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atura_arkuszeWlasciwe\nowa_formula\2018\czerwiec18\zadanie5\"/>
    </mc:Choice>
  </mc:AlternateContent>
  <xr:revisionPtr revIDLastSave="0" documentId="13_ncr:1_{0A86EB49-15F7-4A2E-ADF1-EA0EAEBDA4FD}" xr6:coauthVersionLast="47" xr6:coauthVersionMax="47" xr10:uidLastSave="{00000000-0000-0000-0000-000000000000}"/>
  <bookViews>
    <workbookView xWindow="-108" yWindow="-108" windowWidth="23256" windowHeight="12456" activeTab="6" xr2:uid="{FED94FF4-9F63-4C25-AB3E-380D0534A879}"/>
  </bookViews>
  <sheets>
    <sheet name="pomiary" sheetId="2" r:id="rId1"/>
    <sheet name="zad 5.1" sheetId="1" r:id="rId2"/>
    <sheet name="zad 5.2" sheetId="3" r:id="rId3"/>
    <sheet name="zad 5.3" sheetId="5" r:id="rId4"/>
    <sheet name="zad 5.3 wykres" sheetId="7" r:id="rId5"/>
    <sheet name="zad 5.4" sheetId="9" r:id="rId6"/>
    <sheet name="Arkusz1" sheetId="10" r:id="rId7"/>
  </sheets>
  <definedNames>
    <definedName name="ExternalData_1" localSheetId="6" hidden="1">Arkusz1!$A$1:$F$401</definedName>
    <definedName name="ExternalData_1" localSheetId="0" hidden="1">pomiary!$A$1:$L$201</definedName>
    <definedName name="ExternalData_1" localSheetId="1" hidden="1">'zad 5.1'!$A$1:$C$118</definedName>
    <definedName name="ExternalData_1" localSheetId="2" hidden="1">'zad 5.2'!$A$1:$L$201</definedName>
    <definedName name="ExternalData_1" localSheetId="3" hidden="1">'zad 5.3'!$A$1:$B$201</definedName>
    <definedName name="ExternalData_1" localSheetId="5" hidden="1">'zad 5.4'!$A$1:$J$201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9" i="10" l="1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258" i="10"/>
  <c r="L258" i="10"/>
  <c r="M258" i="10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00" i="10"/>
  <c r="E299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02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F202" i="10" s="1"/>
  <c r="G203" i="10"/>
  <c r="G204" i="10"/>
  <c r="G205" i="10"/>
  <c r="G206" i="10"/>
  <c r="C206" i="10" s="1"/>
  <c r="G207" i="10"/>
  <c r="G208" i="10"/>
  <c r="G209" i="10"/>
  <c r="C209" i="10" s="1"/>
  <c r="G210" i="10"/>
  <c r="G211" i="10"/>
  <c r="G212" i="10"/>
  <c r="G213" i="10"/>
  <c r="G214" i="10"/>
  <c r="C214" i="10" s="1"/>
  <c r="G215" i="10"/>
  <c r="G216" i="10"/>
  <c r="G217" i="10"/>
  <c r="G218" i="10"/>
  <c r="G219" i="10"/>
  <c r="G220" i="10"/>
  <c r="G221" i="10"/>
  <c r="C221" i="10" s="1"/>
  <c r="G222" i="10"/>
  <c r="C222" i="10" s="1"/>
  <c r="G223" i="10"/>
  <c r="G224" i="10"/>
  <c r="G225" i="10"/>
  <c r="C225" i="10" s="1"/>
  <c r="G226" i="10"/>
  <c r="G227" i="10"/>
  <c r="G228" i="10"/>
  <c r="G229" i="10"/>
  <c r="G230" i="10"/>
  <c r="C230" i="10" s="1"/>
  <c r="G231" i="10"/>
  <c r="G232" i="10"/>
  <c r="G233" i="10"/>
  <c r="G234" i="10"/>
  <c r="G235" i="10"/>
  <c r="G236" i="10"/>
  <c r="G237" i="10"/>
  <c r="G238" i="10"/>
  <c r="C238" i="10" s="1"/>
  <c r="G239" i="10"/>
  <c r="G240" i="10"/>
  <c r="G241" i="10"/>
  <c r="F241" i="10" s="1"/>
  <c r="G242" i="10"/>
  <c r="G243" i="10"/>
  <c r="G244" i="10"/>
  <c r="G245" i="10"/>
  <c r="C245" i="10" s="1"/>
  <c r="G246" i="10"/>
  <c r="C246" i="10" s="1"/>
  <c r="G247" i="10"/>
  <c r="G248" i="10"/>
  <c r="G249" i="10"/>
  <c r="F249" i="10" s="1"/>
  <c r="G250" i="10"/>
  <c r="G251" i="10"/>
  <c r="G252" i="10"/>
  <c r="G253" i="10"/>
  <c r="F253" i="10" s="1"/>
  <c r="G254" i="10"/>
  <c r="C254" i="10" s="1"/>
  <c r="G255" i="10"/>
  <c r="G256" i="10"/>
  <c r="G257" i="10"/>
  <c r="F257" i="10" s="1"/>
  <c r="G258" i="10"/>
  <c r="G259" i="10"/>
  <c r="G260" i="10"/>
  <c r="G261" i="10"/>
  <c r="F261" i="10" s="1"/>
  <c r="G262" i="10"/>
  <c r="C262" i="10" s="1"/>
  <c r="G263" i="10"/>
  <c r="C263" i="10" s="1"/>
  <c r="G264" i="10"/>
  <c r="C264" i="10" s="1"/>
  <c r="G265" i="10"/>
  <c r="F265" i="10" s="1"/>
  <c r="G266" i="10"/>
  <c r="C266" i="10" s="1"/>
  <c r="G267" i="10"/>
  <c r="G268" i="10"/>
  <c r="G269" i="10"/>
  <c r="F269" i="10" s="1"/>
  <c r="G270" i="10"/>
  <c r="G271" i="10"/>
  <c r="G272" i="10"/>
  <c r="G273" i="10"/>
  <c r="F273" i="10" s="1"/>
  <c r="G274" i="10"/>
  <c r="G275" i="10"/>
  <c r="G276" i="10"/>
  <c r="G277" i="10"/>
  <c r="F277" i="10" s="1"/>
  <c r="G278" i="10"/>
  <c r="C278" i="10" s="1"/>
  <c r="G279" i="10"/>
  <c r="C279" i="10" s="1"/>
  <c r="G280" i="10"/>
  <c r="G281" i="10"/>
  <c r="F281" i="10" s="1"/>
  <c r="G282" i="10"/>
  <c r="G283" i="10"/>
  <c r="G284" i="10"/>
  <c r="C284" i="10" s="1"/>
  <c r="G285" i="10"/>
  <c r="F285" i="10" s="1"/>
  <c r="G286" i="10"/>
  <c r="C286" i="10" s="1"/>
  <c r="G287" i="10"/>
  <c r="C287" i="10" s="1"/>
  <c r="G288" i="10"/>
  <c r="C288" i="10" s="1"/>
  <c r="G289" i="10"/>
  <c r="F289" i="10" s="1"/>
  <c r="G290" i="10"/>
  <c r="G291" i="10"/>
  <c r="G292" i="10"/>
  <c r="C292" i="10" s="1"/>
  <c r="G293" i="10"/>
  <c r="F293" i="10" s="1"/>
  <c r="G294" i="10"/>
  <c r="C294" i="10" s="1"/>
  <c r="G295" i="10"/>
  <c r="C295" i="10" s="1"/>
  <c r="G296" i="10"/>
  <c r="C296" i="10" s="1"/>
  <c r="G297" i="10"/>
  <c r="F297" i="10" s="1"/>
  <c r="G298" i="10"/>
  <c r="G299" i="10"/>
  <c r="G300" i="10"/>
  <c r="G301" i="10"/>
  <c r="F301" i="10" s="1"/>
  <c r="G302" i="10"/>
  <c r="C302" i="10" s="1"/>
  <c r="G303" i="10"/>
  <c r="C303" i="10" s="1"/>
  <c r="G304" i="10"/>
  <c r="C304" i="10" s="1"/>
  <c r="G305" i="10"/>
  <c r="F305" i="10" s="1"/>
  <c r="G306" i="10"/>
  <c r="G307" i="10"/>
  <c r="G308" i="10"/>
  <c r="C308" i="10" s="1"/>
  <c r="G309" i="10"/>
  <c r="F309" i="10" s="1"/>
  <c r="G310" i="10"/>
  <c r="C310" i="10" s="1"/>
  <c r="G311" i="10"/>
  <c r="C311" i="10" s="1"/>
  <c r="G312" i="10"/>
  <c r="C312" i="10" s="1"/>
  <c r="G313" i="10"/>
  <c r="F313" i="10" s="1"/>
  <c r="G314" i="10"/>
  <c r="G315" i="10"/>
  <c r="G316" i="10"/>
  <c r="G317" i="10"/>
  <c r="F317" i="10" s="1"/>
  <c r="G318" i="10"/>
  <c r="C318" i="10" s="1"/>
  <c r="G319" i="10"/>
  <c r="C319" i="10" s="1"/>
  <c r="G320" i="10"/>
  <c r="C320" i="10" s="1"/>
  <c r="G321" i="10"/>
  <c r="F321" i="10" s="1"/>
  <c r="G322" i="10"/>
  <c r="G323" i="10"/>
  <c r="G324" i="10"/>
  <c r="C324" i="10" s="1"/>
  <c r="G325" i="10"/>
  <c r="F325" i="10" s="1"/>
  <c r="G326" i="10"/>
  <c r="C326" i="10" s="1"/>
  <c r="G327" i="10"/>
  <c r="C327" i="10" s="1"/>
  <c r="G328" i="10"/>
  <c r="C328" i="10" s="1"/>
  <c r="G329" i="10"/>
  <c r="F329" i="10" s="1"/>
  <c r="G330" i="10"/>
  <c r="G331" i="10"/>
  <c r="G332" i="10"/>
  <c r="C332" i="10" s="1"/>
  <c r="G333" i="10"/>
  <c r="F333" i="10" s="1"/>
  <c r="G334" i="10"/>
  <c r="C334" i="10" s="1"/>
  <c r="G335" i="10"/>
  <c r="C335" i="10" s="1"/>
  <c r="G336" i="10"/>
  <c r="C336" i="10" s="1"/>
  <c r="G337" i="10"/>
  <c r="F337" i="10" s="1"/>
  <c r="G338" i="10"/>
  <c r="G339" i="10"/>
  <c r="G340" i="10"/>
  <c r="C340" i="10" s="1"/>
  <c r="G341" i="10"/>
  <c r="F341" i="10" s="1"/>
  <c r="G342" i="10"/>
  <c r="C342" i="10" s="1"/>
  <c r="G343" i="10"/>
  <c r="C343" i="10" s="1"/>
  <c r="G344" i="10"/>
  <c r="C344" i="10" s="1"/>
  <c r="G345" i="10"/>
  <c r="F345" i="10" s="1"/>
  <c r="G346" i="10"/>
  <c r="G347" i="10"/>
  <c r="G348" i="10"/>
  <c r="G349" i="10"/>
  <c r="F349" i="10" s="1"/>
  <c r="G350" i="10"/>
  <c r="C350" i="10" s="1"/>
  <c r="G351" i="10"/>
  <c r="C351" i="10" s="1"/>
  <c r="G352" i="10"/>
  <c r="C352" i="10" s="1"/>
  <c r="G353" i="10"/>
  <c r="F353" i="10" s="1"/>
  <c r="G354" i="10"/>
  <c r="G355" i="10"/>
  <c r="G356" i="10"/>
  <c r="G357" i="10"/>
  <c r="F357" i="10" s="1"/>
  <c r="G358" i="10"/>
  <c r="C358" i="10" s="1"/>
  <c r="G359" i="10"/>
  <c r="C359" i="10" s="1"/>
  <c r="G360" i="10"/>
  <c r="C360" i="10" s="1"/>
  <c r="G361" i="10"/>
  <c r="F361" i="10" s="1"/>
  <c r="G362" i="10"/>
  <c r="G363" i="10"/>
  <c r="G364" i="10"/>
  <c r="C364" i="10" s="1"/>
  <c r="G365" i="10"/>
  <c r="F365" i="10" s="1"/>
  <c r="G366" i="10"/>
  <c r="C366" i="10" s="1"/>
  <c r="G367" i="10"/>
  <c r="C367" i="10" s="1"/>
  <c r="G368" i="10"/>
  <c r="C368" i="10" s="1"/>
  <c r="G369" i="10"/>
  <c r="F369" i="10" s="1"/>
  <c r="G370" i="10"/>
  <c r="G371" i="10"/>
  <c r="G372" i="10"/>
  <c r="C372" i="10" s="1"/>
  <c r="G373" i="10"/>
  <c r="F373" i="10" s="1"/>
  <c r="G374" i="10"/>
  <c r="C374" i="10" s="1"/>
  <c r="G375" i="10"/>
  <c r="C375" i="10" s="1"/>
  <c r="G376" i="10"/>
  <c r="C376" i="10" s="1"/>
  <c r="G377" i="10"/>
  <c r="F377" i="10" s="1"/>
  <c r="G378" i="10"/>
  <c r="G379" i="10"/>
  <c r="G380" i="10"/>
  <c r="F380" i="10" s="1"/>
  <c r="G381" i="10"/>
  <c r="F381" i="10" s="1"/>
  <c r="G382" i="10"/>
  <c r="C382" i="10" s="1"/>
  <c r="G383" i="10"/>
  <c r="C383" i="10" s="1"/>
  <c r="G384" i="10"/>
  <c r="F384" i="10" s="1"/>
  <c r="G385" i="10"/>
  <c r="F385" i="10" s="1"/>
  <c r="G386" i="10"/>
  <c r="G387" i="10"/>
  <c r="G388" i="10"/>
  <c r="F388" i="10" s="1"/>
  <c r="G389" i="10"/>
  <c r="F389" i="10" s="1"/>
  <c r="G390" i="10"/>
  <c r="C390" i="10" s="1"/>
  <c r="G391" i="10"/>
  <c r="C391" i="10" s="1"/>
  <c r="G392" i="10"/>
  <c r="F392" i="10" s="1"/>
  <c r="G393" i="10"/>
  <c r="F393" i="10" s="1"/>
  <c r="G394" i="10"/>
  <c r="G395" i="10"/>
  <c r="G396" i="10"/>
  <c r="F396" i="10" s="1"/>
  <c r="G397" i="10"/>
  <c r="F397" i="10" s="1"/>
  <c r="G398" i="10"/>
  <c r="C398" i="10" s="1"/>
  <c r="G399" i="10"/>
  <c r="C399" i="10" s="1"/>
  <c r="G400" i="10"/>
  <c r="F400" i="10" s="1"/>
  <c r="G401" i="10"/>
  <c r="F401" i="10" s="1"/>
  <c r="X7" i="9"/>
  <c r="X8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" i="9"/>
  <c r="M2" i="9"/>
  <c r="N2" i="9"/>
  <c r="O2" i="9"/>
  <c r="P2" i="9"/>
  <c r="Q2" i="9"/>
  <c r="R2" i="9"/>
  <c r="S2" i="9"/>
  <c r="T2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Y3" i="3"/>
  <c r="Y4" i="3"/>
  <c r="Y5" i="3"/>
  <c r="Y6" i="3"/>
  <c r="Y7" i="3"/>
  <c r="Y9" i="3"/>
  <c r="Y8" i="3"/>
  <c r="Y10" i="3"/>
  <c r="Y11" i="3"/>
  <c r="Y2" i="3" a="1"/>
  <c r="Y2" i="3" s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V2" i="3"/>
  <c r="O2" i="3"/>
  <c r="P2" i="3"/>
  <c r="Q2" i="3"/>
  <c r="R2" i="3"/>
  <c r="S2" i="3"/>
  <c r="T2" i="3"/>
  <c r="U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F2" i="1"/>
  <c r="D6" i="1"/>
  <c r="D87" i="1"/>
  <c r="D22" i="1"/>
  <c r="D41" i="1"/>
  <c r="D117" i="1"/>
  <c r="D67" i="1"/>
  <c r="D93" i="1"/>
  <c r="D62" i="1"/>
  <c r="D85" i="1"/>
  <c r="D88" i="1"/>
  <c r="D15" i="1"/>
  <c r="D118" i="1"/>
  <c r="D12" i="1"/>
  <c r="D89" i="1"/>
  <c r="D59" i="1"/>
  <c r="D17" i="1"/>
  <c r="D4" i="1"/>
  <c r="D106" i="1"/>
  <c r="D2" i="1"/>
  <c r="D99" i="1"/>
  <c r="D60" i="1"/>
  <c r="D48" i="1"/>
  <c r="D107" i="1"/>
  <c r="D75" i="1"/>
  <c r="D114" i="1"/>
  <c r="D45" i="1"/>
  <c r="D38" i="1"/>
  <c r="D83" i="1"/>
  <c r="D44" i="1"/>
  <c r="D20" i="1"/>
  <c r="D95" i="1"/>
  <c r="D29" i="1"/>
  <c r="D72" i="1"/>
  <c r="D39" i="1"/>
  <c r="D68" i="1"/>
  <c r="D84" i="1"/>
  <c r="D30" i="1"/>
  <c r="D9" i="1"/>
  <c r="D33" i="1"/>
  <c r="D115" i="1"/>
  <c r="D116" i="1"/>
  <c r="D65" i="1"/>
  <c r="D90" i="1"/>
  <c r="D112" i="1"/>
  <c r="D97" i="1"/>
  <c r="D102" i="1"/>
  <c r="D31" i="1"/>
  <c r="D80" i="1"/>
  <c r="D46" i="1"/>
  <c r="D36" i="1"/>
  <c r="D40" i="1"/>
  <c r="D21" i="1"/>
  <c r="D91" i="1"/>
  <c r="D16" i="1"/>
  <c r="D50" i="1"/>
  <c r="D10" i="1"/>
  <c r="D74" i="1"/>
  <c r="D49" i="1"/>
  <c r="D96" i="1"/>
  <c r="D55" i="1"/>
  <c r="D69" i="1"/>
  <c r="D3" i="1"/>
  <c r="D103" i="1"/>
  <c r="D18" i="1"/>
  <c r="D7" i="1"/>
  <c r="D32" i="1"/>
  <c r="D47" i="1"/>
  <c r="D100" i="1"/>
  <c r="D34" i="1"/>
  <c r="D43" i="1"/>
  <c r="D27" i="1"/>
  <c r="D42" i="1"/>
  <c r="D108" i="1"/>
  <c r="D76" i="1"/>
  <c r="D24" i="1"/>
  <c r="D8" i="1"/>
  <c r="D98" i="1"/>
  <c r="D14" i="1"/>
  <c r="D25" i="1"/>
  <c r="D105" i="1"/>
  <c r="D66" i="1"/>
  <c r="D58" i="1"/>
  <c r="D11" i="1"/>
  <c r="D71" i="1"/>
  <c r="D28" i="1"/>
  <c r="D26" i="1"/>
  <c r="D94" i="1"/>
  <c r="D77" i="1"/>
  <c r="D64" i="1"/>
  <c r="D35" i="1"/>
  <c r="D23" i="1"/>
  <c r="D51" i="1"/>
  <c r="D61" i="1"/>
  <c r="D37" i="1"/>
  <c r="D86" i="1"/>
  <c r="D92" i="1"/>
  <c r="D113" i="1"/>
  <c r="D109" i="1"/>
  <c r="D78" i="1"/>
  <c r="D111" i="1"/>
  <c r="D101" i="1"/>
  <c r="D54" i="1"/>
  <c r="D70" i="1"/>
  <c r="D56" i="1"/>
  <c r="D79" i="1"/>
  <c r="D63" i="1"/>
  <c r="D104" i="1"/>
  <c r="D57" i="1"/>
  <c r="D81" i="1"/>
  <c r="D13" i="1"/>
  <c r="D110" i="1"/>
  <c r="D19" i="1"/>
  <c r="D52" i="1"/>
  <c r="D5" i="1"/>
  <c r="D73" i="1"/>
  <c r="D53" i="1"/>
  <c r="D82" i="1"/>
  <c r="C400" i="10" l="1"/>
  <c r="C257" i="10"/>
  <c r="D392" i="10"/>
  <c r="C392" i="10"/>
  <c r="D369" i="10"/>
  <c r="C241" i="10"/>
  <c r="D337" i="10"/>
  <c r="C384" i="10"/>
  <c r="D305" i="10"/>
  <c r="D273" i="10"/>
  <c r="D241" i="10"/>
  <c r="D373" i="10"/>
  <c r="D341" i="10"/>
  <c r="D309" i="10"/>
  <c r="D277" i="10"/>
  <c r="F237" i="10"/>
  <c r="D237" i="10"/>
  <c r="F205" i="10"/>
  <c r="D205" i="10"/>
  <c r="F356" i="10"/>
  <c r="D356" i="10"/>
  <c r="F316" i="10"/>
  <c r="D316" i="10"/>
  <c r="F268" i="10"/>
  <c r="D268" i="10"/>
  <c r="C268" i="10"/>
  <c r="F236" i="10"/>
  <c r="D236" i="10"/>
  <c r="C236" i="10"/>
  <c r="F220" i="10"/>
  <c r="D220" i="10"/>
  <c r="C220" i="10"/>
  <c r="F395" i="10"/>
  <c r="D395" i="10"/>
  <c r="F387" i="10"/>
  <c r="D387" i="10"/>
  <c r="F379" i="10"/>
  <c r="D379" i="10"/>
  <c r="F371" i="10"/>
  <c r="D371" i="10"/>
  <c r="F363" i="10"/>
  <c r="D363" i="10"/>
  <c r="F355" i="10"/>
  <c r="D355" i="10"/>
  <c r="F347" i="10"/>
  <c r="D347" i="10"/>
  <c r="F339" i="10"/>
  <c r="D339" i="10"/>
  <c r="F331" i="10"/>
  <c r="D331" i="10"/>
  <c r="F323" i="10"/>
  <c r="D323" i="10"/>
  <c r="F315" i="10"/>
  <c r="D315" i="10"/>
  <c r="F307" i="10"/>
  <c r="D307" i="10"/>
  <c r="F299" i="10"/>
  <c r="D299" i="10"/>
  <c r="F291" i="10"/>
  <c r="D291" i="10"/>
  <c r="C283" i="10"/>
  <c r="F283" i="10"/>
  <c r="D283" i="10"/>
  <c r="C275" i="10"/>
  <c r="F275" i="10"/>
  <c r="D275" i="10"/>
  <c r="C267" i="10"/>
  <c r="F267" i="10"/>
  <c r="D267" i="10"/>
  <c r="C259" i="10"/>
  <c r="F259" i="10"/>
  <c r="D259" i="10"/>
  <c r="C251" i="10"/>
  <c r="F251" i="10"/>
  <c r="D251" i="10"/>
  <c r="C243" i="10"/>
  <c r="F243" i="10"/>
  <c r="D243" i="10"/>
  <c r="C235" i="10"/>
  <c r="F235" i="10"/>
  <c r="D235" i="10"/>
  <c r="C227" i="10"/>
  <c r="F227" i="10"/>
  <c r="D227" i="10"/>
  <c r="C219" i="10"/>
  <c r="F219" i="10"/>
  <c r="D219" i="10"/>
  <c r="C211" i="10"/>
  <c r="F211" i="10"/>
  <c r="D211" i="10"/>
  <c r="C203" i="10"/>
  <c r="F203" i="10"/>
  <c r="D203" i="10"/>
  <c r="C277" i="10"/>
  <c r="C265" i="10"/>
  <c r="C253" i="10"/>
  <c r="C237" i="10"/>
  <c r="C205" i="10"/>
  <c r="D388" i="10"/>
  <c r="D365" i="10"/>
  <c r="D333" i="10"/>
  <c r="D301" i="10"/>
  <c r="D269" i="10"/>
  <c r="F394" i="10"/>
  <c r="D394" i="10"/>
  <c r="F386" i="10"/>
  <c r="D386" i="10"/>
  <c r="F378" i="10"/>
  <c r="D378" i="10"/>
  <c r="F370" i="10"/>
  <c r="D370" i="10"/>
  <c r="F362" i="10"/>
  <c r="D362" i="10"/>
  <c r="F354" i="10"/>
  <c r="D354" i="10"/>
  <c r="F346" i="10"/>
  <c r="D346" i="10"/>
  <c r="F338" i="10"/>
  <c r="D338" i="10"/>
  <c r="F330" i="10"/>
  <c r="D330" i="10"/>
  <c r="F322" i="10"/>
  <c r="D322" i="10"/>
  <c r="F314" i="10"/>
  <c r="D314" i="10"/>
  <c r="F306" i="10"/>
  <c r="D306" i="10"/>
  <c r="F298" i="10"/>
  <c r="D298" i="10"/>
  <c r="F290" i="10"/>
  <c r="D290" i="10"/>
  <c r="F282" i="10"/>
  <c r="D282" i="10"/>
  <c r="F274" i="10"/>
  <c r="D274" i="10"/>
  <c r="F266" i="10"/>
  <c r="D266" i="10"/>
  <c r="F258" i="10"/>
  <c r="D258" i="10"/>
  <c r="F250" i="10"/>
  <c r="D250" i="10"/>
  <c r="F242" i="10"/>
  <c r="D242" i="10"/>
  <c r="F234" i="10"/>
  <c r="D234" i="10"/>
  <c r="F226" i="10"/>
  <c r="D226" i="10"/>
  <c r="F218" i="10"/>
  <c r="D218" i="10"/>
  <c r="F210" i="10"/>
  <c r="D210" i="10"/>
  <c r="C397" i="10"/>
  <c r="C389" i="10"/>
  <c r="C381" i="10"/>
  <c r="C373" i="10"/>
  <c r="C365" i="10"/>
  <c r="C357" i="10"/>
  <c r="C349" i="10"/>
  <c r="C341" i="10"/>
  <c r="C333" i="10"/>
  <c r="C325" i="10"/>
  <c r="C317" i="10"/>
  <c r="C309" i="10"/>
  <c r="C301" i="10"/>
  <c r="C293" i="10"/>
  <c r="C285" i="10"/>
  <c r="C274" i="10"/>
  <c r="C250" i="10"/>
  <c r="C234" i="10"/>
  <c r="C218" i="10"/>
  <c r="D401" i="10"/>
  <c r="D385" i="10"/>
  <c r="D361" i="10"/>
  <c r="D329" i="10"/>
  <c r="D297" i="10"/>
  <c r="D265" i="10"/>
  <c r="F348" i="10"/>
  <c r="D348" i="10"/>
  <c r="F300" i="10"/>
  <c r="D300" i="10"/>
  <c r="F252" i="10"/>
  <c r="D252" i="10"/>
  <c r="C252" i="10"/>
  <c r="F233" i="10"/>
  <c r="D233" i="10"/>
  <c r="F225" i="10"/>
  <c r="D225" i="10"/>
  <c r="F217" i="10"/>
  <c r="D217" i="10"/>
  <c r="F209" i="10"/>
  <c r="D209" i="10"/>
  <c r="C396" i="10"/>
  <c r="C388" i="10"/>
  <c r="C380" i="10"/>
  <c r="C356" i="10"/>
  <c r="C348" i="10"/>
  <c r="C316" i="10"/>
  <c r="C300" i="10"/>
  <c r="C273" i="10"/>
  <c r="C249" i="10"/>
  <c r="C233" i="10"/>
  <c r="C217" i="10"/>
  <c r="D400" i="10"/>
  <c r="D384" i="10"/>
  <c r="D357" i="10"/>
  <c r="D325" i="10"/>
  <c r="D293" i="10"/>
  <c r="D261" i="10"/>
  <c r="F372" i="10"/>
  <c r="D372" i="10"/>
  <c r="F332" i="10"/>
  <c r="D332" i="10"/>
  <c r="F308" i="10"/>
  <c r="D308" i="10"/>
  <c r="F276" i="10"/>
  <c r="D276" i="10"/>
  <c r="C276" i="10"/>
  <c r="F244" i="10"/>
  <c r="D244" i="10"/>
  <c r="C244" i="10"/>
  <c r="F212" i="10"/>
  <c r="D212" i="10"/>
  <c r="C212" i="10"/>
  <c r="D389" i="10"/>
  <c r="F376" i="10"/>
  <c r="D376" i="10"/>
  <c r="F368" i="10"/>
  <c r="D368" i="10"/>
  <c r="F360" i="10"/>
  <c r="D360" i="10"/>
  <c r="F352" i="10"/>
  <c r="D352" i="10"/>
  <c r="F344" i="10"/>
  <c r="D344" i="10"/>
  <c r="F336" i="10"/>
  <c r="D336" i="10"/>
  <c r="F328" i="10"/>
  <c r="D328" i="10"/>
  <c r="F320" i="10"/>
  <c r="D320" i="10"/>
  <c r="F312" i="10"/>
  <c r="D312" i="10"/>
  <c r="F304" i="10"/>
  <c r="D304" i="10"/>
  <c r="F296" i="10"/>
  <c r="D296" i="10"/>
  <c r="F288" i="10"/>
  <c r="D288" i="10"/>
  <c r="F280" i="10"/>
  <c r="D280" i="10"/>
  <c r="F272" i="10"/>
  <c r="D272" i="10"/>
  <c r="F264" i="10"/>
  <c r="D264" i="10"/>
  <c r="C256" i="10"/>
  <c r="F256" i="10"/>
  <c r="D256" i="10"/>
  <c r="C248" i="10"/>
  <c r="F248" i="10"/>
  <c r="D248" i="10"/>
  <c r="C240" i="10"/>
  <c r="F240" i="10"/>
  <c r="D240" i="10"/>
  <c r="C232" i="10"/>
  <c r="F232" i="10"/>
  <c r="D232" i="10"/>
  <c r="C224" i="10"/>
  <c r="F224" i="10"/>
  <c r="D224" i="10"/>
  <c r="C216" i="10"/>
  <c r="F216" i="10"/>
  <c r="D216" i="10"/>
  <c r="C208" i="10"/>
  <c r="F208" i="10"/>
  <c r="D208" i="10"/>
  <c r="C202" i="10"/>
  <c r="C395" i="10"/>
  <c r="C387" i="10"/>
  <c r="C379" i="10"/>
  <c r="C371" i="10"/>
  <c r="C363" i="10"/>
  <c r="C355" i="10"/>
  <c r="C347" i="10"/>
  <c r="C339" i="10"/>
  <c r="C331" i="10"/>
  <c r="C323" i="10"/>
  <c r="C315" i="10"/>
  <c r="C307" i="10"/>
  <c r="C299" i="10"/>
  <c r="C291" i="10"/>
  <c r="C282" i="10"/>
  <c r="C272" i="10"/>
  <c r="D397" i="10"/>
  <c r="D381" i="10"/>
  <c r="D353" i="10"/>
  <c r="D321" i="10"/>
  <c r="D289" i="10"/>
  <c r="D257" i="10"/>
  <c r="F229" i="10"/>
  <c r="D229" i="10"/>
  <c r="F213" i="10"/>
  <c r="D213" i="10"/>
  <c r="C269" i="10"/>
  <c r="F340" i="10"/>
  <c r="D340" i="10"/>
  <c r="F292" i="10"/>
  <c r="D292" i="10"/>
  <c r="F260" i="10"/>
  <c r="D260" i="10"/>
  <c r="C260" i="10"/>
  <c r="F399" i="10"/>
  <c r="D399" i="10"/>
  <c r="F391" i="10"/>
  <c r="D391" i="10"/>
  <c r="F383" i="10"/>
  <c r="D383" i="10"/>
  <c r="F375" i="10"/>
  <c r="D375" i="10"/>
  <c r="F367" i="10"/>
  <c r="D367" i="10"/>
  <c r="F359" i="10"/>
  <c r="D359" i="10"/>
  <c r="F351" i="10"/>
  <c r="D351" i="10"/>
  <c r="F343" i="10"/>
  <c r="D343" i="10"/>
  <c r="F335" i="10"/>
  <c r="D335" i="10"/>
  <c r="F327" i="10"/>
  <c r="D327" i="10"/>
  <c r="F319" i="10"/>
  <c r="D319" i="10"/>
  <c r="F311" i="10"/>
  <c r="D311" i="10"/>
  <c r="F303" i="10"/>
  <c r="D303" i="10"/>
  <c r="F295" i="10"/>
  <c r="D295" i="10"/>
  <c r="F287" i="10"/>
  <c r="D287" i="10"/>
  <c r="F279" i="10"/>
  <c r="D279" i="10"/>
  <c r="F271" i="10"/>
  <c r="D271" i="10"/>
  <c r="F263" i="10"/>
  <c r="D263" i="10"/>
  <c r="C255" i="10"/>
  <c r="F255" i="10"/>
  <c r="D255" i="10"/>
  <c r="C247" i="10"/>
  <c r="F247" i="10"/>
  <c r="D247" i="10"/>
  <c r="C239" i="10"/>
  <c r="F239" i="10"/>
  <c r="D239" i="10"/>
  <c r="C231" i="10"/>
  <c r="F231" i="10"/>
  <c r="D231" i="10"/>
  <c r="C223" i="10"/>
  <c r="F223" i="10"/>
  <c r="D223" i="10"/>
  <c r="C215" i="10"/>
  <c r="F215" i="10"/>
  <c r="D215" i="10"/>
  <c r="C207" i="10"/>
  <c r="F207" i="10"/>
  <c r="D207" i="10"/>
  <c r="D202" i="10"/>
  <c r="C394" i="10"/>
  <c r="C386" i="10"/>
  <c r="C378" i="10"/>
  <c r="C370" i="10"/>
  <c r="C362" i="10"/>
  <c r="C354" i="10"/>
  <c r="C346" i="10"/>
  <c r="C338" i="10"/>
  <c r="C330" i="10"/>
  <c r="C322" i="10"/>
  <c r="C314" i="10"/>
  <c r="C306" i="10"/>
  <c r="C298" i="10"/>
  <c r="C290" i="10"/>
  <c r="C281" i="10"/>
  <c r="C271" i="10"/>
  <c r="C261" i="10"/>
  <c r="C229" i="10"/>
  <c r="C213" i="10"/>
  <c r="D396" i="10"/>
  <c r="D380" i="10"/>
  <c r="D349" i="10"/>
  <c r="D317" i="10"/>
  <c r="D285" i="10"/>
  <c r="D253" i="10"/>
  <c r="F245" i="10"/>
  <c r="D245" i="10"/>
  <c r="F221" i="10"/>
  <c r="D221" i="10"/>
  <c r="F364" i="10"/>
  <c r="D364" i="10"/>
  <c r="F324" i="10"/>
  <c r="D324" i="10"/>
  <c r="F284" i="10"/>
  <c r="D284" i="10"/>
  <c r="F228" i="10"/>
  <c r="D228" i="10"/>
  <c r="C228" i="10"/>
  <c r="F204" i="10"/>
  <c r="D204" i="10"/>
  <c r="C204" i="10"/>
  <c r="F398" i="10"/>
  <c r="D398" i="10"/>
  <c r="F390" i="10"/>
  <c r="D390" i="10"/>
  <c r="F382" i="10"/>
  <c r="D382" i="10"/>
  <c r="F374" i="10"/>
  <c r="D374" i="10"/>
  <c r="F366" i="10"/>
  <c r="D366" i="10"/>
  <c r="F358" i="10"/>
  <c r="D358" i="10"/>
  <c r="F350" i="10"/>
  <c r="D350" i="10"/>
  <c r="F342" i="10"/>
  <c r="D342" i="10"/>
  <c r="F334" i="10"/>
  <c r="D334" i="10"/>
  <c r="F326" i="10"/>
  <c r="D326" i="10"/>
  <c r="F318" i="10"/>
  <c r="D318" i="10"/>
  <c r="F310" i="10"/>
  <c r="D310" i="10"/>
  <c r="F302" i="10"/>
  <c r="D302" i="10"/>
  <c r="F294" i="10"/>
  <c r="D294" i="10"/>
  <c r="F286" i="10"/>
  <c r="D286" i="10"/>
  <c r="F278" i="10"/>
  <c r="D278" i="10"/>
  <c r="F270" i="10"/>
  <c r="D270" i="10"/>
  <c r="F262" i="10"/>
  <c r="D262" i="10"/>
  <c r="F254" i="10"/>
  <c r="D254" i="10"/>
  <c r="F246" i="10"/>
  <c r="D246" i="10"/>
  <c r="F238" i="10"/>
  <c r="D238" i="10"/>
  <c r="F230" i="10"/>
  <c r="D230" i="10"/>
  <c r="F222" i="10"/>
  <c r="D222" i="10"/>
  <c r="F214" i="10"/>
  <c r="D214" i="10"/>
  <c r="F206" i="10"/>
  <c r="D206" i="10"/>
  <c r="C401" i="10"/>
  <c r="C393" i="10"/>
  <c r="C385" i="10"/>
  <c r="C377" i="10"/>
  <c r="C369" i="10"/>
  <c r="C361" i="10"/>
  <c r="C353" i="10"/>
  <c r="C345" i="10"/>
  <c r="C337" i="10"/>
  <c r="C329" i="10"/>
  <c r="C321" i="10"/>
  <c r="C313" i="10"/>
  <c r="C305" i="10"/>
  <c r="C297" i="10"/>
  <c r="C289" i="10"/>
  <c r="C280" i="10"/>
  <c r="C270" i="10"/>
  <c r="C258" i="10"/>
  <c r="C242" i="10"/>
  <c r="C226" i="10"/>
  <c r="C210" i="10"/>
  <c r="D393" i="10"/>
  <c r="D377" i="10"/>
  <c r="D345" i="10"/>
  <c r="D313" i="10"/>
  <c r="D281" i="10"/>
  <c r="D24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25A38-A121-4B9F-8DED-B5D671790D5B}" keepAlive="1" name="Zapytanie — pomiary" description="Połączenie z zapytaniem „pomiary” w skoroszycie." type="5" refreshedVersion="8" background="1" saveData="1">
    <dbPr connection="Provider=Microsoft.Mashup.OleDb.1;Data Source=$Workbook$;Location=pomiary;Extended Properties=&quot;&quot;" command="SELECT * FROM [pomiary]"/>
  </connection>
  <connection id="2" xr16:uid="{9E537611-A84A-4E84-AD5E-3084BF09E25D}" keepAlive="1" name="Zapytanie — pomiary (2)" description="Połączenie z zapytaniem „pomiary (2)” w skoroszycie." type="5" refreshedVersion="8" background="1" saveData="1">
    <dbPr connection="Provider=Microsoft.Mashup.OleDb.1;Data Source=$Workbook$;Location=&quot;pomiary (2)&quot;;Extended Properties=&quot;&quot;" command="SELECT * FROM [pomiary (2)]"/>
  </connection>
  <connection id="3" xr16:uid="{C9782801-3A61-448F-B198-4C6BC25E2639}" keepAlive="1" name="Zapytanie — pomiary (3)" description="Połączenie z zapytaniem „pomiary (3)” w skoroszycie." type="5" refreshedVersion="8" background="1" saveData="1">
    <dbPr connection="Provider=Microsoft.Mashup.OleDb.1;Data Source=$Workbook$;Location=&quot;pomiary (3)&quot;;Extended Properties=&quot;&quot;" command="SELECT * FROM [pomiary (3)]"/>
  </connection>
  <connection id="4" xr16:uid="{7FA0A021-388D-4727-9AC6-E6007618D29F}" keepAlive="1" name="Zapytanie — pomiary (4)" description="Połączenie z zapytaniem „pomiary (4)” w skoroszycie." type="5" refreshedVersion="8" background="1" saveData="1">
    <dbPr connection="Provider=Microsoft.Mashup.OleDb.1;Data Source=$Workbook$;Location=&quot;pomiary (4)&quot;;Extended Properties=&quot;&quot;" command="SELECT * FROM [pomiary (4)]"/>
  </connection>
  <connection id="5" xr16:uid="{71685687-B892-4BE8-80E7-C04753A1B864}" keepAlive="1" name="Zapytanie — pomiary (5)" description="Połączenie z zapytaniem „pomiary (5)” w skoroszycie." type="5" refreshedVersion="8" background="1" saveData="1">
    <dbPr connection="Provider=Microsoft.Mashup.OleDb.1;Data Source=$Workbook$;Location=&quot;pomiary (5)&quot;;Extended Properties=&quot;&quot;" command="SELECT * FROM [pomiary (5)]"/>
  </connection>
  <connection id="6" xr16:uid="{C8EF2493-2CAF-4040-95A2-F9EA2CC0A234}" keepAlive="1" name="Zapytanie — pomiary (6)" description="Połączenie z zapytaniem „pomiary (6)” w skoroszycie." type="5" refreshedVersion="8" background="1" saveData="1">
    <dbPr connection="Provider=Microsoft.Mashup.OleDb.1;Data Source=$Workbook$;Location=&quot;pomiary (6)&quot;;Extended Properties=&quot;&quot;" command="SELECT * FROM [pomiary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<sst xmlns="http://schemas.openxmlformats.org/spreadsheetml/2006/main" count="94" uniqueCount="49">
  <si>
    <t>data</t>
  </si>
  <si>
    <t>godzina</t>
  </si>
  <si>
    <t>czujnik1</t>
  </si>
  <si>
    <t>czujnik2</t>
  </si>
  <si>
    <t>czujnik3</t>
  </si>
  <si>
    <t>czujnik4</t>
  </si>
  <si>
    <t>czujnik5</t>
  </si>
  <si>
    <t>czujnik6</t>
  </si>
  <si>
    <t>czujnik7</t>
  </si>
  <si>
    <t>czujnik8</t>
  </si>
  <si>
    <t>czujnik9</t>
  </si>
  <si>
    <t>czujnik10</t>
  </si>
  <si>
    <t>godzina2</t>
  </si>
  <si>
    <t>Średnia dla czujnika 5 od 5 do 12:</t>
  </si>
  <si>
    <t>kelwin 1</t>
  </si>
  <si>
    <t>kelwin 2</t>
  </si>
  <si>
    <t>kelwin 3</t>
  </si>
  <si>
    <t>kelwin 4</t>
  </si>
  <si>
    <t>kelwin 5</t>
  </si>
  <si>
    <t>kelwin 6</t>
  </si>
  <si>
    <t>kelwin 7</t>
  </si>
  <si>
    <t>kelwin 8</t>
  </si>
  <si>
    <t>kelwin 9</t>
  </si>
  <si>
    <t xml:space="preserve">kelwin 10 </t>
  </si>
  <si>
    <t>Etykiety wierszy</t>
  </si>
  <si>
    <t>Suma końcowa</t>
  </si>
  <si>
    <t>miesiąc</t>
  </si>
  <si>
    <t>Średnia z czujnik10</t>
  </si>
  <si>
    <t>Suma z Średnia z czujnik10</t>
  </si>
  <si>
    <t>czujnik11</t>
  </si>
  <si>
    <t>czujnik12</t>
  </si>
  <si>
    <t>czujnik13</t>
  </si>
  <si>
    <t>czujnik14</t>
  </si>
  <si>
    <t>czujnik15</t>
  </si>
  <si>
    <t>czujnik16</t>
  </si>
  <si>
    <t>czujnik17</t>
  </si>
  <si>
    <t>czujnik18</t>
  </si>
  <si>
    <t>czujnik19</t>
  </si>
  <si>
    <t>czujnik20</t>
  </si>
  <si>
    <t>(-10;15&gt;</t>
  </si>
  <si>
    <t>(15;20&gt;</t>
  </si>
  <si>
    <t>DZIEŃ</t>
  </si>
  <si>
    <t>START SYMULACJI</t>
  </si>
  <si>
    <t>Kolumna1</t>
  </si>
  <si>
    <t>MIESIĄC</t>
  </si>
  <si>
    <t>Kolumna2</t>
  </si>
  <si>
    <t>Kolumna3</t>
  </si>
  <si>
    <t>Kolumna4</t>
  </si>
  <si>
    <t>Kolumna5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</si>
</sst>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[zadanie5_pomiary.xlsx]zad 5.3 wykres!Tabela przestawna5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pomiar czujnika 10 w następnych miesiącach 2016 roku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'zad 5.3 wykres'!$B$1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 5.3 wykres'!$A$2:$A$14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 5.3 wykres'!$B$2:$B$14</c:f>
              <c:numCache>
                <c:formatCode>General</c:formatCode>
                <c:ptCount val="12"/>
                <c:pt idx="0">
                  <c:v>0.90857142857142836</c:v>
                </c:pt>
                <c:pt idx="1">
                  <c:v>0.15733333333333327</c:v>
                </c:pt>
                <c:pt idx="2">
                  <c:v>2.2973684210526311</c:v>
                </c:pt>
                <c:pt idx="3">
                  <c:v>12.842307692307692</c:v>
                </c:pt>
                <c:pt idx="4">
                  <c:v>13.564210526315788</c:v>
                </c:pt>
                <c:pt idx="5">
                  <c:v>14.542500000000002</c:v>
                </c:pt>
                <c:pt idx="6">
                  <c:v>22.222631578947368</c:v>
                </c:pt>
                <c:pt idx="7">
                  <c:v>22.228749999999994</c:v>
                </c:pt>
                <c:pt idx="8">
                  <c:v>16.025333333333332</c:v>
                </c:pt>
                <c:pt idx="9">
                  <c:v>15.032105263157895</c:v>
                </c:pt>
                <c:pt idx="10">
                  <c:v>15.53529411764706</c:v>
                </c:pt>
                <c:pt idx="11">
                  <c:v>0.64777777777777756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D-4942-B9CC-9914BFC26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4794208"/>
        <c:axId val="2084791808"/>
      </c:barChart>
      <c:catAx>
        <c:axId val="2084794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4791808"/>
        <c:crosses val="autoZero"/>
        <c:auto val="1"/>
        <c:lblAlgn val="ctr"/>
        <c:lblOffset val="100"/>
        <c:noMultiLvlLbl val="0"/>
      </c:catAx>
      <c:valAx>
        <c:axId val="208479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479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</xdr:row>
      <xdr:rowOff>0</xdr:rowOff>
    </xdr:from>
    <xdr:to>
      <xdr:col>14</xdr:col>
      <xdr:colOff>60960</xdr:colOff>
      <xdr:row>22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FC08949-CE06-E650-9B35-764385AE9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Żelazowska" refreshedDate="45063.834910763886" createdVersion="8" refreshedVersion="8" minRefreshableVersion="3" recordCount="200" xr:uid="{E1F2F758-2E1E-4C8E-AF8D-1B7E97B0721F}">
  <cacheSource type="worksheet">
    <worksheetSource name="Tabela_pomiary5[[czujnik10]:[miesiąc]]"/>
  </cacheSource>
  <cacheFields count="2">
    <cacheField name="czujnik10" numFmtId="0">
      <sharedItems containsSemiMixedTypes="0" containsString="0" containsNumber="1" minValue="-7.39" maxValue="24.8"/>
    </cacheField>
    <cacheField name="miesiąc" numFmtId="0">
      <sharedItems containsSemiMixedTypes="0" containsString="0" containsNumber="1" containsInteger="1" minValue="1" maxValue="12" count="12">
        <n v="3"/>
        <n v="2"/>
        <n v="4"/>
        <n v="6"/>
        <n v="7"/>
        <n v="8"/>
        <n v="10"/>
        <n v="1"/>
        <n v="12"/>
        <n v="11"/>
        <n v="9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Żelazowska" refreshedDate="45063.836634953703" createdVersion="8" refreshedVersion="8" minRefreshableVersion="3" recordCount="12" xr:uid="{5511A5EB-852A-45C8-A7F1-18F0EC050457}">
  <cacheSource type="worksheet">
    <worksheetSource ref="E2:F14" sheet="zad 5.3"/>
  </cacheSource>
  <cacheFields count="2">
    <cacheField name="Etykiety wierszy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Średnia z czujnik10" numFmtId="2">
      <sharedItems containsSemiMixedTypes="0" containsString="0" containsNumber="1" minValue="0.15733333333333327" maxValue="22.22874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-6.44"/>
    <x v="0"/>
  </r>
  <r>
    <n v="0.5"/>
    <x v="1"/>
  </r>
  <r>
    <n v="13.6"/>
    <x v="2"/>
  </r>
  <r>
    <n v="19.73"/>
    <x v="3"/>
  </r>
  <r>
    <n v="21.66"/>
    <x v="4"/>
  </r>
  <r>
    <n v="20.5"/>
    <x v="4"/>
  </r>
  <r>
    <n v="20.36"/>
    <x v="5"/>
  </r>
  <r>
    <n v="18.22"/>
    <x v="6"/>
  </r>
  <r>
    <n v="23.87"/>
    <x v="4"/>
  </r>
  <r>
    <n v="-2.96"/>
    <x v="7"/>
  </r>
  <r>
    <n v="20.49"/>
    <x v="4"/>
  </r>
  <r>
    <n v="23.78"/>
    <x v="5"/>
  </r>
  <r>
    <n v="20.8"/>
    <x v="5"/>
  </r>
  <r>
    <n v="-7.39"/>
    <x v="0"/>
  </r>
  <r>
    <n v="-4.6100000000000003"/>
    <x v="8"/>
  </r>
  <r>
    <n v="24.8"/>
    <x v="4"/>
  </r>
  <r>
    <n v="4.71"/>
    <x v="8"/>
  </r>
  <r>
    <n v="17.690000000000001"/>
    <x v="9"/>
  </r>
  <r>
    <n v="20.05"/>
    <x v="5"/>
  </r>
  <r>
    <n v="6.04"/>
    <x v="8"/>
  </r>
  <r>
    <n v="-0.95"/>
    <x v="8"/>
  </r>
  <r>
    <n v="12.9"/>
    <x v="2"/>
  </r>
  <r>
    <n v="18.690000000000001"/>
    <x v="3"/>
  </r>
  <r>
    <n v="22.53"/>
    <x v="4"/>
  </r>
  <r>
    <n v="22.3"/>
    <x v="4"/>
  </r>
  <r>
    <n v="7.83"/>
    <x v="7"/>
  </r>
  <r>
    <n v="18.52"/>
    <x v="3"/>
  </r>
  <r>
    <n v="15.46"/>
    <x v="10"/>
  </r>
  <r>
    <n v="22.32"/>
    <x v="4"/>
  </r>
  <r>
    <n v="22.02"/>
    <x v="4"/>
  </r>
  <r>
    <n v="21.13"/>
    <x v="4"/>
  </r>
  <r>
    <n v="20.99"/>
    <x v="5"/>
  </r>
  <r>
    <n v="17.12"/>
    <x v="9"/>
  </r>
  <r>
    <n v="16.52"/>
    <x v="6"/>
  </r>
  <r>
    <n v="15.91"/>
    <x v="6"/>
  </r>
  <r>
    <n v="14.16"/>
    <x v="2"/>
  </r>
  <r>
    <n v="12.8"/>
    <x v="2"/>
  </r>
  <r>
    <n v="15.9"/>
    <x v="3"/>
  </r>
  <r>
    <n v="19.149999999999999"/>
    <x v="6"/>
  </r>
  <r>
    <n v="17.760000000000002"/>
    <x v="6"/>
  </r>
  <r>
    <n v="19.25"/>
    <x v="9"/>
  </r>
  <r>
    <n v="12.94"/>
    <x v="3"/>
  </r>
  <r>
    <n v="13.57"/>
    <x v="6"/>
  </r>
  <r>
    <n v="24.22"/>
    <x v="5"/>
  </r>
  <r>
    <n v="23.77"/>
    <x v="4"/>
  </r>
  <r>
    <n v="7.35"/>
    <x v="1"/>
  </r>
  <r>
    <n v="20.98"/>
    <x v="5"/>
  </r>
  <r>
    <n v="15.68"/>
    <x v="11"/>
  </r>
  <r>
    <n v="12.66"/>
    <x v="3"/>
  </r>
  <r>
    <n v="20.73"/>
    <x v="5"/>
  </r>
  <r>
    <n v="8.25"/>
    <x v="0"/>
  </r>
  <r>
    <n v="-2.82"/>
    <x v="1"/>
  </r>
  <r>
    <n v="8.17"/>
    <x v="0"/>
  </r>
  <r>
    <n v="12.24"/>
    <x v="3"/>
  </r>
  <r>
    <n v="18.3"/>
    <x v="9"/>
  </r>
  <r>
    <n v="-0.74"/>
    <x v="8"/>
  </r>
  <r>
    <n v="22.78"/>
    <x v="5"/>
  </r>
  <r>
    <n v="23.09"/>
    <x v="5"/>
  </r>
  <r>
    <n v="13.61"/>
    <x v="11"/>
  </r>
  <r>
    <n v="16.95"/>
    <x v="10"/>
  </r>
  <r>
    <n v="1.39"/>
    <x v="0"/>
  </r>
  <r>
    <n v="15.66"/>
    <x v="9"/>
  </r>
  <r>
    <n v="4.67"/>
    <x v="7"/>
  </r>
  <r>
    <n v="14.15"/>
    <x v="11"/>
  </r>
  <r>
    <n v="22.48"/>
    <x v="5"/>
  </r>
  <r>
    <n v="19.96"/>
    <x v="10"/>
  </r>
  <r>
    <n v="13.27"/>
    <x v="6"/>
  </r>
  <r>
    <n v="24.51"/>
    <x v="4"/>
  </r>
  <r>
    <n v="-2.61"/>
    <x v="0"/>
  </r>
  <r>
    <n v="-5.94"/>
    <x v="0"/>
  </r>
  <r>
    <n v="13.54"/>
    <x v="3"/>
  </r>
  <r>
    <n v="0.14000000000000001"/>
    <x v="8"/>
  </r>
  <r>
    <n v="17.22"/>
    <x v="3"/>
  </r>
  <r>
    <n v="11.72"/>
    <x v="6"/>
  </r>
  <r>
    <n v="18.43"/>
    <x v="6"/>
  </r>
  <r>
    <n v="-5.55"/>
    <x v="1"/>
  </r>
  <r>
    <n v="3.21"/>
    <x v="1"/>
  </r>
  <r>
    <n v="-3.09"/>
    <x v="1"/>
  </r>
  <r>
    <n v="21.93"/>
    <x v="5"/>
  </r>
  <r>
    <n v="6.48"/>
    <x v="0"/>
  </r>
  <r>
    <n v="13.19"/>
    <x v="3"/>
  </r>
  <r>
    <n v="11.46"/>
    <x v="3"/>
  </r>
  <r>
    <n v="22.09"/>
    <x v="4"/>
  </r>
  <r>
    <n v="-2.02"/>
    <x v="1"/>
  </r>
  <r>
    <n v="-7.35"/>
    <x v="1"/>
  </r>
  <r>
    <n v="13.78"/>
    <x v="2"/>
  </r>
  <r>
    <n v="10.97"/>
    <x v="11"/>
  </r>
  <r>
    <n v="11.55"/>
    <x v="11"/>
  </r>
  <r>
    <n v="13.55"/>
    <x v="11"/>
  </r>
  <r>
    <n v="12.67"/>
    <x v="6"/>
  </r>
  <r>
    <n v="13.87"/>
    <x v="6"/>
  </r>
  <r>
    <n v="-2.5099999999999998"/>
    <x v="0"/>
  </r>
  <r>
    <n v="7.99"/>
    <x v="0"/>
  </r>
  <r>
    <n v="22.84"/>
    <x v="5"/>
  </r>
  <r>
    <n v="17.690000000000001"/>
    <x v="6"/>
  </r>
  <r>
    <n v="10.62"/>
    <x v="9"/>
  </r>
  <r>
    <n v="22.41"/>
    <x v="5"/>
  </r>
  <r>
    <n v="21.31"/>
    <x v="4"/>
  </r>
  <r>
    <n v="19.36"/>
    <x v="9"/>
  </r>
  <r>
    <n v="15.34"/>
    <x v="11"/>
  </r>
  <r>
    <n v="11.08"/>
    <x v="6"/>
  </r>
  <r>
    <n v="7.75"/>
    <x v="0"/>
  </r>
  <r>
    <n v="21.9"/>
    <x v="4"/>
  </r>
  <r>
    <n v="20.260000000000002"/>
    <x v="5"/>
  </r>
  <r>
    <n v="15.42"/>
    <x v="11"/>
  </r>
  <r>
    <n v="12.04"/>
    <x v="3"/>
  </r>
  <r>
    <n v="12.33"/>
    <x v="2"/>
  </r>
  <r>
    <n v="-1.43"/>
    <x v="1"/>
  </r>
  <r>
    <n v="10.44"/>
    <x v="10"/>
  </r>
  <r>
    <n v="10.26"/>
    <x v="3"/>
  </r>
  <r>
    <n v="13.87"/>
    <x v="6"/>
  </r>
  <r>
    <n v="0.03"/>
    <x v="7"/>
  </r>
  <r>
    <n v="-3.25"/>
    <x v="1"/>
  </r>
  <r>
    <n v="8.8699999999999992"/>
    <x v="0"/>
  </r>
  <r>
    <n v="10.54"/>
    <x v="11"/>
  </r>
  <r>
    <n v="11.75"/>
    <x v="6"/>
  </r>
  <r>
    <n v="3.43"/>
    <x v="1"/>
  </r>
  <r>
    <n v="10.08"/>
    <x v="2"/>
  </r>
  <r>
    <n v="15.58"/>
    <x v="11"/>
  </r>
  <r>
    <n v="10.33"/>
    <x v="9"/>
  </r>
  <r>
    <n v="8.58"/>
    <x v="8"/>
  </r>
  <r>
    <n v="14.67"/>
    <x v="11"/>
  </r>
  <r>
    <n v="1.36"/>
    <x v="0"/>
  </r>
  <r>
    <n v="23.02"/>
    <x v="5"/>
  </r>
  <r>
    <n v="17.690000000000001"/>
    <x v="10"/>
  </r>
  <r>
    <n v="19.170000000000002"/>
    <x v="6"/>
  </r>
  <r>
    <n v="17.09"/>
    <x v="9"/>
  </r>
  <r>
    <n v="12.5"/>
    <x v="3"/>
  </r>
  <r>
    <n v="-1.52"/>
    <x v="8"/>
  </r>
  <r>
    <n v="13.67"/>
    <x v="2"/>
  </r>
  <r>
    <n v="17.64"/>
    <x v="10"/>
  </r>
  <r>
    <n v="-6.66"/>
    <x v="1"/>
  </r>
  <r>
    <n v="12.52"/>
    <x v="11"/>
  </r>
  <r>
    <n v="13.96"/>
    <x v="3"/>
  </r>
  <r>
    <n v="19.760000000000002"/>
    <x v="9"/>
  </r>
  <r>
    <n v="13.95"/>
    <x v="11"/>
  </r>
  <r>
    <n v="14.37"/>
    <x v="10"/>
  </r>
  <r>
    <n v="16.170000000000002"/>
    <x v="10"/>
  </r>
  <r>
    <n v="8.5299999999999994"/>
    <x v="1"/>
  </r>
  <r>
    <n v="14.51"/>
    <x v="9"/>
  </r>
  <r>
    <n v="-4.67"/>
    <x v="0"/>
  </r>
  <r>
    <n v="12.42"/>
    <x v="6"/>
  </r>
  <r>
    <n v="-1.1200000000000001"/>
    <x v="0"/>
  </r>
  <r>
    <n v="15.82"/>
    <x v="10"/>
  </r>
  <r>
    <n v="14.5"/>
    <x v="3"/>
  </r>
  <r>
    <n v="13.18"/>
    <x v="9"/>
  </r>
  <r>
    <n v="12.78"/>
    <x v="9"/>
  </r>
  <r>
    <n v="18.37"/>
    <x v="6"/>
  </r>
  <r>
    <n v="16.760000000000002"/>
    <x v="9"/>
  </r>
  <r>
    <n v="-5.82"/>
    <x v="8"/>
  </r>
  <r>
    <n v="15.76"/>
    <x v="3"/>
  </r>
  <r>
    <n v="15.26"/>
    <x v="10"/>
  </r>
  <r>
    <n v="12.04"/>
    <x v="3"/>
  </r>
  <r>
    <n v="7.28"/>
    <x v="0"/>
  </r>
  <r>
    <n v="14.21"/>
    <x v="2"/>
  </r>
  <r>
    <n v="11.17"/>
    <x v="11"/>
  </r>
  <r>
    <n v="21.42"/>
    <x v="4"/>
  </r>
  <r>
    <n v="13.03"/>
    <x v="2"/>
  </r>
  <r>
    <n v="23.21"/>
    <x v="5"/>
  </r>
  <r>
    <n v="24.76"/>
    <x v="5"/>
  </r>
  <r>
    <n v="-3.49"/>
    <x v="7"/>
  </r>
  <r>
    <n v="15.91"/>
    <x v="3"/>
  </r>
  <r>
    <n v="12.1"/>
    <x v="2"/>
  </r>
  <r>
    <n v="15.37"/>
    <x v="11"/>
  </r>
  <r>
    <n v="19.329999999999998"/>
    <x v="3"/>
  </r>
  <r>
    <n v="10.17"/>
    <x v="6"/>
  </r>
  <r>
    <n v="15.53"/>
    <x v="11"/>
  </r>
  <r>
    <n v="23.53"/>
    <x v="5"/>
  </r>
  <r>
    <n v="18.489999999999998"/>
    <x v="10"/>
  </r>
  <r>
    <n v="11.15"/>
    <x v="2"/>
  </r>
  <r>
    <n v="10.47"/>
    <x v="11"/>
  </r>
  <r>
    <n v="15.72"/>
    <x v="11"/>
  </r>
  <r>
    <n v="23.03"/>
    <x v="4"/>
  </r>
  <r>
    <n v="24.53"/>
    <x v="5"/>
  </r>
  <r>
    <n v="19.510000000000002"/>
    <x v="10"/>
  </r>
  <r>
    <n v="20.5"/>
    <x v="5"/>
  </r>
  <r>
    <n v="21.43"/>
    <x v="5"/>
  </r>
  <r>
    <n v="16.04"/>
    <x v="10"/>
  </r>
  <r>
    <n v="15.46"/>
    <x v="10"/>
  </r>
  <r>
    <n v="-4.25"/>
    <x v="7"/>
  </r>
  <r>
    <n v="16.47"/>
    <x v="3"/>
  </r>
  <r>
    <n v="13.14"/>
    <x v="2"/>
  </r>
  <r>
    <n v="11.84"/>
    <x v="9"/>
  </r>
  <r>
    <n v="7.82"/>
    <x v="0"/>
  </r>
  <r>
    <n v="20.04"/>
    <x v="4"/>
  </r>
  <r>
    <n v="14.58"/>
    <x v="3"/>
  </r>
  <r>
    <n v="8.69"/>
    <x v="1"/>
  </r>
  <r>
    <n v="20.71"/>
    <x v="5"/>
  </r>
  <r>
    <n v="2.82"/>
    <x v="1"/>
  </r>
  <r>
    <n v="19.66"/>
    <x v="9"/>
  </r>
  <r>
    <n v="11.12"/>
    <x v="10"/>
  </r>
  <r>
    <n v="11.93"/>
    <x v="11"/>
  </r>
  <r>
    <n v="14.23"/>
    <x v="3"/>
  </r>
  <r>
    <n v="4.53"/>
    <x v="7"/>
  </r>
  <r>
    <n v="22.54"/>
    <x v="4"/>
  </r>
  <r>
    <n v="24.1"/>
    <x v="5"/>
  </r>
  <r>
    <n v="6.28"/>
    <x v="0"/>
  </r>
  <r>
    <n v="10.19"/>
    <x v="9"/>
  </r>
  <r>
    <n v="11.35"/>
    <x v="3"/>
  </r>
  <r>
    <n v="2.6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0.90857142857142836"/>
  </r>
  <r>
    <x v="1"/>
    <n v="0.15733333333333327"/>
  </r>
  <r>
    <x v="2"/>
    <n v="2.2973684210526311"/>
  </r>
  <r>
    <x v="3"/>
    <n v="12.842307692307692"/>
  </r>
  <r>
    <x v="4"/>
    <n v="13.564210526315788"/>
  </r>
  <r>
    <x v="5"/>
    <n v="14.542500000000002"/>
  </r>
  <r>
    <x v="6"/>
    <n v="22.222631578947368"/>
  </r>
  <r>
    <x v="7"/>
    <n v="22.228749999999994"/>
  </r>
  <r>
    <x v="8"/>
    <n v="16.025333333333332"/>
  </r>
  <r>
    <x v="9"/>
    <n v="15.032105263157895"/>
  </r>
  <r>
    <x v="10"/>
    <n v="15.53529411764706"/>
  </r>
  <r>
    <x v="11"/>
    <n v="0.647777777777777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B49E9-BA2D-49D0-A7AB-4F7E2CE21B8C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2:F15" firstHeaderRow="1" firstDataRow="1" firstDataCol="1"/>
  <pivotFields count="2">
    <pivotField dataField="1" showAll="0"/>
    <pivotField axis="axisRow" showAll="0">
      <items count="13">
        <item x="7"/>
        <item x="1"/>
        <item x="0"/>
        <item x="2"/>
        <item x="11"/>
        <item x="3"/>
        <item x="4"/>
        <item x="5"/>
        <item x="10"/>
        <item x="6"/>
        <item x="9"/>
        <item x="8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Średnia z czujnik10" fld="0" subtotal="average" baseField="1" baseItem="0"/>
  </dataFields>
  <formats count="1">
    <format dxfId="11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8BD16-B49B-449A-B522-78711B665CAE}" name="Tabela przestawna5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A1:B14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2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z Średnia z czujnik10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46D2F9-C7FA-482B-A48C-4C0C44E413AA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D086DA-11EC-448C-AE56-376BC77C6F6B}" autoFormatId="16" applyNumberFormats="0" applyBorderFormats="0" applyFontFormats="0" applyPatternFormats="0" applyAlignmentFormats="0" applyWidthHeightFormats="0">
  <queryTableRefresh nextId="14" unboundColumnsRight="1">
    <queryTableFields count="4">
      <queryTableField id="1" name="data" tableColumnId="1"/>
      <queryTableField id="2" name="godzina" tableColumnId="2"/>
      <queryTableField id="7" name="czujnik5" tableColumnId="7"/>
      <queryTableField id="13" dataBound="0" tableColumnId="13"/>
    </queryTableFields>
    <queryTableDeletedFields count="9">
      <deletedField name="czujnik1"/>
      <deletedField name="czujnik2"/>
      <deletedField name="czujnik3"/>
      <deletedField name="czujnik4"/>
      <deletedField name="czujnik6"/>
      <deletedField name="czujnik7"/>
      <deletedField name="czujnik8"/>
      <deletedField name="czujnik9"/>
      <deletedField name="czujnik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3D30C14-119A-425C-91E2-081BF7D1F668}" autoFormatId="16" applyNumberFormats="0" applyBorderFormats="0" applyFontFormats="0" applyPatternFormats="0" applyAlignmentFormats="0" applyWidthHeightFormats="0">
  <queryTableRefresh nextId="23" unboundColumnsRight="10">
    <queryTableFields count="22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1690E33-3AC8-47A4-8C7A-6A56907DFC99}" autoFormatId="16" applyNumberFormats="0" applyBorderFormats="0" applyFontFormats="0" applyPatternFormats="0" applyAlignmentFormats="0" applyWidthHeightFormats="0">
  <queryTableRefresh nextId="14" unboundColumnsRight="1">
    <queryTableFields count="3">
      <queryTableField id="1" name="data" tableColumnId="1"/>
      <queryTableField id="12" name="czujnik10" tableColumnId="12"/>
      <queryTableField id="13" dataBound="0" tableColumnId="13"/>
    </queryTableFields>
    <queryTableDeletedFields count="10">
      <deletedField name="czujnik1"/>
      <deletedField name="czujnik2"/>
      <deletedField name="czujnik3"/>
      <deletedField name="czujnik4"/>
      <deletedField name="czujnik5"/>
      <deletedField name="czujnik6"/>
      <deletedField name="czujnik7"/>
      <deletedField name="czujnik8"/>
      <deletedField name="czujnik9"/>
      <deletedField name="godzin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662685D-1CCD-49E8-9FF3-D7CA3D4A1A96}" autoFormatId="16" applyNumberFormats="0" applyBorderFormats="0" applyFontFormats="0" applyPatternFormats="0" applyAlignmentFormats="0" applyWidthHeightFormats="0">
  <queryTableRefresh nextId="24" unboundColumnsRight="10">
    <queryTableFields count="20"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  <queryTableField id="13" dataBound="0" tableColumnId="13"/>
      <queryTableField id="15" dataBound="0" tableColumnId="2"/>
      <queryTableField id="16" dataBound="0" tableColumnId="14"/>
      <queryTableField id="17" dataBound="0" tableColumnId="15"/>
      <queryTableField id="18" dataBound="0" tableColumnId="16"/>
      <queryTableField id="19" dataBound="0" tableColumnId="17"/>
      <queryTableField id="20" dataBound="0" tableColumnId="18"/>
      <queryTableField id="21" dataBound="0" tableColumnId="19"/>
      <queryTableField id="22" dataBound="0" tableColumnId="20"/>
      <queryTableField id="23" dataBound="0" tableColumnId="21"/>
    </queryTableFields>
    <queryTableDeletedFields count="2">
      <deletedField name="data"/>
      <deletedField name="godzina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9BB5FF1-7662-4FE5-93C4-D5E7374B74C5}" autoFormatId="16" applyNumberFormats="0" applyBorderFormats="0" applyFontFormats="0" applyPatternFormats="0" applyAlignmentFormats="0" applyWidthHeightFormats="0">
  <queryTableRefresh nextId="20" unboundColumnsRight="7">
    <queryTableFields count="13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10" name="czujnik8" tableColumnId="10"/>
      <queryTableField id="11" name="czujnik9" tableColumnId="11"/>
      <queryTableField id="13" dataBound="0" tableColumnId="5"/>
      <queryTableField id="14" dataBound="0" tableColumnId="6"/>
      <queryTableField id="15" dataBound="0" tableColumnId="7"/>
      <queryTableField id="16" dataBound="0" tableColumnId="8"/>
      <queryTableField id="17" dataBound="0" tableColumnId="9"/>
      <queryTableField id="18" dataBound="0" tableColumnId="12"/>
      <queryTableField id="19" dataBound="0" tableColumnId="13"/>
    </queryTableFields>
    <queryTableDeletedFields count="6">
      <deletedField name="czujnik3"/>
      <deletedField name="czujnik4"/>
      <deletedField name="czujnik5"/>
      <deletedField name="czujnik6"/>
      <deletedField name="czujnik7"/>
      <deletedField name="czujnik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B3F23-4A85-4878-BD36-CDD5BF7BB98D}" name="Tabela_pomiary" displayName="Tabela_pomiary" ref="A1:L201" tableType="queryTable" totalsRowShown="0">
  <autoFilter ref="A1:L201" xr:uid="{D1BB3F23-4A85-4878-BD36-CDD5BF7BB98D}"/>
  <sortState xmlns:xlrd2="http://schemas.microsoft.com/office/spreadsheetml/2017/richdata2" ref="A2:L201">
    <sortCondition ref="B1:B201"/>
  </sortState>
  <tableColumns count="12">
    <tableColumn id="1" xr3:uid="{07E2237A-2F22-477F-B7E6-B5ED44E56B6C}" uniqueName="1" name="data" queryTableFieldId="1" dataDxfId="20"/>
    <tableColumn id="2" xr3:uid="{5B36FD19-C73A-44AD-824A-0D8167AE747E}" uniqueName="2" name="godzina" queryTableFieldId="2" dataDxfId="19"/>
    <tableColumn id="3" xr3:uid="{9C784C29-52E3-4DDB-9900-051F80152718}" uniqueName="3" name="czujnik1" queryTableFieldId="3"/>
    <tableColumn id="4" xr3:uid="{23B155B0-E3C6-49C3-835F-76C048559A2D}" uniqueName="4" name="czujnik2" queryTableFieldId="4"/>
    <tableColumn id="5" xr3:uid="{561CF562-BDFA-4701-847B-2C93F567B1B7}" uniqueName="5" name="czujnik3" queryTableFieldId="5"/>
    <tableColumn id="6" xr3:uid="{26D000B7-3002-4CD7-BC5E-4B32E6344A09}" uniqueName="6" name="czujnik4" queryTableFieldId="6"/>
    <tableColumn id="7" xr3:uid="{FDE15ADD-1D0A-4D84-A47E-66D775395937}" uniqueName="7" name="czujnik5" queryTableFieldId="7"/>
    <tableColumn id="8" xr3:uid="{0DE579B9-D7C2-420F-B106-3669F37987B3}" uniqueName="8" name="czujnik6" queryTableFieldId="8"/>
    <tableColumn id="9" xr3:uid="{A5854D0C-E79C-401F-BBD5-53D7273FCE1C}" uniqueName="9" name="czujnik7" queryTableFieldId="9"/>
    <tableColumn id="10" xr3:uid="{470CCADE-0584-4797-84FE-F99A7BD2FB11}" uniqueName="10" name="czujnik8" queryTableFieldId="10"/>
    <tableColumn id="11" xr3:uid="{74BA5B95-CF51-4D60-8251-B8EAFB4091F6}" uniqueName="11" name="czujnik9" queryTableFieldId="11"/>
    <tableColumn id="12" xr3:uid="{2A3254FD-01B0-4ABD-B0E7-9EBCCBFE52B6}" uniqueName="12" name="czujnik10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EA8E-AAAF-4457-B4EB-947D7DD7732A}" name="Tabela_pomiary3" displayName="Tabela_pomiary3" ref="A1:D118" tableType="queryTable" totalsRowShown="0">
  <autoFilter ref="A1:D118" xr:uid="{286AEA8E-AAAF-4457-B4EB-947D7DD7732A}"/>
  <sortState xmlns:xlrd2="http://schemas.microsoft.com/office/spreadsheetml/2017/richdata2" ref="A2:D118">
    <sortCondition descending="1" ref="B1:B118"/>
  </sortState>
  <tableColumns count="4">
    <tableColumn id="1" xr3:uid="{CFA516F8-A80A-4033-B133-99EA5A8F917D}" uniqueName="1" name="data" queryTableFieldId="1" dataDxfId="18"/>
    <tableColumn id="2" xr3:uid="{5FE1B439-B0B4-496A-B46E-FCE3D28F9447}" uniqueName="2" name="godzina" queryTableFieldId="2" dataDxfId="17"/>
    <tableColumn id="7" xr3:uid="{6760740C-D2F5-4A7D-A13D-39B756AACD1C}" uniqueName="7" name="czujnik5" queryTableFieldId="7"/>
    <tableColumn id="13" xr3:uid="{DADA5888-2E73-4B68-9D85-35B71FC48081}" uniqueName="13" name="godzina2" queryTableFieldId="13" dataDxfId="16">
      <calculatedColumnFormula>HOUR(B2)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27606A-B177-4E37-9710-CFD48EA1429D}" name="Tabela_pomiary4" displayName="Tabela_pomiary4" ref="A1:V201" tableType="queryTable" totalsRowShown="0">
  <autoFilter ref="A1:V201" xr:uid="{8027606A-B177-4E37-9710-CFD48EA1429D}"/>
  <sortState xmlns:xlrd2="http://schemas.microsoft.com/office/spreadsheetml/2017/richdata2" ref="A2:L201">
    <sortCondition ref="B1:B201"/>
  </sortState>
  <tableColumns count="22">
    <tableColumn id="1" xr3:uid="{CBFBC9BD-BF56-4D86-BC3A-3977707FEFD5}" uniqueName="1" name="data" queryTableFieldId="1" dataDxfId="15"/>
    <tableColumn id="2" xr3:uid="{09902DF0-A0A4-4226-80DF-D4AAD5ACFA7E}" uniqueName="2" name="godzina" queryTableFieldId="2" dataDxfId="14"/>
    <tableColumn id="3" xr3:uid="{8462117E-9C02-40B8-94B7-77DDCF15C1B0}" uniqueName="3" name="czujnik1" queryTableFieldId="3"/>
    <tableColumn id="4" xr3:uid="{4CB82353-197B-4D61-B520-6847B27495FF}" uniqueName="4" name="czujnik2" queryTableFieldId="4"/>
    <tableColumn id="5" xr3:uid="{CEFCCD64-001A-4F90-A0F7-95B977D734F1}" uniqueName="5" name="czujnik3" queryTableFieldId="5"/>
    <tableColumn id="6" xr3:uid="{32C3FAF5-1573-43FC-918F-4F0D9EADE42B}" uniqueName="6" name="czujnik4" queryTableFieldId="6"/>
    <tableColumn id="7" xr3:uid="{B0B011DB-49F0-4D67-ABF1-243D6D7C57D4}" uniqueName="7" name="czujnik5" queryTableFieldId="7"/>
    <tableColumn id="8" xr3:uid="{703E0092-173C-459D-B14D-3582EA509E2D}" uniqueName="8" name="czujnik6" queryTableFieldId="8"/>
    <tableColumn id="9" xr3:uid="{0240B5DE-DECD-411B-B862-13AFD6E1DA47}" uniqueName="9" name="czujnik7" queryTableFieldId="9"/>
    <tableColumn id="10" xr3:uid="{16A5DE16-509B-4A1E-B8A0-F1A879216F72}" uniqueName="10" name="czujnik8" queryTableFieldId="10"/>
    <tableColumn id="11" xr3:uid="{B0D57545-5FFE-48C0-BC61-9409F7771CD1}" uniqueName="11" name="czujnik9" queryTableFieldId="11"/>
    <tableColumn id="12" xr3:uid="{96FCFFCE-927C-4846-B7D6-01667B642F45}" uniqueName="12" name="czujnik10" queryTableFieldId="12"/>
    <tableColumn id="13" xr3:uid="{13EC35D4-FB91-4D91-87C3-CE9F2088971D}" uniqueName="13" name="kelwin 1" queryTableFieldId="13" dataDxfId="13">
      <calculatedColumnFormula>ROUNDDOWN(Tabela_pomiary4[[#This Row],[czujnik1]]+273.15,0)</calculatedColumnFormula>
    </tableColumn>
    <tableColumn id="14" xr3:uid="{E86143B6-5D22-460F-8C60-87B9CFAEB6D6}" uniqueName="14" name="kelwin 2" queryTableFieldId="14" dataDxfId="12">
      <calculatedColumnFormula>ROUNDDOWN(Tabela_pomiary4[[#This Row],[czujnik2]]+273.15,0)</calculatedColumnFormula>
    </tableColumn>
    <tableColumn id="15" xr3:uid="{56BD4835-A70D-49E0-A885-04380AA90F82}" uniqueName="15" name="kelwin 3" queryTableFieldId="15">
      <calculatedColumnFormula>ROUNDDOWN(Tabela_pomiary4[[#This Row],[czujnik3]]+273.15,0)</calculatedColumnFormula>
    </tableColumn>
    <tableColumn id="16" xr3:uid="{36D7B7E1-1974-435E-9AAE-E68E0244BA2B}" uniqueName="16" name="kelwin 4" queryTableFieldId="16">
      <calculatedColumnFormula>ROUNDDOWN(Tabela_pomiary4[[#This Row],[czujnik4]]+273.15,0)</calculatedColumnFormula>
    </tableColumn>
    <tableColumn id="17" xr3:uid="{D3F17959-D7DA-42CC-B55B-990F0452C029}" uniqueName="17" name="kelwin 5" queryTableFieldId="17">
      <calculatedColumnFormula>ROUNDDOWN(Tabela_pomiary4[[#This Row],[czujnik5]]+273.15,0)</calculatedColumnFormula>
    </tableColumn>
    <tableColumn id="18" xr3:uid="{C55E9FC9-2E79-4672-AEA8-D27B6E617EE2}" uniqueName="18" name="kelwin 6" queryTableFieldId="18">
      <calculatedColumnFormula>ROUNDDOWN(Tabela_pomiary4[[#This Row],[czujnik6]]+273.15,0)</calculatedColumnFormula>
    </tableColumn>
    <tableColumn id="19" xr3:uid="{9F5ED404-0051-43BE-A7A1-F31F52A153CE}" uniqueName="19" name="kelwin 7" queryTableFieldId="19">
      <calculatedColumnFormula>ROUNDDOWN(Tabela_pomiary4[[#This Row],[czujnik7]]+273.15,0)</calculatedColumnFormula>
    </tableColumn>
    <tableColumn id="20" xr3:uid="{3837AFC8-2049-4259-A832-E35F6AD79725}" uniqueName="20" name="kelwin 8" queryTableFieldId="20">
      <calculatedColumnFormula>ROUNDDOWN(Tabela_pomiary4[[#This Row],[czujnik8]]+273.15,0)</calculatedColumnFormula>
    </tableColumn>
    <tableColumn id="21" xr3:uid="{0833DE0A-C54F-409C-A046-39064E462534}" uniqueName="21" name="kelwin 9" queryTableFieldId="21">
      <calculatedColumnFormula>ROUNDDOWN(Tabela_pomiary4[[#This Row],[czujnik9]]+273.15,0)</calculatedColumnFormula>
    </tableColumn>
    <tableColumn id="22" xr3:uid="{F17478E9-FC6A-4091-9A6F-CEFAF64586FF}" uniqueName="22" name="kelwin 10 " queryTableFieldId="22">
      <calculatedColumnFormula>ROUNDDOWN(Tabela_pomiary4[[#This Row],[czujnik10]]+273.15,0)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021B9-C62A-443C-A5D9-A4E01ADDCD10}" name="Tabela_pomiary5" displayName="Tabela_pomiary5" ref="A1:C201" tableType="queryTable" totalsRowShown="0">
  <autoFilter ref="A1:C201" xr:uid="{64E021B9-C62A-443C-A5D9-A4E01ADDCD10}"/>
  <tableColumns count="3">
    <tableColumn id="1" xr3:uid="{69048765-AC57-4370-BADF-67D81320E537}" uniqueName="1" name="data" queryTableFieldId="1" dataDxfId="10"/>
    <tableColumn id="12" xr3:uid="{EC542CE9-3313-4EFF-BF2F-57CDE89030E3}" uniqueName="12" name="czujnik10" queryTableFieldId="12"/>
    <tableColumn id="13" xr3:uid="{6512C984-0091-46D6-8E5B-5D2D07699C27}" uniqueName="13" name="miesiąc" queryTableFieldId="13" dataDxfId="9">
      <calculatedColumnFormula>MONTH(Tabela_pomiary5[[#This Row],[data]])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C04DEE-658B-4320-9284-C3BB9295953F}" name="Tabela_pomiary6" displayName="Tabela_pomiary6" ref="A1:T201" tableType="queryTable" totalsRowShown="0">
  <autoFilter ref="A1:T201" xr:uid="{74C04DEE-658B-4320-9284-C3BB9295953F}"/>
  <tableColumns count="20">
    <tableColumn id="3" xr3:uid="{3AFDB754-3CF2-43BA-855E-DC2290682176}" uniqueName="3" name="czujnik1" queryTableFieldId="3"/>
    <tableColumn id="4" xr3:uid="{B5618C4B-0851-4DC4-979C-7B935FAA3533}" uniqueName="4" name="czujnik2" queryTableFieldId="4"/>
    <tableColumn id="5" xr3:uid="{2EACAD93-55BE-4D0E-8397-2A42D1185A9E}" uniqueName="5" name="czujnik3" queryTableFieldId="5"/>
    <tableColumn id="6" xr3:uid="{A8D0B90E-C983-401E-BAF6-B5F651E515D3}" uniqueName="6" name="czujnik4" queryTableFieldId="6"/>
    <tableColumn id="7" xr3:uid="{181E4ABC-D568-4DD3-AE89-3511101E8A6C}" uniqueName="7" name="czujnik5" queryTableFieldId="7"/>
    <tableColumn id="8" xr3:uid="{966CBDD6-780A-41D2-85EA-FA26326F772D}" uniqueName="8" name="czujnik6" queryTableFieldId="8"/>
    <tableColumn id="9" xr3:uid="{D9F403FC-B10F-4999-A183-7F0357DEB087}" uniqueName="9" name="czujnik7" queryTableFieldId="9"/>
    <tableColumn id="10" xr3:uid="{5162AE82-0717-4F8B-81E7-F945C9CF0899}" uniqueName="10" name="czujnik8" queryTableFieldId="10"/>
    <tableColumn id="11" xr3:uid="{FA73D254-9CF7-418D-8D93-AB7F7A51812A}" uniqueName="11" name="czujnik9" queryTableFieldId="11"/>
    <tableColumn id="12" xr3:uid="{EBEAFDB5-8F81-4D0B-8DA1-1EAABF26A18F}" uniqueName="12" name="czujnik10" queryTableFieldId="12"/>
    <tableColumn id="13" xr3:uid="{62F9C92B-26BE-4AEB-87CE-4FB2CB127A2A}" uniqueName="13" name="czujnik11" queryTableFieldId="13" dataDxfId="8">
      <calculatedColumnFormula>IF(AND(Tabela_pomiary6[[#This Row],[czujnik1]]&gt;-10,Tabela_pomiary6[[#This Row],[czujnik1]]&lt;=15),"PRZEDZIAL 1",IF(AND(Tabela_pomiary6[[#This Row],[czujnik1]]&gt;15,Tabela_pomiary6[[#This Row],[czujnik1]]&lt;=20),"PRZEDZIAL 2",0))</calculatedColumnFormula>
    </tableColumn>
    <tableColumn id="2" xr3:uid="{9D8CB3B4-79CB-45B3-A38C-9D703024A1DC}" uniqueName="2" name="czujnik12" queryTableFieldId="15">
      <calculatedColumnFormula>IF(AND(Tabela_pomiary6[[#This Row],[czujnik2]]&gt;-10,Tabela_pomiary6[[#This Row],[czujnik2]]&lt;=15),"PRZEDZIAL 1",IF(AND(Tabela_pomiary6[[#This Row],[czujnik2]]&gt;15,Tabela_pomiary6[[#This Row],[czujnik2]]&lt;=20),"PRZEDZIAL 2",0))</calculatedColumnFormula>
    </tableColumn>
    <tableColumn id="14" xr3:uid="{9A66FDE2-B7EA-4077-9DD9-281F4D434DF7}" uniqueName="14" name="czujnik13" queryTableFieldId="16">
      <calculatedColumnFormula>IF(AND(Tabela_pomiary6[[#This Row],[czujnik3]]&gt;-10,Tabela_pomiary6[[#This Row],[czujnik3]]&lt;=15),"PRZEDZIAL 1",IF(AND(Tabela_pomiary6[[#This Row],[czujnik3]]&gt;15,Tabela_pomiary6[[#This Row],[czujnik3]]&lt;=20),"PRZEDZIAL 2",0))</calculatedColumnFormula>
    </tableColumn>
    <tableColumn id="15" xr3:uid="{9C15B579-7FCE-4822-95AC-3817ED8A318A}" uniqueName="15" name="czujnik14" queryTableFieldId="17">
      <calculatedColumnFormula>IF(AND(Tabela_pomiary6[[#This Row],[czujnik4]]&gt;-10,Tabela_pomiary6[[#This Row],[czujnik4]]&lt;=15),"PRZEDZIAL 1",IF(AND(Tabela_pomiary6[[#This Row],[czujnik4]]&gt;15,Tabela_pomiary6[[#This Row],[czujnik4]]&lt;=20),"PRZEDZIAL 2",0))</calculatedColumnFormula>
    </tableColumn>
    <tableColumn id="16" xr3:uid="{11F1C1E5-B7EE-4413-8DF6-6A361940DBB0}" uniqueName="16" name="czujnik15" queryTableFieldId="18">
      <calculatedColumnFormula>IF(AND(Tabela_pomiary6[[#This Row],[czujnik5]]&gt;-10,Tabela_pomiary6[[#This Row],[czujnik5]]&lt;=15),"PRZEDZIAL 1",IF(AND(Tabela_pomiary6[[#This Row],[czujnik5]]&gt;15,Tabela_pomiary6[[#This Row],[czujnik5]]&lt;=20),"PRZEDZIAL 2",0))</calculatedColumnFormula>
    </tableColumn>
    <tableColumn id="17" xr3:uid="{82DF8A44-8832-45A3-9387-EFF09C4CFD6A}" uniqueName="17" name="czujnik16" queryTableFieldId="19">
      <calculatedColumnFormula>IF(AND(Tabela_pomiary6[[#This Row],[czujnik6]]&gt;-10,Tabela_pomiary6[[#This Row],[czujnik6]]&lt;=15),"PRZEDZIAL 1",IF(AND(Tabela_pomiary6[[#This Row],[czujnik6]]&gt;15,Tabela_pomiary6[[#This Row],[czujnik6]]&lt;=20),"PRZEDZIAL 2",0))</calculatedColumnFormula>
    </tableColumn>
    <tableColumn id="18" xr3:uid="{9BBFCE5F-4BAB-434D-B485-D6B8371B7726}" uniqueName="18" name="czujnik17" queryTableFieldId="20">
      <calculatedColumnFormula>IF(AND(Tabela_pomiary6[[#This Row],[czujnik7]]&gt;-10,Tabela_pomiary6[[#This Row],[czujnik7]]&lt;=15),"PRZEDZIAL 1",IF(AND(Tabela_pomiary6[[#This Row],[czujnik7]]&gt;15,Tabela_pomiary6[[#This Row],[czujnik7]]&lt;=20),"PRZEDZIAL 2",0))</calculatedColumnFormula>
    </tableColumn>
    <tableColumn id="19" xr3:uid="{D0788FBA-5223-4EBF-87E3-2DABA431E0E7}" uniqueName="19" name="czujnik18" queryTableFieldId="21">
      <calculatedColumnFormula>IF(AND(Tabela_pomiary6[[#This Row],[czujnik8]]&gt;-10,Tabela_pomiary6[[#This Row],[czujnik8]]&lt;=15),"PRZEDZIAL 1",IF(AND(Tabela_pomiary6[[#This Row],[czujnik8]]&gt;15,Tabela_pomiary6[[#This Row],[czujnik8]]&lt;=20),"PRZEDZIAL 2",0))</calculatedColumnFormula>
    </tableColumn>
    <tableColumn id="20" xr3:uid="{0BB03007-0AA3-4E74-926D-1AB860AB7923}" uniqueName="20" name="czujnik19" queryTableFieldId="22">
      <calculatedColumnFormula>IF(AND(Tabela_pomiary6[[#This Row],[czujnik9]]&gt;-10,Tabela_pomiary6[[#This Row],[czujnik9]]&lt;=15),"PRZEDZIAL 1",IF(AND(Tabela_pomiary6[[#This Row],[czujnik9]]&gt;15,Tabela_pomiary6[[#This Row],[czujnik9]]&lt;=20),"PRZEDZIAL 2",0))</calculatedColumnFormula>
    </tableColumn>
    <tableColumn id="21" xr3:uid="{47D64FEA-8D5E-43B3-BF46-438B4A38F1E7}" uniqueName="21" name="czujnik20" queryTableFieldId="23">
      <calculatedColumnFormula>IF(AND(Tabela_pomiary6[[#This Row],[czujnik10]]&gt;-10,Tabela_pomiary6[[#This Row],[czujnik10]]&lt;=15),"PRZEDZIAL 1",IF(AND(Tabela_pomiary6[[#This Row],[czujnik10]]&gt;15,Tabela_pomiary6[[#This Row],[czujnik10]]&lt;=20),"PRZEDZIAL 2",0))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25EDEA-00D7-4DE8-84AB-404193B59698}" name="Tabela_pomiary7" displayName="Tabela_pomiary7" ref="A1:M401" tableType="queryTable" totalsRowShown="0">
  <autoFilter ref="A1:M401" xr:uid="{1B25EDEA-00D7-4DE8-84AB-404193B59698}"/>
  <sortState xmlns:xlrd2="http://schemas.microsoft.com/office/spreadsheetml/2017/richdata2" ref="A2:F201">
    <sortCondition ref="A1:A201"/>
  </sortState>
  <tableColumns count="13">
    <tableColumn id="1" xr3:uid="{CFAB09F2-622E-4074-9F72-716CB5477512}" uniqueName="1" name="data" queryTableFieldId="1" dataDxfId="7"/>
    <tableColumn id="2" xr3:uid="{0EAAAD7B-94E3-4D61-9BAD-11753CBDE67E}" uniqueName="2" name="godzina" queryTableFieldId="2" dataDxfId="6"/>
    <tableColumn id="3" xr3:uid="{FCE77C9A-329D-4557-9F86-6DD2A4F437AB}" uniqueName="3" name="czujnik1" queryTableFieldId="3"/>
    <tableColumn id="4" xr3:uid="{56CD2AAC-D071-4111-AF57-5CE30DFDD592}" uniqueName="4" name="czujnik2" queryTableFieldId="4"/>
    <tableColumn id="10" xr3:uid="{373DB192-9807-45BE-AFBC-36281616641D}" uniqueName="10" name="czujnik8" queryTableFieldId="10"/>
    <tableColumn id="11" xr3:uid="{27C1AE55-41C3-4AE6-90ED-42D7C7E72557}" uniqueName="11" name="czujnik9" queryTableFieldId="11"/>
    <tableColumn id="5" xr3:uid="{9794D0C0-05A8-4F0B-997C-DB4CFBE5D29A}" uniqueName="5" name="DZIEŃ" queryTableFieldId="13" dataDxfId="5">
      <calculatedColumnFormula>DAY(Tabela_pomiary7[[#This Row],[data]])</calculatedColumnFormula>
    </tableColumn>
    <tableColumn id="6" xr3:uid="{536A4436-051A-466E-9064-03192254C2D7}" uniqueName="6" name="Kolumna1" queryTableFieldId="14"/>
    <tableColumn id="7" xr3:uid="{EEA4FBDD-88EA-4A52-9226-B70A4049B8B5}" uniqueName="7" name="MIESIĄC" queryTableFieldId="15" dataDxfId="4">
      <calculatedColumnFormula>MONTH(Tabela_pomiary7[[#This Row],[data]])</calculatedColumnFormula>
    </tableColumn>
    <tableColumn id="8" xr3:uid="{533C4D96-8E6B-4B89-A2D6-AC0E971F75E2}" uniqueName="8" name="Kolumna2" queryTableFieldId="16" dataDxfId="0">
      <calculatedColumnFormula>Tabela_pomiary7[[#This Row],[czujnik1]]+0.9</calculatedColumnFormula>
    </tableColumn>
    <tableColumn id="9" xr3:uid="{EDE712AA-92A8-4102-87F3-238F37D70001}" uniqueName="9" name="Kolumna3" queryTableFieldId="17" dataDxfId="3"/>
    <tableColumn id="12" xr3:uid="{D8569B36-2FE3-432A-B4FD-1DA1ECD46791}" uniqueName="12" name="Kolumna4" queryTableFieldId="18" dataDxfId="2"/>
    <tableColumn id="13" xr3:uid="{86B0F0FC-A9E8-4DD9-A466-D35734FBF49A}" uniqueName="13" name="Kolumna5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176D-373A-42B2-B61C-C6003DB11076}">
  <dimension ref="A1:L201"/>
  <sheetViews>
    <sheetView topLeftCell="A73" workbookViewId="0">
      <selection activeCell="A73" sqref="A1:XFD1048576"/>
    </sheetView>
  </sheetViews>
  <sheetFormatPr defaultRowHeight="14.4" x14ac:dyDescent="0.3"/>
  <cols>
    <col min="1" max="1" width="10.109375" bestFit="1" customWidth="1"/>
    <col min="2" max="2" width="9.77734375" bestFit="1" customWidth="1"/>
    <col min="3" max="11" width="10.109375" bestFit="1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42430</v>
      </c>
      <c r="B2" s="2">
        <v>0</v>
      </c>
      <c r="C2">
        <v>6.8</v>
      </c>
      <c r="D2">
        <v>-2.64</v>
      </c>
      <c r="E2">
        <v>5.9</v>
      </c>
      <c r="F2">
        <v>-2.1</v>
      </c>
      <c r="G2">
        <v>1.89</v>
      </c>
      <c r="H2">
        <v>6.73</v>
      </c>
      <c r="I2">
        <v>-7.96</v>
      </c>
      <c r="J2">
        <v>7.18</v>
      </c>
      <c r="K2">
        <v>7.33</v>
      </c>
      <c r="L2">
        <v>-6.44</v>
      </c>
    </row>
    <row r="3" spans="1:12" x14ac:dyDescent="0.3">
      <c r="A3" s="1">
        <v>42413</v>
      </c>
      <c r="B3" s="2">
        <v>1.3888888888888889E-3</v>
      </c>
      <c r="C3">
        <v>8.26</v>
      </c>
      <c r="D3">
        <v>8.5</v>
      </c>
      <c r="E3">
        <v>-7.75</v>
      </c>
      <c r="F3">
        <v>-2.67</v>
      </c>
      <c r="G3">
        <v>6.6</v>
      </c>
      <c r="H3">
        <v>1.58</v>
      </c>
      <c r="I3">
        <v>-3.2</v>
      </c>
      <c r="J3">
        <v>5.46</v>
      </c>
      <c r="K3">
        <v>-4.66</v>
      </c>
      <c r="L3">
        <v>0.5</v>
      </c>
    </row>
    <row r="4" spans="1:12" x14ac:dyDescent="0.3">
      <c r="A4" s="1">
        <v>42479</v>
      </c>
      <c r="B4" s="2">
        <v>2.0833333333333333E-3</v>
      </c>
      <c r="C4">
        <v>15.28</v>
      </c>
      <c r="D4">
        <v>13.58</v>
      </c>
      <c r="E4">
        <v>12.71</v>
      </c>
      <c r="F4">
        <v>14.72</v>
      </c>
      <c r="G4">
        <v>12.47</v>
      </c>
      <c r="H4">
        <v>12.44</v>
      </c>
      <c r="I4">
        <v>14.64</v>
      </c>
      <c r="J4">
        <v>14.58</v>
      </c>
      <c r="K4">
        <v>13.66</v>
      </c>
      <c r="L4">
        <v>13.6</v>
      </c>
    </row>
    <row r="5" spans="1:12" x14ac:dyDescent="0.3">
      <c r="A5" s="1">
        <v>42541</v>
      </c>
      <c r="B5" s="2">
        <v>2.0833333333333333E-3</v>
      </c>
      <c r="C5">
        <v>17.27</v>
      </c>
      <c r="D5">
        <v>13.06</v>
      </c>
      <c r="E5">
        <v>16.12</v>
      </c>
      <c r="F5">
        <v>19.010000000000002</v>
      </c>
      <c r="G5">
        <v>13.96</v>
      </c>
      <c r="H5">
        <v>10.029999999999999</v>
      </c>
      <c r="I5">
        <v>14.22</v>
      </c>
      <c r="J5">
        <v>14.88</v>
      </c>
      <c r="K5">
        <v>15.12</v>
      </c>
      <c r="L5">
        <v>19.73</v>
      </c>
    </row>
    <row r="6" spans="1:12" x14ac:dyDescent="0.3">
      <c r="A6" s="1">
        <v>42581</v>
      </c>
      <c r="B6" s="2">
        <v>2.0833333333333333E-3</v>
      </c>
      <c r="C6">
        <v>22.46</v>
      </c>
      <c r="D6">
        <v>24.11</v>
      </c>
      <c r="E6">
        <v>22.12</v>
      </c>
      <c r="F6">
        <v>24.08</v>
      </c>
      <c r="G6">
        <v>23.14</v>
      </c>
      <c r="H6">
        <v>24.56</v>
      </c>
      <c r="I6">
        <v>22.95</v>
      </c>
      <c r="J6">
        <v>21.53</v>
      </c>
      <c r="K6">
        <v>21.19</v>
      </c>
      <c r="L6">
        <v>21.66</v>
      </c>
    </row>
    <row r="7" spans="1:12" x14ac:dyDescent="0.3">
      <c r="A7" s="1">
        <v>42558</v>
      </c>
      <c r="B7" s="2">
        <v>2.7777777777777779E-3</v>
      </c>
      <c r="C7">
        <v>24.62</v>
      </c>
      <c r="D7">
        <v>20.59</v>
      </c>
      <c r="E7">
        <v>23.7</v>
      </c>
      <c r="F7">
        <v>21.55</v>
      </c>
      <c r="G7">
        <v>21.85</v>
      </c>
      <c r="H7">
        <v>21.12</v>
      </c>
      <c r="I7">
        <v>21.24</v>
      </c>
      <c r="J7">
        <v>24.93</v>
      </c>
      <c r="K7">
        <v>21.9</v>
      </c>
      <c r="L7">
        <v>20.5</v>
      </c>
    </row>
    <row r="8" spans="1:12" x14ac:dyDescent="0.3">
      <c r="A8" s="1">
        <v>42603</v>
      </c>
      <c r="B8" s="2">
        <v>3.472222222222222E-3</v>
      </c>
      <c r="C8">
        <v>21.25</v>
      </c>
      <c r="D8">
        <v>22.01</v>
      </c>
      <c r="E8">
        <v>20.190000000000001</v>
      </c>
      <c r="F8">
        <v>24.36</v>
      </c>
      <c r="G8">
        <v>24.61</v>
      </c>
      <c r="H8">
        <v>24.99</v>
      </c>
      <c r="I8">
        <v>22.55</v>
      </c>
      <c r="J8">
        <v>24.32</v>
      </c>
      <c r="K8">
        <v>20.89</v>
      </c>
      <c r="L8">
        <v>20.36</v>
      </c>
    </row>
    <row r="9" spans="1:12" x14ac:dyDescent="0.3">
      <c r="A9" s="1">
        <v>42657</v>
      </c>
      <c r="B9" s="2">
        <v>3.472222222222222E-3</v>
      </c>
      <c r="C9">
        <v>17.7</v>
      </c>
      <c r="D9">
        <v>12.05</v>
      </c>
      <c r="E9">
        <v>19.64</v>
      </c>
      <c r="F9">
        <v>15.73</v>
      </c>
      <c r="G9">
        <v>19.87</v>
      </c>
      <c r="H9">
        <v>16.72</v>
      </c>
      <c r="I9">
        <v>11.73</v>
      </c>
      <c r="J9">
        <v>16.41</v>
      </c>
      <c r="K9">
        <v>18.29</v>
      </c>
      <c r="L9">
        <v>18.22</v>
      </c>
    </row>
    <row r="10" spans="1:12" x14ac:dyDescent="0.3">
      <c r="A10" s="1">
        <v>42554</v>
      </c>
      <c r="B10" s="2">
        <v>4.1666666666666666E-3</v>
      </c>
      <c r="C10">
        <v>21.12</v>
      </c>
      <c r="D10">
        <v>24.03</v>
      </c>
      <c r="E10">
        <v>20.46</v>
      </c>
      <c r="F10">
        <v>20.329999999999998</v>
      </c>
      <c r="G10">
        <v>24.18</v>
      </c>
      <c r="H10">
        <v>23.01</v>
      </c>
      <c r="I10">
        <v>24.57</v>
      </c>
      <c r="J10">
        <v>22.83</v>
      </c>
      <c r="K10">
        <v>21.55</v>
      </c>
      <c r="L10">
        <v>23.87</v>
      </c>
    </row>
    <row r="11" spans="1:12" x14ac:dyDescent="0.3">
      <c r="A11" s="1">
        <v>42389</v>
      </c>
      <c r="B11" s="2">
        <v>5.5555555555555558E-3</v>
      </c>
      <c r="C11">
        <v>7.76</v>
      </c>
      <c r="D11">
        <v>-7.18</v>
      </c>
      <c r="E11">
        <v>-0.49</v>
      </c>
      <c r="F11">
        <v>-2.23</v>
      </c>
      <c r="G11">
        <v>6.46</v>
      </c>
      <c r="H11">
        <v>3.09</v>
      </c>
      <c r="I11">
        <v>-0.48</v>
      </c>
      <c r="J11">
        <v>-2.84</v>
      </c>
      <c r="K11">
        <v>-1.31</v>
      </c>
      <c r="L11">
        <v>-2.96</v>
      </c>
    </row>
    <row r="12" spans="1:12" x14ac:dyDescent="0.3">
      <c r="A12" s="1">
        <v>42558</v>
      </c>
      <c r="B12" s="2">
        <v>5.5555555555555558E-3</v>
      </c>
      <c r="C12">
        <v>23.53</v>
      </c>
      <c r="D12">
        <v>22.47</v>
      </c>
      <c r="E12">
        <v>24.91</v>
      </c>
      <c r="F12">
        <v>22.53</v>
      </c>
      <c r="G12">
        <v>20.56</v>
      </c>
      <c r="H12">
        <v>23.64</v>
      </c>
      <c r="I12">
        <v>21</v>
      </c>
      <c r="J12">
        <v>20.55</v>
      </c>
      <c r="K12">
        <v>24.08</v>
      </c>
      <c r="L12">
        <v>20.49</v>
      </c>
    </row>
    <row r="13" spans="1:12" x14ac:dyDescent="0.3">
      <c r="A13" s="1">
        <v>42609</v>
      </c>
      <c r="B13" s="2">
        <v>6.2500000000000003E-3</v>
      </c>
      <c r="C13">
        <v>20.149999999999999</v>
      </c>
      <c r="D13">
        <v>21.69</v>
      </c>
      <c r="E13">
        <v>22.88</v>
      </c>
      <c r="F13">
        <v>23.7</v>
      </c>
      <c r="G13">
        <v>22.32</v>
      </c>
      <c r="H13">
        <v>20.55</v>
      </c>
      <c r="I13">
        <v>24.02</v>
      </c>
      <c r="J13">
        <v>23.15</v>
      </c>
      <c r="K13">
        <v>21.8</v>
      </c>
      <c r="L13">
        <v>23.78</v>
      </c>
    </row>
    <row r="14" spans="1:12" x14ac:dyDescent="0.3">
      <c r="A14" s="1">
        <v>42611</v>
      </c>
      <c r="B14" s="2">
        <v>7.6388888888888886E-3</v>
      </c>
      <c r="C14">
        <v>21.59</v>
      </c>
      <c r="D14">
        <v>23.58</v>
      </c>
      <c r="E14">
        <v>20.88</v>
      </c>
      <c r="F14">
        <v>23.01</v>
      </c>
      <c r="G14">
        <v>23</v>
      </c>
      <c r="H14">
        <v>24.37</v>
      </c>
      <c r="I14">
        <v>23.73</v>
      </c>
      <c r="J14">
        <v>20.41</v>
      </c>
      <c r="K14">
        <v>20.39</v>
      </c>
      <c r="L14">
        <v>20.8</v>
      </c>
    </row>
    <row r="15" spans="1:12" x14ac:dyDescent="0.3">
      <c r="A15" s="1">
        <v>42447</v>
      </c>
      <c r="B15" s="2">
        <v>8.3333333333333332E-3</v>
      </c>
      <c r="C15">
        <v>1.44</v>
      </c>
      <c r="D15">
        <v>-7.21</v>
      </c>
      <c r="E15">
        <v>-6.65</v>
      </c>
      <c r="F15">
        <v>2.21</v>
      </c>
      <c r="G15">
        <v>4.62</v>
      </c>
      <c r="H15">
        <v>1.66</v>
      </c>
      <c r="I15">
        <v>5.0999999999999996</v>
      </c>
      <c r="J15">
        <v>-6.89</v>
      </c>
      <c r="K15">
        <v>-3.19</v>
      </c>
      <c r="L15">
        <v>-7.39</v>
      </c>
    </row>
    <row r="16" spans="1:12" x14ac:dyDescent="0.3">
      <c r="A16" s="1">
        <v>42715</v>
      </c>
      <c r="B16" s="2">
        <v>8.3333333333333332E-3</v>
      </c>
      <c r="C16">
        <v>-0.64</v>
      </c>
      <c r="D16">
        <v>-3.46</v>
      </c>
      <c r="E16">
        <v>-4.01</v>
      </c>
      <c r="F16">
        <v>8.49</v>
      </c>
      <c r="G16">
        <v>-1.87</v>
      </c>
      <c r="H16">
        <v>-5.51</v>
      </c>
      <c r="I16">
        <v>6.22</v>
      </c>
      <c r="J16">
        <v>-5.76</v>
      </c>
      <c r="K16">
        <v>-2.0499999999999998</v>
      </c>
      <c r="L16">
        <v>-4.6100000000000003</v>
      </c>
    </row>
    <row r="17" spans="1:12" x14ac:dyDescent="0.3">
      <c r="A17" s="1">
        <v>42565</v>
      </c>
      <c r="B17" s="2">
        <v>4.1666666666666664E-2</v>
      </c>
      <c r="C17">
        <v>20.99</v>
      </c>
      <c r="D17">
        <v>21.37</v>
      </c>
      <c r="E17">
        <v>22.15</v>
      </c>
      <c r="F17">
        <v>22.76</v>
      </c>
      <c r="G17">
        <v>20.25</v>
      </c>
      <c r="H17">
        <v>23.8</v>
      </c>
      <c r="I17">
        <v>23.38</v>
      </c>
      <c r="J17">
        <v>20.5</v>
      </c>
      <c r="K17">
        <v>21.65</v>
      </c>
      <c r="L17">
        <v>24.8</v>
      </c>
    </row>
    <row r="18" spans="1:12" x14ac:dyDescent="0.3">
      <c r="A18" s="1">
        <v>42720</v>
      </c>
      <c r="B18" s="2">
        <v>4.1666666666666664E-2</v>
      </c>
      <c r="C18">
        <v>5.58</v>
      </c>
      <c r="D18">
        <v>-4.47</v>
      </c>
      <c r="E18">
        <v>-4.4000000000000004</v>
      </c>
      <c r="F18">
        <v>-0.05</v>
      </c>
      <c r="G18">
        <v>6.51</v>
      </c>
      <c r="H18">
        <v>4.99</v>
      </c>
      <c r="I18">
        <v>-6.3</v>
      </c>
      <c r="J18">
        <v>0.7</v>
      </c>
      <c r="K18">
        <v>-6.74</v>
      </c>
      <c r="L18">
        <v>4.71</v>
      </c>
    </row>
    <row r="19" spans="1:12" x14ac:dyDescent="0.3">
      <c r="A19" s="1">
        <v>42698</v>
      </c>
      <c r="B19" s="2">
        <v>4.3055555555555555E-2</v>
      </c>
      <c r="C19">
        <v>17.66</v>
      </c>
      <c r="D19">
        <v>15.83</v>
      </c>
      <c r="E19">
        <v>16.350000000000001</v>
      </c>
      <c r="F19">
        <v>13.72</v>
      </c>
      <c r="G19">
        <v>19.440000000000001</v>
      </c>
      <c r="H19">
        <v>18.989999999999998</v>
      </c>
      <c r="I19">
        <v>10.94</v>
      </c>
      <c r="J19">
        <v>10.47</v>
      </c>
      <c r="K19">
        <v>17.46</v>
      </c>
      <c r="L19">
        <v>17.690000000000001</v>
      </c>
    </row>
    <row r="20" spans="1:12" x14ac:dyDescent="0.3">
      <c r="A20" s="1">
        <v>42596</v>
      </c>
      <c r="B20" s="2">
        <v>4.3749999999999997E-2</v>
      </c>
      <c r="C20">
        <v>22.19</v>
      </c>
      <c r="D20">
        <v>23.63</v>
      </c>
      <c r="E20">
        <v>20.6</v>
      </c>
      <c r="F20">
        <v>22.57</v>
      </c>
      <c r="G20">
        <v>24.22</v>
      </c>
      <c r="H20">
        <v>22.01</v>
      </c>
      <c r="I20">
        <v>21.12</v>
      </c>
      <c r="J20">
        <v>24.52</v>
      </c>
      <c r="K20">
        <v>21.28</v>
      </c>
      <c r="L20">
        <v>20.05</v>
      </c>
    </row>
    <row r="21" spans="1:12" x14ac:dyDescent="0.3">
      <c r="A21" s="1">
        <v>42732</v>
      </c>
      <c r="B21" s="2">
        <v>4.3749999999999997E-2</v>
      </c>
      <c r="C21">
        <v>-6.44</v>
      </c>
      <c r="D21">
        <v>6.45</v>
      </c>
      <c r="E21">
        <v>-6.08</v>
      </c>
      <c r="F21">
        <v>5.6</v>
      </c>
      <c r="G21">
        <v>-3.18</v>
      </c>
      <c r="H21">
        <v>-4.45</v>
      </c>
      <c r="I21">
        <v>-0.27</v>
      </c>
      <c r="J21">
        <v>3.14</v>
      </c>
      <c r="K21">
        <v>-6.82</v>
      </c>
      <c r="L21">
        <v>6.04</v>
      </c>
    </row>
    <row r="22" spans="1:12" x14ac:dyDescent="0.3">
      <c r="A22" s="1">
        <v>42731</v>
      </c>
      <c r="B22" s="2">
        <v>4.4444444444444446E-2</v>
      </c>
      <c r="C22">
        <v>-2.37</v>
      </c>
      <c r="D22">
        <v>4.95</v>
      </c>
      <c r="E22">
        <v>2.2200000000000002</v>
      </c>
      <c r="F22">
        <v>-5.27</v>
      </c>
      <c r="G22">
        <v>1.52</v>
      </c>
      <c r="H22">
        <v>-3.35</v>
      </c>
      <c r="I22">
        <v>3.59</v>
      </c>
      <c r="J22">
        <v>-7.17</v>
      </c>
      <c r="K22">
        <v>2.2599999999999998</v>
      </c>
      <c r="L22">
        <v>-0.95</v>
      </c>
    </row>
    <row r="23" spans="1:12" x14ac:dyDescent="0.3">
      <c r="A23" s="1">
        <v>42472</v>
      </c>
      <c r="B23" s="2">
        <v>4.5138888888888888E-2</v>
      </c>
      <c r="C23">
        <v>11.6</v>
      </c>
      <c r="D23">
        <v>13.95</v>
      </c>
      <c r="E23">
        <v>15.13</v>
      </c>
      <c r="F23">
        <v>10.73</v>
      </c>
      <c r="G23">
        <v>15.09</v>
      </c>
      <c r="H23">
        <v>15.98</v>
      </c>
      <c r="I23">
        <v>11.74</v>
      </c>
      <c r="J23">
        <v>15.38</v>
      </c>
      <c r="K23">
        <v>15.98</v>
      </c>
      <c r="L23">
        <v>12.9</v>
      </c>
    </row>
    <row r="24" spans="1:12" x14ac:dyDescent="0.3">
      <c r="A24" s="1">
        <v>42530</v>
      </c>
      <c r="B24" s="2">
        <v>4.5138888888888888E-2</v>
      </c>
      <c r="C24">
        <v>14.55</v>
      </c>
      <c r="D24">
        <v>15.16</v>
      </c>
      <c r="E24">
        <v>11.74</v>
      </c>
      <c r="F24">
        <v>18.350000000000001</v>
      </c>
      <c r="G24">
        <v>10.87</v>
      </c>
      <c r="H24">
        <v>14.03</v>
      </c>
      <c r="I24">
        <v>14.75</v>
      </c>
      <c r="J24">
        <v>18.78</v>
      </c>
      <c r="K24">
        <v>15.52</v>
      </c>
      <c r="L24">
        <v>18.690000000000001</v>
      </c>
    </row>
    <row r="25" spans="1:12" x14ac:dyDescent="0.3">
      <c r="A25" s="1">
        <v>42558</v>
      </c>
      <c r="B25" s="2">
        <v>4.5138888888888888E-2</v>
      </c>
      <c r="C25">
        <v>23.8</v>
      </c>
      <c r="D25">
        <v>20.78</v>
      </c>
      <c r="E25">
        <v>20.56</v>
      </c>
      <c r="F25">
        <v>20.5</v>
      </c>
      <c r="G25">
        <v>20.16</v>
      </c>
      <c r="H25">
        <v>21.68</v>
      </c>
      <c r="I25">
        <v>23.86</v>
      </c>
      <c r="J25">
        <v>21.14</v>
      </c>
      <c r="K25">
        <v>23.1</v>
      </c>
      <c r="L25">
        <v>22.53</v>
      </c>
    </row>
    <row r="26" spans="1:12" x14ac:dyDescent="0.3">
      <c r="A26" s="1">
        <v>42571</v>
      </c>
      <c r="B26" s="2">
        <v>4.5138888888888888E-2</v>
      </c>
      <c r="C26">
        <v>20.62</v>
      </c>
      <c r="D26">
        <v>21.57</v>
      </c>
      <c r="E26">
        <v>22.99</v>
      </c>
      <c r="F26">
        <v>23.14</v>
      </c>
      <c r="G26">
        <v>22.4</v>
      </c>
      <c r="H26">
        <v>23.83</v>
      </c>
      <c r="I26">
        <v>21.63</v>
      </c>
      <c r="J26">
        <v>21.9</v>
      </c>
      <c r="K26">
        <v>22.89</v>
      </c>
      <c r="L26">
        <v>22.3</v>
      </c>
    </row>
    <row r="27" spans="1:12" x14ac:dyDescent="0.3">
      <c r="A27" s="1">
        <v>42399</v>
      </c>
      <c r="B27" s="2">
        <v>4.583333333333333E-2</v>
      </c>
      <c r="C27">
        <v>-5.38</v>
      </c>
      <c r="D27">
        <v>5.93</v>
      </c>
      <c r="E27">
        <v>-7.57</v>
      </c>
      <c r="F27">
        <v>4.72</v>
      </c>
      <c r="G27">
        <v>2.64</v>
      </c>
      <c r="H27">
        <v>7.75</v>
      </c>
      <c r="I27">
        <v>-4.3499999999999996</v>
      </c>
      <c r="J27">
        <v>-6.59</v>
      </c>
      <c r="K27">
        <v>-7.28</v>
      </c>
      <c r="L27">
        <v>7.83</v>
      </c>
    </row>
    <row r="28" spans="1:12" x14ac:dyDescent="0.3">
      <c r="A28" s="1">
        <v>42551</v>
      </c>
      <c r="B28" s="2">
        <v>4.583333333333333E-2</v>
      </c>
      <c r="C28">
        <v>15.43</v>
      </c>
      <c r="D28">
        <v>17.52</v>
      </c>
      <c r="E28">
        <v>12.01</v>
      </c>
      <c r="F28">
        <v>10.31</v>
      </c>
      <c r="G28">
        <v>13.52</v>
      </c>
      <c r="H28">
        <v>13.39</v>
      </c>
      <c r="I28">
        <v>11.34</v>
      </c>
      <c r="J28">
        <v>10.31</v>
      </c>
      <c r="K28">
        <v>11.07</v>
      </c>
      <c r="L28">
        <v>18.52</v>
      </c>
    </row>
    <row r="29" spans="1:12" x14ac:dyDescent="0.3">
      <c r="A29" s="1">
        <v>42639</v>
      </c>
      <c r="B29" s="2">
        <v>4.583333333333333E-2</v>
      </c>
      <c r="C29">
        <v>10.199999999999999</v>
      </c>
      <c r="D29">
        <v>14.87</v>
      </c>
      <c r="E29">
        <v>17.510000000000002</v>
      </c>
      <c r="F29">
        <v>17.190000000000001</v>
      </c>
      <c r="G29">
        <v>12.5</v>
      </c>
      <c r="H29">
        <v>15.71</v>
      </c>
      <c r="I29">
        <v>12.15</v>
      </c>
      <c r="J29">
        <v>13.01</v>
      </c>
      <c r="K29">
        <v>17.21</v>
      </c>
      <c r="L29">
        <v>15.46</v>
      </c>
    </row>
    <row r="30" spans="1:12" x14ac:dyDescent="0.3">
      <c r="A30" s="1">
        <v>42568</v>
      </c>
      <c r="B30" s="2">
        <v>4.6527777777777779E-2</v>
      </c>
      <c r="C30">
        <v>24.46</v>
      </c>
      <c r="D30">
        <v>23.9</v>
      </c>
      <c r="E30">
        <v>24.19</v>
      </c>
      <c r="F30">
        <v>20.14</v>
      </c>
      <c r="G30">
        <v>23.6</v>
      </c>
      <c r="H30">
        <v>23.67</v>
      </c>
      <c r="I30">
        <v>24.85</v>
      </c>
      <c r="J30">
        <v>24.77</v>
      </c>
      <c r="K30">
        <v>24.75</v>
      </c>
      <c r="L30">
        <v>22.32</v>
      </c>
    </row>
    <row r="31" spans="1:12" x14ac:dyDescent="0.3">
      <c r="A31" s="1">
        <v>42571</v>
      </c>
      <c r="B31" s="2">
        <v>4.6527777777777779E-2</v>
      </c>
      <c r="C31">
        <v>24.97</v>
      </c>
      <c r="D31">
        <v>23.55</v>
      </c>
      <c r="E31">
        <v>24.91</v>
      </c>
      <c r="F31">
        <v>21.77</v>
      </c>
      <c r="G31">
        <v>23.58</v>
      </c>
      <c r="H31">
        <v>23.03</v>
      </c>
      <c r="I31">
        <v>22.25</v>
      </c>
      <c r="J31">
        <v>22.37</v>
      </c>
      <c r="K31">
        <v>22.57</v>
      </c>
      <c r="L31">
        <v>22.02</v>
      </c>
    </row>
    <row r="32" spans="1:12" x14ac:dyDescent="0.3">
      <c r="A32" s="1">
        <v>42557</v>
      </c>
      <c r="B32" s="2">
        <v>4.7222222222222221E-2</v>
      </c>
      <c r="C32">
        <v>20.5</v>
      </c>
      <c r="D32">
        <v>21.83</v>
      </c>
      <c r="E32">
        <v>21.96</v>
      </c>
      <c r="F32">
        <v>20.58</v>
      </c>
      <c r="G32">
        <v>23.33</v>
      </c>
      <c r="H32">
        <v>23.73</v>
      </c>
      <c r="I32">
        <v>23.65</v>
      </c>
      <c r="J32">
        <v>20.9</v>
      </c>
      <c r="K32">
        <v>24.06</v>
      </c>
      <c r="L32">
        <v>21.13</v>
      </c>
    </row>
    <row r="33" spans="1:12" x14ac:dyDescent="0.3">
      <c r="A33" s="1">
        <v>42606</v>
      </c>
      <c r="B33" s="2">
        <v>4.7222222222222221E-2</v>
      </c>
      <c r="C33">
        <v>22.99</v>
      </c>
      <c r="D33">
        <v>21.77</v>
      </c>
      <c r="E33">
        <v>20.63</v>
      </c>
      <c r="F33">
        <v>20.59</v>
      </c>
      <c r="G33">
        <v>21.52</v>
      </c>
      <c r="H33">
        <v>23.7</v>
      </c>
      <c r="I33">
        <v>22.05</v>
      </c>
      <c r="J33">
        <v>23.02</v>
      </c>
      <c r="K33">
        <v>24.59</v>
      </c>
      <c r="L33">
        <v>20.99</v>
      </c>
    </row>
    <row r="34" spans="1:12" x14ac:dyDescent="0.3">
      <c r="A34" s="1">
        <v>42686</v>
      </c>
      <c r="B34" s="2">
        <v>4.7222222222222221E-2</v>
      </c>
      <c r="C34">
        <v>10.3</v>
      </c>
      <c r="D34">
        <v>14.81</v>
      </c>
      <c r="E34">
        <v>12.96</v>
      </c>
      <c r="F34">
        <v>12.99</v>
      </c>
      <c r="G34">
        <v>19</v>
      </c>
      <c r="H34">
        <v>17.73</v>
      </c>
      <c r="I34">
        <v>12.97</v>
      </c>
      <c r="J34">
        <v>17.96</v>
      </c>
      <c r="K34">
        <v>19.07</v>
      </c>
      <c r="L34">
        <v>17.12</v>
      </c>
    </row>
    <row r="35" spans="1:12" x14ac:dyDescent="0.3">
      <c r="A35" s="1">
        <v>42669</v>
      </c>
      <c r="B35" s="2">
        <v>4.791666666666667E-2</v>
      </c>
      <c r="C35">
        <v>11.42</v>
      </c>
      <c r="D35">
        <v>18.52</v>
      </c>
      <c r="E35">
        <v>13.52</v>
      </c>
      <c r="F35">
        <v>18.75</v>
      </c>
      <c r="G35">
        <v>11.07</v>
      </c>
      <c r="H35">
        <v>13.24</v>
      </c>
      <c r="I35">
        <v>16.14</v>
      </c>
      <c r="J35">
        <v>10.94</v>
      </c>
      <c r="K35">
        <v>13.13</v>
      </c>
      <c r="L35">
        <v>16.52</v>
      </c>
    </row>
    <row r="36" spans="1:12" x14ac:dyDescent="0.3">
      <c r="A36" s="1">
        <v>42654</v>
      </c>
      <c r="B36" s="2">
        <v>4.9305555555555554E-2</v>
      </c>
      <c r="C36">
        <v>14.04</v>
      </c>
      <c r="D36">
        <v>12.39</v>
      </c>
      <c r="E36">
        <v>16.54</v>
      </c>
      <c r="F36">
        <v>16.02</v>
      </c>
      <c r="G36">
        <v>10.46</v>
      </c>
      <c r="H36">
        <v>10.8</v>
      </c>
      <c r="I36">
        <v>13.25</v>
      </c>
      <c r="J36">
        <v>19.96</v>
      </c>
      <c r="K36">
        <v>19.989999999999998</v>
      </c>
      <c r="L36">
        <v>15.91</v>
      </c>
    </row>
    <row r="37" spans="1:12" x14ac:dyDescent="0.3">
      <c r="A37" s="1">
        <v>42485</v>
      </c>
      <c r="B37" s="2">
        <v>8.4027777777777785E-2</v>
      </c>
      <c r="C37">
        <v>11.94</v>
      </c>
      <c r="D37">
        <v>13.57</v>
      </c>
      <c r="E37">
        <v>10.050000000000001</v>
      </c>
      <c r="F37">
        <v>11.85</v>
      </c>
      <c r="G37">
        <v>10.59</v>
      </c>
      <c r="H37">
        <v>14.12</v>
      </c>
      <c r="I37">
        <v>14.27</v>
      </c>
      <c r="J37">
        <v>15.81</v>
      </c>
      <c r="K37">
        <v>14</v>
      </c>
      <c r="L37">
        <v>14.16</v>
      </c>
    </row>
    <row r="38" spans="1:12" x14ac:dyDescent="0.3">
      <c r="A38" s="1">
        <v>42485</v>
      </c>
      <c r="B38" s="2">
        <v>8.4722222222222227E-2</v>
      </c>
      <c r="C38">
        <v>14.53</v>
      </c>
      <c r="D38">
        <v>13.21</v>
      </c>
      <c r="E38">
        <v>10.84</v>
      </c>
      <c r="F38">
        <v>10.95</v>
      </c>
      <c r="G38">
        <v>11.65</v>
      </c>
      <c r="H38">
        <v>11.34</v>
      </c>
      <c r="I38">
        <v>13.76</v>
      </c>
      <c r="J38">
        <v>12.75</v>
      </c>
      <c r="K38">
        <v>10.43</v>
      </c>
      <c r="L38">
        <v>12.8</v>
      </c>
    </row>
    <row r="39" spans="1:12" x14ac:dyDescent="0.3">
      <c r="A39" s="1">
        <v>42547</v>
      </c>
      <c r="B39" s="2">
        <v>8.4722222222222227E-2</v>
      </c>
      <c r="C39">
        <v>16.03</v>
      </c>
      <c r="D39">
        <v>12.49</v>
      </c>
      <c r="E39">
        <v>18.23</v>
      </c>
      <c r="F39">
        <v>11.56</v>
      </c>
      <c r="G39">
        <v>15.34</v>
      </c>
      <c r="H39">
        <v>18.190000000000001</v>
      </c>
      <c r="I39">
        <v>12.2</v>
      </c>
      <c r="J39">
        <v>18.04</v>
      </c>
      <c r="K39">
        <v>14.52</v>
      </c>
      <c r="L39">
        <v>15.9</v>
      </c>
    </row>
    <row r="40" spans="1:12" x14ac:dyDescent="0.3">
      <c r="A40" s="1">
        <v>42647</v>
      </c>
      <c r="B40" s="2">
        <v>8.4722222222222227E-2</v>
      </c>
      <c r="C40">
        <v>16.5</v>
      </c>
      <c r="D40">
        <v>18.18</v>
      </c>
      <c r="E40">
        <v>15.63</v>
      </c>
      <c r="F40">
        <v>11.46</v>
      </c>
      <c r="G40">
        <v>17.399999999999999</v>
      </c>
      <c r="H40">
        <v>16.75</v>
      </c>
      <c r="I40">
        <v>11.85</v>
      </c>
      <c r="J40">
        <v>13.64</v>
      </c>
      <c r="K40">
        <v>10.43</v>
      </c>
      <c r="L40">
        <v>19.149999999999999</v>
      </c>
    </row>
    <row r="41" spans="1:12" x14ac:dyDescent="0.3">
      <c r="A41" s="1">
        <v>42654</v>
      </c>
      <c r="B41" s="2">
        <v>8.4722222222222227E-2</v>
      </c>
      <c r="C41">
        <v>15.75</v>
      </c>
      <c r="D41">
        <v>18.39</v>
      </c>
      <c r="E41">
        <v>13.61</v>
      </c>
      <c r="F41">
        <v>10.15</v>
      </c>
      <c r="G41">
        <v>19.989999999999998</v>
      </c>
      <c r="H41">
        <v>14.87</v>
      </c>
      <c r="I41">
        <v>14.72</v>
      </c>
      <c r="J41">
        <v>14.66</v>
      </c>
      <c r="K41">
        <v>19.100000000000001</v>
      </c>
      <c r="L41">
        <v>17.760000000000002</v>
      </c>
    </row>
    <row r="42" spans="1:12" x14ac:dyDescent="0.3">
      <c r="A42" s="1">
        <v>42682</v>
      </c>
      <c r="B42" s="2">
        <v>8.4722222222222227E-2</v>
      </c>
      <c r="C42">
        <v>14.42</v>
      </c>
      <c r="D42">
        <v>19.23</v>
      </c>
      <c r="E42">
        <v>19.98</v>
      </c>
      <c r="F42">
        <v>11.87</v>
      </c>
      <c r="G42">
        <v>11.95</v>
      </c>
      <c r="H42">
        <v>10.7</v>
      </c>
      <c r="I42">
        <v>13.96</v>
      </c>
      <c r="J42">
        <v>11.65</v>
      </c>
      <c r="K42">
        <v>10.73</v>
      </c>
      <c r="L42">
        <v>19.25</v>
      </c>
    </row>
    <row r="43" spans="1:12" x14ac:dyDescent="0.3">
      <c r="A43" s="1">
        <v>42526</v>
      </c>
      <c r="B43" s="2">
        <v>8.5416666666666669E-2</v>
      </c>
      <c r="C43">
        <v>10.039999999999999</v>
      </c>
      <c r="D43">
        <v>10.19</v>
      </c>
      <c r="E43">
        <v>19.75</v>
      </c>
      <c r="F43">
        <v>15.2</v>
      </c>
      <c r="G43">
        <v>18.100000000000001</v>
      </c>
      <c r="H43">
        <v>14.37</v>
      </c>
      <c r="I43">
        <v>15.28</v>
      </c>
      <c r="J43">
        <v>11.85</v>
      </c>
      <c r="K43">
        <v>12.32</v>
      </c>
      <c r="L43">
        <v>12.94</v>
      </c>
    </row>
    <row r="44" spans="1:12" x14ac:dyDescent="0.3">
      <c r="A44" s="1">
        <v>42668</v>
      </c>
      <c r="B44" s="2">
        <v>8.5416666666666669E-2</v>
      </c>
      <c r="C44">
        <v>10.53</v>
      </c>
      <c r="D44">
        <v>15.53</v>
      </c>
      <c r="E44">
        <v>17.63</v>
      </c>
      <c r="F44">
        <v>19.84</v>
      </c>
      <c r="G44">
        <v>10.76</v>
      </c>
      <c r="H44">
        <v>14.15</v>
      </c>
      <c r="I44">
        <v>13.54</v>
      </c>
      <c r="J44">
        <v>11.75</v>
      </c>
      <c r="K44">
        <v>12.65</v>
      </c>
      <c r="L44">
        <v>13.57</v>
      </c>
    </row>
    <row r="45" spans="1:12" x14ac:dyDescent="0.3">
      <c r="A45" s="1">
        <v>42594</v>
      </c>
      <c r="B45" s="2">
        <v>8.611111111111111E-2</v>
      </c>
      <c r="C45">
        <v>21.99</v>
      </c>
      <c r="D45">
        <v>21.03</v>
      </c>
      <c r="E45">
        <v>21.98</v>
      </c>
      <c r="F45">
        <v>24.71</v>
      </c>
      <c r="G45">
        <v>22.25</v>
      </c>
      <c r="H45">
        <v>21.03</v>
      </c>
      <c r="I45">
        <v>20.059999999999999</v>
      </c>
      <c r="J45">
        <v>23.44</v>
      </c>
      <c r="K45">
        <v>23.35</v>
      </c>
      <c r="L45">
        <v>24.22</v>
      </c>
    </row>
    <row r="46" spans="1:12" x14ac:dyDescent="0.3">
      <c r="A46" s="1">
        <v>42556</v>
      </c>
      <c r="B46" s="2">
        <v>8.6805555555555552E-2</v>
      </c>
      <c r="C46">
        <v>22.29</v>
      </c>
      <c r="D46">
        <v>22.16</v>
      </c>
      <c r="E46">
        <v>22.9</v>
      </c>
      <c r="F46">
        <v>20.04</v>
      </c>
      <c r="G46">
        <v>21.27</v>
      </c>
      <c r="H46">
        <v>21.55</v>
      </c>
      <c r="I46">
        <v>21.51</v>
      </c>
      <c r="J46">
        <v>23.98</v>
      </c>
      <c r="K46">
        <v>24.01</v>
      </c>
      <c r="L46">
        <v>23.77</v>
      </c>
    </row>
    <row r="47" spans="1:12" x14ac:dyDescent="0.3">
      <c r="A47" s="1">
        <v>42406</v>
      </c>
      <c r="B47" s="2">
        <v>8.7499999999999994E-2</v>
      </c>
      <c r="C47">
        <v>1.94</v>
      </c>
      <c r="D47">
        <v>1.72</v>
      </c>
      <c r="E47">
        <v>-1.91</v>
      </c>
      <c r="F47">
        <v>-5.44</v>
      </c>
      <c r="G47">
        <v>2.11</v>
      </c>
      <c r="H47">
        <v>-2.93</v>
      </c>
      <c r="I47">
        <v>-3.28</v>
      </c>
      <c r="J47">
        <v>-7.12</v>
      </c>
      <c r="K47">
        <v>2.12</v>
      </c>
      <c r="L47">
        <v>7.35</v>
      </c>
    </row>
    <row r="48" spans="1:12" x14ac:dyDescent="0.3">
      <c r="A48" s="1">
        <v>42590</v>
      </c>
      <c r="B48" s="2">
        <v>8.8888888888888892E-2</v>
      </c>
      <c r="C48">
        <v>22.93</v>
      </c>
      <c r="D48">
        <v>21.83</v>
      </c>
      <c r="E48">
        <v>22.2</v>
      </c>
      <c r="F48">
        <v>20.66</v>
      </c>
      <c r="G48">
        <v>21.05</v>
      </c>
      <c r="H48">
        <v>22.52</v>
      </c>
      <c r="I48">
        <v>24.58</v>
      </c>
      <c r="J48">
        <v>24.21</v>
      </c>
      <c r="K48">
        <v>24.25</v>
      </c>
      <c r="L48">
        <v>20.98</v>
      </c>
    </row>
    <row r="49" spans="1:12" x14ac:dyDescent="0.3">
      <c r="A49" s="1">
        <v>42518</v>
      </c>
      <c r="B49" s="2">
        <v>8.9583333333333334E-2</v>
      </c>
      <c r="C49">
        <v>14.66</v>
      </c>
      <c r="D49">
        <v>12.46</v>
      </c>
      <c r="E49">
        <v>12.31</v>
      </c>
      <c r="F49">
        <v>10.050000000000001</v>
      </c>
      <c r="G49">
        <v>15.48</v>
      </c>
      <c r="H49">
        <v>15.29</v>
      </c>
      <c r="I49">
        <v>15.23</v>
      </c>
      <c r="J49">
        <v>15.32</v>
      </c>
      <c r="K49">
        <v>13.62</v>
      </c>
      <c r="L49">
        <v>15.68</v>
      </c>
    </row>
    <row r="50" spans="1:12" x14ac:dyDescent="0.3">
      <c r="A50" s="1">
        <v>42537</v>
      </c>
      <c r="B50" s="2">
        <v>8.9583333333333334E-2</v>
      </c>
      <c r="C50">
        <v>12.05</v>
      </c>
      <c r="D50">
        <v>13.7</v>
      </c>
      <c r="E50">
        <v>12.71</v>
      </c>
      <c r="F50">
        <v>15.73</v>
      </c>
      <c r="G50">
        <v>19.93</v>
      </c>
      <c r="H50">
        <v>19.27</v>
      </c>
      <c r="I50">
        <v>11.13</v>
      </c>
      <c r="J50">
        <v>14.74</v>
      </c>
      <c r="K50">
        <v>15.42</v>
      </c>
      <c r="L50">
        <v>12.66</v>
      </c>
    </row>
    <row r="51" spans="1:12" x14ac:dyDescent="0.3">
      <c r="A51" s="1">
        <v>42583</v>
      </c>
      <c r="B51" s="2">
        <v>9.166666666666666E-2</v>
      </c>
      <c r="C51">
        <v>21.46</v>
      </c>
      <c r="D51">
        <v>20.81</v>
      </c>
      <c r="E51">
        <v>22.16</v>
      </c>
      <c r="F51">
        <v>23.39</v>
      </c>
      <c r="G51">
        <v>21.06</v>
      </c>
      <c r="H51">
        <v>23.13</v>
      </c>
      <c r="I51">
        <v>24.81</v>
      </c>
      <c r="J51">
        <v>21.89</v>
      </c>
      <c r="K51">
        <v>21.04</v>
      </c>
      <c r="L51">
        <v>20.73</v>
      </c>
    </row>
    <row r="52" spans="1:12" x14ac:dyDescent="0.3">
      <c r="A52" s="1">
        <v>42450</v>
      </c>
      <c r="B52" s="2">
        <v>0.12569444444444444</v>
      </c>
      <c r="C52">
        <v>0.98</v>
      </c>
      <c r="D52">
        <v>7.64</v>
      </c>
      <c r="E52">
        <v>6.1</v>
      </c>
      <c r="F52">
        <v>6.46</v>
      </c>
      <c r="G52">
        <v>-7.0000000000000007E-2</v>
      </c>
      <c r="H52">
        <v>-2.93</v>
      </c>
      <c r="I52">
        <v>-5.81</v>
      </c>
      <c r="J52">
        <v>5.65</v>
      </c>
      <c r="K52">
        <v>5.0999999999999996</v>
      </c>
      <c r="L52">
        <v>8.25</v>
      </c>
    </row>
    <row r="53" spans="1:12" x14ac:dyDescent="0.3">
      <c r="A53" s="1">
        <v>42405</v>
      </c>
      <c r="B53" s="2">
        <v>0.12638888888888888</v>
      </c>
      <c r="C53">
        <v>3.21</v>
      </c>
      <c r="D53">
        <v>-7.03</v>
      </c>
      <c r="E53">
        <v>-6.63</v>
      </c>
      <c r="F53">
        <v>-2.59</v>
      </c>
      <c r="G53">
        <v>6.44</v>
      </c>
      <c r="H53">
        <v>1.67</v>
      </c>
      <c r="I53">
        <v>7.34</v>
      </c>
      <c r="J53">
        <v>7.78</v>
      </c>
      <c r="K53">
        <v>2.48</v>
      </c>
      <c r="L53">
        <v>-2.82</v>
      </c>
    </row>
    <row r="54" spans="1:12" x14ac:dyDescent="0.3">
      <c r="A54" s="1">
        <v>42444</v>
      </c>
      <c r="B54" s="2">
        <v>0.12638888888888888</v>
      </c>
      <c r="C54">
        <v>-2.0099999999999998</v>
      </c>
      <c r="D54">
        <v>0.62</v>
      </c>
      <c r="E54">
        <v>4.95</v>
      </c>
      <c r="F54">
        <v>6.62</v>
      </c>
      <c r="G54">
        <v>-2.5</v>
      </c>
      <c r="H54">
        <v>7.05</v>
      </c>
      <c r="I54">
        <v>-7.33</v>
      </c>
      <c r="J54">
        <v>7.96</v>
      </c>
      <c r="K54">
        <v>4.51</v>
      </c>
      <c r="L54">
        <v>8.17</v>
      </c>
    </row>
    <row r="55" spans="1:12" x14ac:dyDescent="0.3">
      <c r="A55" s="1">
        <v>42529</v>
      </c>
      <c r="B55" s="2">
        <v>0.12638888888888888</v>
      </c>
      <c r="C55">
        <v>11.12</v>
      </c>
      <c r="D55">
        <v>15.77</v>
      </c>
      <c r="E55">
        <v>19.170000000000002</v>
      </c>
      <c r="F55">
        <v>10.32</v>
      </c>
      <c r="G55">
        <v>10.9</v>
      </c>
      <c r="H55">
        <v>10.58</v>
      </c>
      <c r="I55">
        <v>16.86</v>
      </c>
      <c r="J55">
        <v>17.149999999999999</v>
      </c>
      <c r="K55">
        <v>19.41</v>
      </c>
      <c r="L55">
        <v>12.24</v>
      </c>
    </row>
    <row r="56" spans="1:12" x14ac:dyDescent="0.3">
      <c r="A56" s="1">
        <v>42704</v>
      </c>
      <c r="B56" s="2">
        <v>0.12638888888888888</v>
      </c>
      <c r="C56">
        <v>15.81</v>
      </c>
      <c r="D56">
        <v>14.72</v>
      </c>
      <c r="E56">
        <v>18.12</v>
      </c>
      <c r="F56">
        <v>18.82</v>
      </c>
      <c r="G56">
        <v>15.14</v>
      </c>
      <c r="H56">
        <v>18.850000000000001</v>
      </c>
      <c r="I56">
        <v>17.940000000000001</v>
      </c>
      <c r="J56">
        <v>12.26</v>
      </c>
      <c r="K56">
        <v>19.34</v>
      </c>
      <c r="L56">
        <v>18.3</v>
      </c>
    </row>
    <row r="57" spans="1:12" x14ac:dyDescent="0.3">
      <c r="A57" s="1">
        <v>42713</v>
      </c>
      <c r="B57" s="2">
        <v>0.12638888888888888</v>
      </c>
      <c r="C57">
        <v>-1.03</v>
      </c>
      <c r="D57">
        <v>8.4</v>
      </c>
      <c r="E57">
        <v>7.65</v>
      </c>
      <c r="F57">
        <v>-1.5</v>
      </c>
      <c r="G57">
        <v>-1.63</v>
      </c>
      <c r="H57">
        <v>8.16</v>
      </c>
      <c r="I57">
        <v>-4.8899999999999997</v>
      </c>
      <c r="J57">
        <v>-2.09</v>
      </c>
      <c r="K57">
        <v>-2.0299999999999998</v>
      </c>
      <c r="L57">
        <v>-0.74</v>
      </c>
    </row>
    <row r="58" spans="1:12" x14ac:dyDescent="0.3">
      <c r="A58" s="1">
        <v>42594</v>
      </c>
      <c r="B58" s="2">
        <v>0.12708333333333333</v>
      </c>
      <c r="C58">
        <v>21.25</v>
      </c>
      <c r="D58">
        <v>22.63</v>
      </c>
      <c r="E58">
        <v>22.5</v>
      </c>
      <c r="F58">
        <v>22.53</v>
      </c>
      <c r="G58">
        <v>22.55</v>
      </c>
      <c r="H58">
        <v>23.75</v>
      </c>
      <c r="I58">
        <v>22.37</v>
      </c>
      <c r="J58">
        <v>20.83</v>
      </c>
      <c r="K58">
        <v>22.24</v>
      </c>
      <c r="L58">
        <v>22.78</v>
      </c>
    </row>
    <row r="59" spans="1:12" x14ac:dyDescent="0.3">
      <c r="A59" s="1">
        <v>42603</v>
      </c>
      <c r="B59" s="2">
        <v>0.12847222222222221</v>
      </c>
      <c r="C59">
        <v>23.52</v>
      </c>
      <c r="D59">
        <v>21.62</v>
      </c>
      <c r="E59">
        <v>22.59</v>
      </c>
      <c r="F59">
        <v>22.21</v>
      </c>
      <c r="G59">
        <v>21.78</v>
      </c>
      <c r="H59">
        <v>24.26</v>
      </c>
      <c r="I59">
        <v>24.31</v>
      </c>
      <c r="J59">
        <v>20.53</v>
      </c>
      <c r="K59">
        <v>23.51</v>
      </c>
      <c r="L59">
        <v>23.09</v>
      </c>
    </row>
    <row r="60" spans="1:12" x14ac:dyDescent="0.3">
      <c r="A60" s="1">
        <v>42498</v>
      </c>
      <c r="B60" s="2">
        <v>0.12916666666666668</v>
      </c>
      <c r="C60">
        <v>13.62</v>
      </c>
      <c r="D60">
        <v>13.57</v>
      </c>
      <c r="E60">
        <v>12.68</v>
      </c>
      <c r="F60">
        <v>15.88</v>
      </c>
      <c r="G60">
        <v>13.23</v>
      </c>
      <c r="H60">
        <v>14.1</v>
      </c>
      <c r="I60">
        <v>15.41</v>
      </c>
      <c r="J60">
        <v>11.12</v>
      </c>
      <c r="K60">
        <v>10.81</v>
      </c>
      <c r="L60">
        <v>13.61</v>
      </c>
    </row>
    <row r="61" spans="1:12" x14ac:dyDescent="0.3">
      <c r="A61" s="1">
        <v>42634</v>
      </c>
      <c r="B61" s="2">
        <v>0.12916666666666668</v>
      </c>
      <c r="C61">
        <v>19.21</v>
      </c>
      <c r="D61">
        <v>19.71</v>
      </c>
      <c r="E61">
        <v>17.29</v>
      </c>
      <c r="F61">
        <v>12.07</v>
      </c>
      <c r="G61">
        <v>18.739999999999998</v>
      </c>
      <c r="H61">
        <v>18.8</v>
      </c>
      <c r="I61">
        <v>17.55</v>
      </c>
      <c r="J61">
        <v>13.23</v>
      </c>
      <c r="K61">
        <v>16.34</v>
      </c>
      <c r="L61">
        <v>16.95</v>
      </c>
    </row>
    <row r="62" spans="1:12" x14ac:dyDescent="0.3">
      <c r="A62" s="1">
        <v>42454</v>
      </c>
      <c r="B62" s="2">
        <v>0.12986111111111112</v>
      </c>
      <c r="C62">
        <v>2.92</v>
      </c>
      <c r="D62">
        <v>0.43</v>
      </c>
      <c r="E62">
        <v>-7.83</v>
      </c>
      <c r="F62">
        <v>-7.67</v>
      </c>
      <c r="G62">
        <v>1.19</v>
      </c>
      <c r="H62">
        <v>5.35</v>
      </c>
      <c r="I62">
        <v>-4.1500000000000004</v>
      </c>
      <c r="J62">
        <v>6.34</v>
      </c>
      <c r="K62">
        <v>-5.17</v>
      </c>
      <c r="L62">
        <v>1.39</v>
      </c>
    </row>
    <row r="63" spans="1:12" x14ac:dyDescent="0.3">
      <c r="A63" s="1">
        <v>42687</v>
      </c>
      <c r="B63" s="2">
        <v>0.13194444444444445</v>
      </c>
      <c r="C63">
        <v>10.029999999999999</v>
      </c>
      <c r="D63">
        <v>14.28</v>
      </c>
      <c r="E63">
        <v>11.97</v>
      </c>
      <c r="F63">
        <v>17.7</v>
      </c>
      <c r="G63">
        <v>18.2</v>
      </c>
      <c r="H63">
        <v>19.2</v>
      </c>
      <c r="I63">
        <v>17.43</v>
      </c>
      <c r="J63">
        <v>14.46</v>
      </c>
      <c r="K63">
        <v>16.48</v>
      </c>
      <c r="L63">
        <v>15.66</v>
      </c>
    </row>
    <row r="64" spans="1:12" x14ac:dyDescent="0.3">
      <c r="A64" s="1">
        <v>42391</v>
      </c>
      <c r="B64" s="2">
        <v>0.13263888888888889</v>
      </c>
      <c r="C64">
        <v>4.1100000000000003</v>
      </c>
      <c r="D64">
        <v>0.85</v>
      </c>
      <c r="E64">
        <v>-3.78</v>
      </c>
      <c r="F64">
        <v>-7.4</v>
      </c>
      <c r="G64">
        <v>3.55</v>
      </c>
      <c r="H64">
        <v>-3.54</v>
      </c>
      <c r="I64">
        <v>-3.92</v>
      </c>
      <c r="J64">
        <v>1.5</v>
      </c>
      <c r="K64">
        <v>-3.41</v>
      </c>
      <c r="L64">
        <v>4.67</v>
      </c>
    </row>
    <row r="65" spans="1:12" x14ac:dyDescent="0.3">
      <c r="A65" s="1">
        <v>42511</v>
      </c>
      <c r="B65" s="2">
        <v>0.1673611111111111</v>
      </c>
      <c r="C65">
        <v>10.07</v>
      </c>
      <c r="D65">
        <v>14.53</v>
      </c>
      <c r="E65">
        <v>10.54</v>
      </c>
      <c r="F65">
        <v>13.02</v>
      </c>
      <c r="G65">
        <v>10.56</v>
      </c>
      <c r="H65">
        <v>15.58</v>
      </c>
      <c r="I65">
        <v>14.05</v>
      </c>
      <c r="J65">
        <v>13.12</v>
      </c>
      <c r="K65">
        <v>14.65</v>
      </c>
      <c r="L65">
        <v>14.15</v>
      </c>
    </row>
    <row r="66" spans="1:12" x14ac:dyDescent="0.3">
      <c r="A66" s="1">
        <v>42609</v>
      </c>
      <c r="B66" s="2">
        <v>0.1673611111111111</v>
      </c>
      <c r="C66">
        <v>21.66</v>
      </c>
      <c r="D66">
        <v>23.29</v>
      </c>
      <c r="E66">
        <v>23.15</v>
      </c>
      <c r="F66">
        <v>21.38</v>
      </c>
      <c r="G66">
        <v>22.83</v>
      </c>
      <c r="H66">
        <v>23.77</v>
      </c>
      <c r="I66">
        <v>23.64</v>
      </c>
      <c r="J66">
        <v>23.45</v>
      </c>
      <c r="K66">
        <v>23.36</v>
      </c>
      <c r="L66">
        <v>22.48</v>
      </c>
    </row>
    <row r="67" spans="1:12" x14ac:dyDescent="0.3">
      <c r="A67" s="1">
        <v>42627</v>
      </c>
      <c r="B67" s="2">
        <v>0.1673611111111111</v>
      </c>
      <c r="C67">
        <v>12.35</v>
      </c>
      <c r="D67">
        <v>18.39</v>
      </c>
      <c r="E67">
        <v>19.010000000000002</v>
      </c>
      <c r="F67">
        <v>18.13</v>
      </c>
      <c r="G67">
        <v>18.46</v>
      </c>
      <c r="H67">
        <v>19.600000000000001</v>
      </c>
      <c r="I67">
        <v>12.16</v>
      </c>
      <c r="J67">
        <v>19.899999999999999</v>
      </c>
      <c r="K67">
        <v>10.16</v>
      </c>
      <c r="L67">
        <v>19.96</v>
      </c>
    </row>
    <row r="68" spans="1:12" x14ac:dyDescent="0.3">
      <c r="A68" s="1">
        <v>42655</v>
      </c>
      <c r="B68" s="2">
        <v>0.1673611111111111</v>
      </c>
      <c r="C68">
        <v>17.32</v>
      </c>
      <c r="D68">
        <v>10.029999999999999</v>
      </c>
      <c r="E68">
        <v>15.19</v>
      </c>
      <c r="F68">
        <v>17.38</v>
      </c>
      <c r="G68">
        <v>12.08</v>
      </c>
      <c r="H68">
        <v>19.09</v>
      </c>
      <c r="I68">
        <v>12.83</v>
      </c>
      <c r="J68">
        <v>18.420000000000002</v>
      </c>
      <c r="K68">
        <v>14.05</v>
      </c>
      <c r="L68">
        <v>13.27</v>
      </c>
    </row>
    <row r="69" spans="1:12" x14ac:dyDescent="0.3">
      <c r="A69" s="1">
        <v>42572</v>
      </c>
      <c r="B69" s="2">
        <v>0.16805555555555557</v>
      </c>
      <c r="C69">
        <v>24.04</v>
      </c>
      <c r="D69">
        <v>21.89</v>
      </c>
      <c r="E69">
        <v>23.85</v>
      </c>
      <c r="F69">
        <v>22.87</v>
      </c>
      <c r="G69">
        <v>24.33</v>
      </c>
      <c r="H69">
        <v>24.38</v>
      </c>
      <c r="I69">
        <v>21.95</v>
      </c>
      <c r="J69">
        <v>21.37</v>
      </c>
      <c r="K69">
        <v>20.45</v>
      </c>
      <c r="L69">
        <v>24.51</v>
      </c>
    </row>
    <row r="70" spans="1:12" x14ac:dyDescent="0.3">
      <c r="A70" s="1">
        <v>42431</v>
      </c>
      <c r="B70" s="2">
        <v>0.16875000000000001</v>
      </c>
      <c r="C70">
        <v>-3.15</v>
      </c>
      <c r="D70">
        <v>-1.58</v>
      </c>
      <c r="E70">
        <v>-7.5</v>
      </c>
      <c r="F70">
        <v>6.68</v>
      </c>
      <c r="G70">
        <v>-4.1900000000000004</v>
      </c>
      <c r="H70">
        <v>-7.39</v>
      </c>
      <c r="I70">
        <v>3.37</v>
      </c>
      <c r="J70">
        <v>-2.67</v>
      </c>
      <c r="K70">
        <v>6.36</v>
      </c>
      <c r="L70">
        <v>-2.61</v>
      </c>
    </row>
    <row r="71" spans="1:12" x14ac:dyDescent="0.3">
      <c r="A71" s="1">
        <v>42452</v>
      </c>
      <c r="B71" s="2">
        <v>0.16875000000000001</v>
      </c>
      <c r="C71">
        <v>-5.39</v>
      </c>
      <c r="D71">
        <v>-7.41</v>
      </c>
      <c r="E71">
        <v>-3.6</v>
      </c>
      <c r="F71">
        <v>0.98</v>
      </c>
      <c r="G71">
        <v>-0.56000000000000005</v>
      </c>
      <c r="H71">
        <v>-2.33</v>
      </c>
      <c r="I71">
        <v>3.28</v>
      </c>
      <c r="J71">
        <v>-2.19</v>
      </c>
      <c r="K71">
        <v>4.6100000000000003</v>
      </c>
      <c r="L71">
        <v>-5.94</v>
      </c>
    </row>
    <row r="72" spans="1:12" x14ac:dyDescent="0.3">
      <c r="A72" s="1">
        <v>42547</v>
      </c>
      <c r="B72" s="2">
        <v>0.16875000000000001</v>
      </c>
      <c r="C72">
        <v>19.47</v>
      </c>
      <c r="D72">
        <v>19.760000000000002</v>
      </c>
      <c r="E72">
        <v>11.95</v>
      </c>
      <c r="F72">
        <v>16.28</v>
      </c>
      <c r="G72">
        <v>13.33</v>
      </c>
      <c r="H72">
        <v>19.91</v>
      </c>
      <c r="I72">
        <v>19.73</v>
      </c>
      <c r="J72">
        <v>15.06</v>
      </c>
      <c r="K72">
        <v>15.39</v>
      </c>
      <c r="L72">
        <v>13.54</v>
      </c>
    </row>
    <row r="73" spans="1:12" x14ac:dyDescent="0.3">
      <c r="A73" s="1">
        <v>42727</v>
      </c>
      <c r="B73" s="2">
        <v>0.16944444444444445</v>
      </c>
      <c r="C73">
        <v>-1.46</v>
      </c>
      <c r="D73">
        <v>-7.76</v>
      </c>
      <c r="E73">
        <v>3.7</v>
      </c>
      <c r="F73">
        <v>4.9800000000000004</v>
      </c>
      <c r="G73">
        <v>-6.83</v>
      </c>
      <c r="H73">
        <v>7.9</v>
      </c>
      <c r="I73">
        <v>8.35</v>
      </c>
      <c r="J73">
        <v>0.16</v>
      </c>
      <c r="K73">
        <v>3.83</v>
      </c>
      <c r="L73">
        <v>0.14000000000000001</v>
      </c>
    </row>
    <row r="74" spans="1:12" x14ac:dyDescent="0.3">
      <c r="A74" s="1">
        <v>42542</v>
      </c>
      <c r="B74" s="2">
        <v>0.1701388888888889</v>
      </c>
      <c r="C74">
        <v>14.93</v>
      </c>
      <c r="D74">
        <v>18.36</v>
      </c>
      <c r="E74">
        <v>18.34</v>
      </c>
      <c r="F74">
        <v>10.06</v>
      </c>
      <c r="G74">
        <v>16.440000000000001</v>
      </c>
      <c r="H74">
        <v>16.829999999999998</v>
      </c>
      <c r="I74">
        <v>18.079999999999998</v>
      </c>
      <c r="J74">
        <v>11.2</v>
      </c>
      <c r="K74">
        <v>10.56</v>
      </c>
      <c r="L74">
        <v>17.22</v>
      </c>
    </row>
    <row r="75" spans="1:12" x14ac:dyDescent="0.3">
      <c r="A75" s="1">
        <v>42650</v>
      </c>
      <c r="B75" s="2">
        <v>0.1701388888888889</v>
      </c>
      <c r="C75">
        <v>19.149999999999999</v>
      </c>
      <c r="D75">
        <v>15.35</v>
      </c>
      <c r="E75">
        <v>10.71</v>
      </c>
      <c r="F75">
        <v>14.76</v>
      </c>
      <c r="G75">
        <v>17.57</v>
      </c>
      <c r="H75">
        <v>16.05</v>
      </c>
      <c r="I75">
        <v>19.690000000000001</v>
      </c>
      <c r="J75">
        <v>15.96</v>
      </c>
      <c r="K75">
        <v>11.27</v>
      </c>
      <c r="L75">
        <v>11.72</v>
      </c>
    </row>
    <row r="76" spans="1:12" x14ac:dyDescent="0.3">
      <c r="A76" s="1">
        <v>42666</v>
      </c>
      <c r="B76" s="2">
        <v>0.1701388888888889</v>
      </c>
      <c r="C76">
        <v>13.09</v>
      </c>
      <c r="D76">
        <v>15.83</v>
      </c>
      <c r="E76">
        <v>18.55</v>
      </c>
      <c r="F76">
        <v>17.37</v>
      </c>
      <c r="G76">
        <v>18.489999999999998</v>
      </c>
      <c r="H76">
        <v>14.59</v>
      </c>
      <c r="I76">
        <v>19.329999999999998</v>
      </c>
      <c r="J76">
        <v>13.54</v>
      </c>
      <c r="K76">
        <v>11.35</v>
      </c>
      <c r="L76">
        <v>18.43</v>
      </c>
    </row>
    <row r="77" spans="1:12" x14ac:dyDescent="0.3">
      <c r="A77" s="1">
        <v>42415</v>
      </c>
      <c r="B77" s="2">
        <v>0.17083333333333334</v>
      </c>
      <c r="C77">
        <v>7.43</v>
      </c>
      <c r="D77">
        <v>7.88</v>
      </c>
      <c r="E77">
        <v>-0.11</v>
      </c>
      <c r="F77">
        <v>-2.4700000000000002</v>
      </c>
      <c r="G77">
        <v>-7.25</v>
      </c>
      <c r="H77">
        <v>7.27</v>
      </c>
      <c r="I77">
        <v>-5.15</v>
      </c>
      <c r="J77">
        <v>-4.8499999999999996</v>
      </c>
      <c r="K77">
        <v>-4.21</v>
      </c>
      <c r="L77">
        <v>-5.55</v>
      </c>
    </row>
    <row r="78" spans="1:12" x14ac:dyDescent="0.3">
      <c r="A78" s="1">
        <v>42418</v>
      </c>
      <c r="B78" s="2">
        <v>0.17083333333333334</v>
      </c>
      <c r="C78">
        <v>7.78</v>
      </c>
      <c r="D78">
        <v>1.59</v>
      </c>
      <c r="E78">
        <v>-5.23</v>
      </c>
      <c r="F78">
        <v>-2.54</v>
      </c>
      <c r="G78">
        <v>3.66</v>
      </c>
      <c r="H78">
        <v>-0.8</v>
      </c>
      <c r="I78">
        <v>-2.56</v>
      </c>
      <c r="J78">
        <v>-6.56</v>
      </c>
      <c r="K78">
        <v>-6.35</v>
      </c>
      <c r="L78">
        <v>3.21</v>
      </c>
    </row>
    <row r="79" spans="1:12" x14ac:dyDescent="0.3">
      <c r="A79" s="1">
        <v>42424</v>
      </c>
      <c r="B79" s="2">
        <v>0.17083333333333334</v>
      </c>
      <c r="C79">
        <v>-3.2</v>
      </c>
      <c r="D79">
        <v>-4.18</v>
      </c>
      <c r="E79">
        <v>2.99</v>
      </c>
      <c r="F79">
        <v>0.22</v>
      </c>
      <c r="G79">
        <v>-3.48</v>
      </c>
      <c r="H79">
        <v>-2.68</v>
      </c>
      <c r="I79">
        <v>0.11</v>
      </c>
      <c r="J79">
        <v>-3.65</v>
      </c>
      <c r="K79">
        <v>-4.0999999999999996</v>
      </c>
      <c r="L79">
        <v>-3.09</v>
      </c>
    </row>
    <row r="80" spans="1:12" x14ac:dyDescent="0.3">
      <c r="A80" s="1">
        <v>42585</v>
      </c>
      <c r="B80" s="2">
        <v>0.17083333333333334</v>
      </c>
      <c r="C80">
        <v>24.3</v>
      </c>
      <c r="D80">
        <v>21.17</v>
      </c>
      <c r="E80">
        <v>20.45</v>
      </c>
      <c r="F80">
        <v>21.07</v>
      </c>
      <c r="G80">
        <v>23.27</v>
      </c>
      <c r="H80">
        <v>21.82</v>
      </c>
      <c r="I80">
        <v>21.32</v>
      </c>
      <c r="J80">
        <v>21.89</v>
      </c>
      <c r="K80">
        <v>23.96</v>
      </c>
      <c r="L80">
        <v>21.93</v>
      </c>
    </row>
    <row r="81" spans="1:12" x14ac:dyDescent="0.3">
      <c r="A81" s="1">
        <v>42457</v>
      </c>
      <c r="B81" s="2">
        <v>0.17222222222222222</v>
      </c>
      <c r="C81">
        <v>-3.04</v>
      </c>
      <c r="D81">
        <v>-1.24</v>
      </c>
      <c r="E81">
        <v>2.62</v>
      </c>
      <c r="F81">
        <v>4.42</v>
      </c>
      <c r="G81">
        <v>7.46</v>
      </c>
      <c r="H81">
        <v>0.77</v>
      </c>
      <c r="I81">
        <v>-0.67</v>
      </c>
      <c r="J81">
        <v>5.8</v>
      </c>
      <c r="K81">
        <v>-7.14</v>
      </c>
      <c r="L81">
        <v>6.48</v>
      </c>
    </row>
    <row r="82" spans="1:12" x14ac:dyDescent="0.3">
      <c r="A82" s="1">
        <v>42532</v>
      </c>
      <c r="B82" s="2">
        <v>0.17222222222222222</v>
      </c>
      <c r="C82">
        <v>17.7</v>
      </c>
      <c r="D82">
        <v>15.76</v>
      </c>
      <c r="E82">
        <v>11.34</v>
      </c>
      <c r="F82">
        <v>15.04</v>
      </c>
      <c r="G82">
        <v>16.18</v>
      </c>
      <c r="H82">
        <v>12.14</v>
      </c>
      <c r="I82">
        <v>13.44</v>
      </c>
      <c r="J82">
        <v>14.12</v>
      </c>
      <c r="K82">
        <v>15.27</v>
      </c>
      <c r="L82">
        <v>13.19</v>
      </c>
    </row>
    <row r="83" spans="1:12" x14ac:dyDescent="0.3">
      <c r="A83" s="1">
        <v>42534</v>
      </c>
      <c r="B83" s="2">
        <v>0.17291666666666666</v>
      </c>
      <c r="C83">
        <v>10.39</v>
      </c>
      <c r="D83">
        <v>13.61</v>
      </c>
      <c r="E83">
        <v>11.2</v>
      </c>
      <c r="F83">
        <v>14.79</v>
      </c>
      <c r="G83">
        <v>12.21</v>
      </c>
      <c r="H83">
        <v>16.760000000000002</v>
      </c>
      <c r="I83">
        <v>13.09</v>
      </c>
      <c r="J83">
        <v>14.26</v>
      </c>
      <c r="K83">
        <v>10.45</v>
      </c>
      <c r="L83">
        <v>11.46</v>
      </c>
    </row>
    <row r="84" spans="1:12" x14ac:dyDescent="0.3">
      <c r="A84" s="1">
        <v>42576</v>
      </c>
      <c r="B84" s="2">
        <v>0.17430555555555555</v>
      </c>
      <c r="C84">
        <v>23.01</v>
      </c>
      <c r="D84">
        <v>24.6</v>
      </c>
      <c r="E84">
        <v>24.7</v>
      </c>
      <c r="F84">
        <v>23.45</v>
      </c>
      <c r="G84">
        <v>24.59</v>
      </c>
      <c r="H84">
        <v>23.65</v>
      </c>
      <c r="I84">
        <v>23.52</v>
      </c>
      <c r="J84">
        <v>21.6</v>
      </c>
      <c r="K84">
        <v>21.42</v>
      </c>
      <c r="L84">
        <v>22.09</v>
      </c>
    </row>
    <row r="85" spans="1:12" x14ac:dyDescent="0.3">
      <c r="A85" s="1">
        <v>42420</v>
      </c>
      <c r="B85" s="2">
        <v>0.21041666666666667</v>
      </c>
      <c r="C85">
        <v>8.91</v>
      </c>
      <c r="D85">
        <v>-0.83</v>
      </c>
      <c r="E85">
        <v>6.24</v>
      </c>
      <c r="F85">
        <v>4.74</v>
      </c>
      <c r="G85">
        <v>1.06</v>
      </c>
      <c r="H85">
        <v>-0.73</v>
      </c>
      <c r="I85">
        <v>4.0199999999999996</v>
      </c>
      <c r="J85">
        <v>2.9</v>
      </c>
      <c r="K85">
        <v>-2.0099999999999998</v>
      </c>
      <c r="L85">
        <v>-2.02</v>
      </c>
    </row>
    <row r="86" spans="1:12" x14ac:dyDescent="0.3">
      <c r="A86" s="1">
        <v>42406</v>
      </c>
      <c r="B86" s="2">
        <v>0.21111111111111111</v>
      </c>
      <c r="C86">
        <v>8.81</v>
      </c>
      <c r="D86">
        <v>-1.66</v>
      </c>
      <c r="E86">
        <v>2.0099999999999998</v>
      </c>
      <c r="F86">
        <v>1.63</v>
      </c>
      <c r="G86">
        <v>8.82</v>
      </c>
      <c r="H86">
        <v>4.05</v>
      </c>
      <c r="I86">
        <v>-5.04</v>
      </c>
      <c r="J86">
        <v>8.32</v>
      </c>
      <c r="K86">
        <v>-6.62</v>
      </c>
      <c r="L86">
        <v>-7.35</v>
      </c>
    </row>
    <row r="87" spans="1:12" x14ac:dyDescent="0.3">
      <c r="A87" s="1">
        <v>42468</v>
      </c>
      <c r="B87" s="2">
        <v>0.21180555555555555</v>
      </c>
      <c r="C87">
        <v>10.07</v>
      </c>
      <c r="D87">
        <v>12.84</v>
      </c>
      <c r="E87">
        <v>10.24</v>
      </c>
      <c r="F87">
        <v>13.91</v>
      </c>
      <c r="G87">
        <v>10.67</v>
      </c>
      <c r="H87">
        <v>14.11</v>
      </c>
      <c r="I87">
        <v>15.18</v>
      </c>
      <c r="J87">
        <v>13.07</v>
      </c>
      <c r="K87">
        <v>14.39</v>
      </c>
      <c r="L87">
        <v>13.78</v>
      </c>
    </row>
    <row r="88" spans="1:12" x14ac:dyDescent="0.3">
      <c r="A88" s="1">
        <v>42498</v>
      </c>
      <c r="B88" s="2">
        <v>0.21180555555555555</v>
      </c>
      <c r="C88">
        <v>12.25</v>
      </c>
      <c r="D88">
        <v>14.89</v>
      </c>
      <c r="E88">
        <v>13.86</v>
      </c>
      <c r="F88">
        <v>13.98</v>
      </c>
      <c r="G88">
        <v>11.99</v>
      </c>
      <c r="H88">
        <v>15.06</v>
      </c>
      <c r="I88">
        <v>11.13</v>
      </c>
      <c r="J88">
        <v>13.91</v>
      </c>
      <c r="K88">
        <v>15.56</v>
      </c>
      <c r="L88">
        <v>10.97</v>
      </c>
    </row>
    <row r="89" spans="1:12" x14ac:dyDescent="0.3">
      <c r="A89" s="1">
        <v>42499</v>
      </c>
      <c r="B89" s="2">
        <v>0.21180555555555555</v>
      </c>
      <c r="C89">
        <v>15.82</v>
      </c>
      <c r="D89">
        <v>14.33</v>
      </c>
      <c r="E89">
        <v>10.41</v>
      </c>
      <c r="F89">
        <v>11.75</v>
      </c>
      <c r="G89">
        <v>15.72</v>
      </c>
      <c r="H89">
        <v>11.51</v>
      </c>
      <c r="I89">
        <v>11.37</v>
      </c>
      <c r="J89">
        <v>15.73</v>
      </c>
      <c r="K89">
        <v>15.44</v>
      </c>
      <c r="L89">
        <v>11.55</v>
      </c>
    </row>
    <row r="90" spans="1:12" x14ac:dyDescent="0.3">
      <c r="A90" s="1">
        <v>42502</v>
      </c>
      <c r="B90" s="2">
        <v>0.21249999999999999</v>
      </c>
      <c r="C90">
        <v>11.1</v>
      </c>
      <c r="D90">
        <v>10.71</v>
      </c>
      <c r="E90">
        <v>10.75</v>
      </c>
      <c r="F90">
        <v>13.22</v>
      </c>
      <c r="G90">
        <v>14.26</v>
      </c>
      <c r="H90">
        <v>12.59</v>
      </c>
      <c r="I90">
        <v>12.93</v>
      </c>
      <c r="J90">
        <v>15.27</v>
      </c>
      <c r="K90">
        <v>13</v>
      </c>
      <c r="L90">
        <v>13.55</v>
      </c>
    </row>
    <row r="91" spans="1:12" x14ac:dyDescent="0.3">
      <c r="A91" s="1">
        <v>42660</v>
      </c>
      <c r="B91" s="2">
        <v>0.21249999999999999</v>
      </c>
      <c r="C91">
        <v>11.01</v>
      </c>
      <c r="D91">
        <v>14.84</v>
      </c>
      <c r="E91">
        <v>11.29</v>
      </c>
      <c r="F91">
        <v>17.72</v>
      </c>
      <c r="G91">
        <v>12.61</v>
      </c>
      <c r="H91">
        <v>16.55</v>
      </c>
      <c r="I91">
        <v>11.63</v>
      </c>
      <c r="J91">
        <v>12.88</v>
      </c>
      <c r="K91">
        <v>14.01</v>
      </c>
      <c r="L91">
        <v>12.67</v>
      </c>
    </row>
    <row r="92" spans="1:12" x14ac:dyDescent="0.3">
      <c r="A92" s="1">
        <v>42667</v>
      </c>
      <c r="B92" s="2">
        <v>0.21319444444444444</v>
      </c>
      <c r="C92">
        <v>12.13</v>
      </c>
      <c r="D92">
        <v>13.07</v>
      </c>
      <c r="E92">
        <v>15.72</v>
      </c>
      <c r="F92">
        <v>12.27</v>
      </c>
      <c r="G92">
        <v>13.41</v>
      </c>
      <c r="H92">
        <v>13.75</v>
      </c>
      <c r="I92">
        <v>12.79</v>
      </c>
      <c r="J92">
        <v>17.98</v>
      </c>
      <c r="K92">
        <v>18.2</v>
      </c>
      <c r="L92">
        <v>13.87</v>
      </c>
    </row>
    <row r="93" spans="1:12" x14ac:dyDescent="0.3">
      <c r="A93" s="1">
        <v>42441</v>
      </c>
      <c r="B93" s="2">
        <v>0.21388888888888888</v>
      </c>
      <c r="C93">
        <v>-2.84</v>
      </c>
      <c r="D93">
        <v>-3.79</v>
      </c>
      <c r="E93">
        <v>4.34</v>
      </c>
      <c r="F93">
        <v>6.3</v>
      </c>
      <c r="G93">
        <v>-7.58</v>
      </c>
      <c r="H93">
        <v>8.26</v>
      </c>
      <c r="I93">
        <v>-6.5</v>
      </c>
      <c r="J93">
        <v>-5.8</v>
      </c>
      <c r="K93">
        <v>-7.56</v>
      </c>
      <c r="L93">
        <v>-2.5099999999999998</v>
      </c>
    </row>
    <row r="94" spans="1:12" x14ac:dyDescent="0.3">
      <c r="A94" s="1">
        <v>42456</v>
      </c>
      <c r="B94" s="2">
        <v>0.21388888888888888</v>
      </c>
      <c r="C94">
        <v>-4.4800000000000004</v>
      </c>
      <c r="D94">
        <v>-2.0499999999999998</v>
      </c>
      <c r="E94">
        <v>-7.14</v>
      </c>
      <c r="F94">
        <v>5.1100000000000003</v>
      </c>
      <c r="G94">
        <v>6.37</v>
      </c>
      <c r="H94">
        <v>7.34</v>
      </c>
      <c r="I94">
        <v>-4.9000000000000004</v>
      </c>
      <c r="J94">
        <v>-2.2599999999999998</v>
      </c>
      <c r="K94">
        <v>0.23</v>
      </c>
      <c r="L94">
        <v>7.99</v>
      </c>
    </row>
    <row r="95" spans="1:12" x14ac:dyDescent="0.3">
      <c r="A95" s="1">
        <v>42601</v>
      </c>
      <c r="B95" s="2">
        <v>0.21388888888888888</v>
      </c>
      <c r="C95">
        <v>24.25</v>
      </c>
      <c r="D95">
        <v>21.83</v>
      </c>
      <c r="E95">
        <v>23.97</v>
      </c>
      <c r="F95">
        <v>22.48</v>
      </c>
      <c r="G95">
        <v>21.36</v>
      </c>
      <c r="H95">
        <v>20.2</v>
      </c>
      <c r="I95">
        <v>23.33</v>
      </c>
      <c r="J95">
        <v>22.17</v>
      </c>
      <c r="K95">
        <v>22.32</v>
      </c>
      <c r="L95">
        <v>22.84</v>
      </c>
    </row>
    <row r="96" spans="1:12" x14ac:dyDescent="0.3">
      <c r="A96" s="1">
        <v>42664</v>
      </c>
      <c r="B96" s="2">
        <v>0.21388888888888888</v>
      </c>
      <c r="C96">
        <v>11.11</v>
      </c>
      <c r="D96">
        <v>16.350000000000001</v>
      </c>
      <c r="E96">
        <v>13.97</v>
      </c>
      <c r="F96">
        <v>11.7</v>
      </c>
      <c r="G96">
        <v>18.649999999999999</v>
      </c>
      <c r="H96">
        <v>14.28</v>
      </c>
      <c r="I96">
        <v>17.690000000000001</v>
      </c>
      <c r="J96">
        <v>13.25</v>
      </c>
      <c r="K96">
        <v>10.69</v>
      </c>
      <c r="L96">
        <v>17.690000000000001</v>
      </c>
    </row>
    <row r="97" spans="1:12" x14ac:dyDescent="0.3">
      <c r="A97" s="1">
        <v>42695</v>
      </c>
      <c r="B97" s="2">
        <v>0.21388888888888888</v>
      </c>
      <c r="C97">
        <v>10.8</v>
      </c>
      <c r="D97">
        <v>16.079999999999998</v>
      </c>
      <c r="E97">
        <v>16.47</v>
      </c>
      <c r="F97">
        <v>12.88</v>
      </c>
      <c r="G97">
        <v>18.579999999999998</v>
      </c>
      <c r="H97">
        <v>13.96</v>
      </c>
      <c r="I97">
        <v>12.92</v>
      </c>
      <c r="J97">
        <v>10.74</v>
      </c>
      <c r="K97">
        <v>10.5</v>
      </c>
      <c r="L97">
        <v>10.62</v>
      </c>
    </row>
    <row r="98" spans="1:12" x14ac:dyDescent="0.3">
      <c r="A98" s="1">
        <v>42611</v>
      </c>
      <c r="B98" s="2">
        <v>0.21527777777777779</v>
      </c>
      <c r="C98">
        <v>20.93</v>
      </c>
      <c r="D98">
        <v>20.239999999999998</v>
      </c>
      <c r="E98">
        <v>22.85</v>
      </c>
      <c r="F98">
        <v>21.54</v>
      </c>
      <c r="G98">
        <v>23.07</v>
      </c>
      <c r="H98">
        <v>20.65</v>
      </c>
      <c r="I98">
        <v>24.44</v>
      </c>
      <c r="J98">
        <v>20.95</v>
      </c>
      <c r="K98">
        <v>21.69</v>
      </c>
      <c r="L98">
        <v>22.41</v>
      </c>
    </row>
    <row r="99" spans="1:12" x14ac:dyDescent="0.3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</row>
    <row r="100" spans="1:12" x14ac:dyDescent="0.3">
      <c r="A100" s="1">
        <v>42685</v>
      </c>
      <c r="B100" s="2">
        <v>0.21597222222222223</v>
      </c>
      <c r="C100">
        <v>12.2</v>
      </c>
      <c r="D100">
        <v>14.35</v>
      </c>
      <c r="E100">
        <v>11.37</v>
      </c>
      <c r="F100">
        <v>12.07</v>
      </c>
      <c r="G100">
        <v>14.32</v>
      </c>
      <c r="H100">
        <v>13.34</v>
      </c>
      <c r="I100">
        <v>18.739999999999998</v>
      </c>
      <c r="J100">
        <v>15.82</v>
      </c>
      <c r="K100">
        <v>13.79</v>
      </c>
      <c r="L100">
        <v>19.36</v>
      </c>
    </row>
    <row r="101" spans="1:12" x14ac:dyDescent="0.3">
      <c r="A101" s="1">
        <v>42505</v>
      </c>
      <c r="B101" s="2">
        <v>0.21666666666666667</v>
      </c>
      <c r="C101">
        <v>10.51</v>
      </c>
      <c r="D101">
        <v>14.98</v>
      </c>
      <c r="E101">
        <v>11.3</v>
      </c>
      <c r="F101">
        <v>13.92</v>
      </c>
      <c r="G101">
        <v>11.65</v>
      </c>
      <c r="H101">
        <v>11.59</v>
      </c>
      <c r="I101">
        <v>12.63</v>
      </c>
      <c r="J101">
        <v>11.94</v>
      </c>
      <c r="K101">
        <v>15.32</v>
      </c>
      <c r="L101">
        <v>15.34</v>
      </c>
    </row>
    <row r="102" spans="1:12" x14ac:dyDescent="0.3">
      <c r="A102" s="1">
        <v>42668</v>
      </c>
      <c r="B102" s="2">
        <v>0.25069444444444444</v>
      </c>
      <c r="C102">
        <v>11.99</v>
      </c>
      <c r="D102">
        <v>13.44</v>
      </c>
      <c r="E102">
        <v>19.18</v>
      </c>
      <c r="F102">
        <v>11.19</v>
      </c>
      <c r="G102">
        <v>19.05</v>
      </c>
      <c r="H102">
        <v>15.07</v>
      </c>
      <c r="I102">
        <v>17.510000000000002</v>
      </c>
      <c r="J102">
        <v>18.72</v>
      </c>
      <c r="K102">
        <v>11.62</v>
      </c>
      <c r="L102">
        <v>11.08</v>
      </c>
    </row>
    <row r="103" spans="1:12" x14ac:dyDescent="0.3">
      <c r="A103" s="1">
        <v>42452</v>
      </c>
      <c r="B103" s="2">
        <v>0.25138888888888888</v>
      </c>
      <c r="C103">
        <v>7.98</v>
      </c>
      <c r="D103">
        <v>4.6100000000000003</v>
      </c>
      <c r="E103">
        <v>7.87</v>
      </c>
      <c r="F103">
        <v>-1.44</v>
      </c>
      <c r="G103">
        <v>4.1500000000000004</v>
      </c>
      <c r="H103">
        <v>-2.5299999999999998</v>
      </c>
      <c r="I103">
        <v>-5.96</v>
      </c>
      <c r="J103">
        <v>3.23</v>
      </c>
      <c r="K103">
        <v>-7.13</v>
      </c>
      <c r="L103">
        <v>7.75</v>
      </c>
    </row>
    <row r="104" spans="1:12" x14ac:dyDescent="0.3">
      <c r="A104" s="1">
        <v>42573</v>
      </c>
      <c r="B104" s="2">
        <v>0.25138888888888888</v>
      </c>
      <c r="C104">
        <v>20.96</v>
      </c>
      <c r="D104">
        <v>22.03</v>
      </c>
      <c r="E104">
        <v>20.89</v>
      </c>
      <c r="F104">
        <v>24.62</v>
      </c>
      <c r="G104">
        <v>22.22</v>
      </c>
      <c r="H104">
        <v>24.32</v>
      </c>
      <c r="I104">
        <v>22.24</v>
      </c>
      <c r="J104">
        <v>20.079999999999998</v>
      </c>
      <c r="K104">
        <v>20.18</v>
      </c>
      <c r="L104">
        <v>21.9</v>
      </c>
    </row>
    <row r="105" spans="1:12" x14ac:dyDescent="0.3">
      <c r="A105" s="1">
        <v>42606</v>
      </c>
      <c r="B105" s="2">
        <v>0.25208333333333333</v>
      </c>
      <c r="C105">
        <v>22.09</v>
      </c>
      <c r="D105">
        <v>22.11</v>
      </c>
      <c r="E105">
        <v>23.82</v>
      </c>
      <c r="F105">
        <v>21.8</v>
      </c>
      <c r="G105">
        <v>23.42</v>
      </c>
      <c r="H105">
        <v>23.48</v>
      </c>
      <c r="I105">
        <v>23.86</v>
      </c>
      <c r="J105">
        <v>21.65</v>
      </c>
      <c r="K105">
        <v>24.9</v>
      </c>
      <c r="L105">
        <v>20.260000000000002</v>
      </c>
    </row>
    <row r="106" spans="1:12" x14ac:dyDescent="0.3">
      <c r="A106" s="1">
        <v>42504</v>
      </c>
      <c r="B106" s="2">
        <v>0.25277777777777777</v>
      </c>
      <c r="C106">
        <v>11.68</v>
      </c>
      <c r="D106">
        <v>11.47</v>
      </c>
      <c r="E106">
        <v>13.02</v>
      </c>
      <c r="F106">
        <v>15.91</v>
      </c>
      <c r="G106">
        <v>15.06</v>
      </c>
      <c r="H106">
        <v>12.81</v>
      </c>
      <c r="I106">
        <v>13.48</v>
      </c>
      <c r="J106">
        <v>15.31</v>
      </c>
      <c r="K106">
        <v>12.15</v>
      </c>
      <c r="L106">
        <v>15.42</v>
      </c>
    </row>
    <row r="107" spans="1:12" x14ac:dyDescent="0.3">
      <c r="A107" s="1">
        <v>42546</v>
      </c>
      <c r="B107" s="2">
        <v>0.25347222222222221</v>
      </c>
      <c r="C107">
        <v>16.3</v>
      </c>
      <c r="D107">
        <v>10.32</v>
      </c>
      <c r="E107">
        <v>17.690000000000001</v>
      </c>
      <c r="F107">
        <v>19</v>
      </c>
      <c r="G107">
        <v>17.54</v>
      </c>
      <c r="H107">
        <v>16.2</v>
      </c>
      <c r="I107">
        <v>15.17</v>
      </c>
      <c r="J107">
        <v>10.66</v>
      </c>
      <c r="K107">
        <v>10.1</v>
      </c>
      <c r="L107">
        <v>12.04</v>
      </c>
    </row>
    <row r="108" spans="1:12" x14ac:dyDescent="0.3">
      <c r="A108" s="1">
        <v>42484</v>
      </c>
      <c r="B108" s="2">
        <v>0.25416666666666665</v>
      </c>
      <c r="C108">
        <v>15.66</v>
      </c>
      <c r="D108">
        <v>10.97</v>
      </c>
      <c r="E108">
        <v>10.1</v>
      </c>
      <c r="F108">
        <v>12.99</v>
      </c>
      <c r="G108">
        <v>11.07</v>
      </c>
      <c r="H108">
        <v>11.1</v>
      </c>
      <c r="I108">
        <v>10.64</v>
      </c>
      <c r="J108">
        <v>12.18</v>
      </c>
      <c r="K108">
        <v>12.63</v>
      </c>
      <c r="L108">
        <v>12.33</v>
      </c>
    </row>
    <row r="109" spans="1:12" x14ac:dyDescent="0.3">
      <c r="A109" s="1">
        <v>42410</v>
      </c>
      <c r="B109" s="2">
        <v>0.25486111111111109</v>
      </c>
      <c r="C109">
        <v>-4.59</v>
      </c>
      <c r="D109">
        <v>5.74</v>
      </c>
      <c r="E109">
        <v>-6.21</v>
      </c>
      <c r="F109">
        <v>-3.63</v>
      </c>
      <c r="G109">
        <v>7.35</v>
      </c>
      <c r="H109">
        <v>-7.64</v>
      </c>
      <c r="I109">
        <v>-5.73</v>
      </c>
      <c r="J109">
        <v>-6.54</v>
      </c>
      <c r="K109">
        <v>-2.4300000000000002</v>
      </c>
      <c r="L109">
        <v>-1.43</v>
      </c>
    </row>
    <row r="110" spans="1:12" x14ac:dyDescent="0.3">
      <c r="A110" s="1">
        <v>42628</v>
      </c>
      <c r="B110" s="2">
        <v>0.25486111111111109</v>
      </c>
      <c r="C110">
        <v>14.18</v>
      </c>
      <c r="D110">
        <v>18.43</v>
      </c>
      <c r="E110">
        <v>14.71</v>
      </c>
      <c r="F110">
        <v>13.45</v>
      </c>
      <c r="G110">
        <v>11.14</v>
      </c>
      <c r="H110">
        <v>17.7</v>
      </c>
      <c r="I110">
        <v>16.39</v>
      </c>
      <c r="J110">
        <v>13.4</v>
      </c>
      <c r="K110">
        <v>15.05</v>
      </c>
      <c r="L110">
        <v>10.44</v>
      </c>
    </row>
    <row r="111" spans="1:12" x14ac:dyDescent="0.3">
      <c r="A111" s="1">
        <v>42536</v>
      </c>
      <c r="B111" s="2">
        <v>0.25624999999999998</v>
      </c>
      <c r="C111">
        <v>17.18</v>
      </c>
      <c r="D111">
        <v>18.510000000000002</v>
      </c>
      <c r="E111">
        <v>18.23</v>
      </c>
      <c r="F111">
        <v>18.190000000000001</v>
      </c>
      <c r="G111">
        <v>17.61</v>
      </c>
      <c r="H111">
        <v>16.04</v>
      </c>
      <c r="I111">
        <v>14.39</v>
      </c>
      <c r="J111">
        <v>18.010000000000002</v>
      </c>
      <c r="K111">
        <v>14.9</v>
      </c>
      <c r="L111">
        <v>10.26</v>
      </c>
    </row>
    <row r="112" spans="1:12" x14ac:dyDescent="0.3">
      <c r="A112" s="1">
        <v>42654</v>
      </c>
      <c r="B112" s="2">
        <v>0.25624999999999998</v>
      </c>
      <c r="C112">
        <v>14.16</v>
      </c>
      <c r="D112">
        <v>19.989999999999998</v>
      </c>
      <c r="E112">
        <v>15.52</v>
      </c>
      <c r="F112">
        <v>11.59</v>
      </c>
      <c r="G112">
        <v>13.63</v>
      </c>
      <c r="H112">
        <v>12.92</v>
      </c>
      <c r="I112">
        <v>13.18</v>
      </c>
      <c r="J112">
        <v>18.84</v>
      </c>
      <c r="K112">
        <v>10.7</v>
      </c>
      <c r="L112">
        <v>13.87</v>
      </c>
    </row>
    <row r="113" spans="1:12" x14ac:dyDescent="0.3">
      <c r="A113" s="1">
        <v>42377</v>
      </c>
      <c r="B113" s="2">
        <v>0.29166666666666669</v>
      </c>
      <c r="C113">
        <v>-4.5</v>
      </c>
      <c r="D113">
        <v>2.56</v>
      </c>
      <c r="E113">
        <v>-5.28</v>
      </c>
      <c r="F113">
        <v>-6.02</v>
      </c>
      <c r="G113">
        <v>-5.78</v>
      </c>
      <c r="H113">
        <v>-7.56</v>
      </c>
      <c r="I113">
        <v>-2.48</v>
      </c>
      <c r="J113">
        <v>3.31</v>
      </c>
      <c r="K113">
        <v>-5.4</v>
      </c>
      <c r="L113">
        <v>0.03</v>
      </c>
    </row>
    <row r="114" spans="1:12" x14ac:dyDescent="0.3">
      <c r="A114" s="1">
        <v>42418</v>
      </c>
      <c r="B114" s="2">
        <v>0.29166666666666669</v>
      </c>
      <c r="C114">
        <v>-5.59</v>
      </c>
      <c r="D114">
        <v>1.44</v>
      </c>
      <c r="E114">
        <v>-6.2</v>
      </c>
      <c r="F114">
        <v>-5.44</v>
      </c>
      <c r="G114">
        <v>1.63</v>
      </c>
      <c r="H114">
        <v>1.55</v>
      </c>
      <c r="I114">
        <v>8.8000000000000007</v>
      </c>
      <c r="J114">
        <v>0.74</v>
      </c>
      <c r="K114">
        <v>1.7</v>
      </c>
      <c r="L114">
        <v>-3.25</v>
      </c>
    </row>
    <row r="115" spans="1:12" x14ac:dyDescent="0.3">
      <c r="A115" s="1">
        <v>42433</v>
      </c>
      <c r="B115" s="2">
        <v>0.29166666666666669</v>
      </c>
      <c r="C115">
        <v>-4.3899999999999997</v>
      </c>
      <c r="D115">
        <v>-3.86</v>
      </c>
      <c r="E115">
        <v>-0.97</v>
      </c>
      <c r="F115">
        <v>-4.82</v>
      </c>
      <c r="G115">
        <v>-1.0900000000000001</v>
      </c>
      <c r="H115">
        <v>1.4</v>
      </c>
      <c r="I115">
        <v>6.56</v>
      </c>
      <c r="J115">
        <v>-2.7</v>
      </c>
      <c r="K115">
        <v>5.24</v>
      </c>
      <c r="L115">
        <v>8.8699999999999992</v>
      </c>
    </row>
    <row r="116" spans="1:12" x14ac:dyDescent="0.3">
      <c r="A116" s="1">
        <v>42501</v>
      </c>
      <c r="B116" s="2">
        <v>0.29166666666666669</v>
      </c>
      <c r="C116">
        <v>15.8</v>
      </c>
      <c r="D116">
        <v>13.11</v>
      </c>
      <c r="E116">
        <v>13.43</v>
      </c>
      <c r="F116">
        <v>10.32</v>
      </c>
      <c r="G116">
        <v>14.2</v>
      </c>
      <c r="H116">
        <v>11.41</v>
      </c>
      <c r="I116">
        <v>10.69</v>
      </c>
      <c r="J116">
        <v>15.02</v>
      </c>
      <c r="K116">
        <v>12.21</v>
      </c>
      <c r="L116">
        <v>10.54</v>
      </c>
    </row>
    <row r="117" spans="1:12" x14ac:dyDescent="0.3">
      <c r="A117" s="1">
        <v>42653</v>
      </c>
      <c r="B117" s="2">
        <v>0.29236111111111113</v>
      </c>
      <c r="C117">
        <v>14.52</v>
      </c>
      <c r="D117">
        <v>15.36</v>
      </c>
      <c r="E117">
        <v>10.01</v>
      </c>
      <c r="F117">
        <v>19.440000000000001</v>
      </c>
      <c r="G117">
        <v>11.62</v>
      </c>
      <c r="H117">
        <v>17.75</v>
      </c>
      <c r="I117">
        <v>14.63</v>
      </c>
      <c r="J117">
        <v>11.83</v>
      </c>
      <c r="K117">
        <v>15.26</v>
      </c>
      <c r="L117">
        <v>11.75</v>
      </c>
    </row>
    <row r="118" spans="1:12" x14ac:dyDescent="0.3">
      <c r="A118" s="1">
        <v>42415</v>
      </c>
      <c r="B118" s="2">
        <v>0.29305555555555557</v>
      </c>
      <c r="C118">
        <v>-7.37</v>
      </c>
      <c r="D118">
        <v>2.31</v>
      </c>
      <c r="E118">
        <v>-0.37</v>
      </c>
      <c r="F118">
        <v>-4.1900000000000004</v>
      </c>
      <c r="G118">
        <v>-6.75</v>
      </c>
      <c r="H118">
        <v>0.15</v>
      </c>
      <c r="I118">
        <v>0.08</v>
      </c>
      <c r="J118">
        <v>-4.58</v>
      </c>
      <c r="K118">
        <v>-6.18</v>
      </c>
      <c r="L118">
        <v>3.43</v>
      </c>
    </row>
    <row r="119" spans="1:12" x14ac:dyDescent="0.3">
      <c r="A119" s="1">
        <v>42478</v>
      </c>
      <c r="B119" s="2">
        <v>0.2951388888888889</v>
      </c>
      <c r="C119">
        <v>10.88</v>
      </c>
      <c r="D119">
        <v>12.02</v>
      </c>
      <c r="E119">
        <v>10.26</v>
      </c>
      <c r="F119">
        <v>15.41</v>
      </c>
      <c r="G119">
        <v>15.57</v>
      </c>
      <c r="H119">
        <v>13.27</v>
      </c>
      <c r="I119">
        <v>12.18</v>
      </c>
      <c r="J119">
        <v>13.91</v>
      </c>
      <c r="K119">
        <v>13.86</v>
      </c>
      <c r="L119">
        <v>10.08</v>
      </c>
    </row>
    <row r="120" spans="1:12" x14ac:dyDescent="0.3">
      <c r="A120" s="1">
        <v>42495</v>
      </c>
      <c r="B120" s="2">
        <v>0.2951388888888889</v>
      </c>
      <c r="C120">
        <v>10.66</v>
      </c>
      <c r="D120">
        <v>10.59</v>
      </c>
      <c r="E120">
        <v>15.14</v>
      </c>
      <c r="F120">
        <v>12.6</v>
      </c>
      <c r="G120">
        <v>11.47</v>
      </c>
      <c r="H120">
        <v>14.91</v>
      </c>
      <c r="I120">
        <v>14.33</v>
      </c>
      <c r="J120">
        <v>14.52</v>
      </c>
      <c r="K120">
        <v>11.65</v>
      </c>
      <c r="L120">
        <v>15.58</v>
      </c>
    </row>
    <row r="121" spans="1:12" x14ac:dyDescent="0.3">
      <c r="A121" s="1">
        <v>42691</v>
      </c>
      <c r="B121" s="2">
        <v>0.29583333333333334</v>
      </c>
      <c r="C121">
        <v>15.42</v>
      </c>
      <c r="D121">
        <v>10.37</v>
      </c>
      <c r="E121">
        <v>18.739999999999998</v>
      </c>
      <c r="F121">
        <v>18.670000000000002</v>
      </c>
      <c r="G121">
        <v>15.22</v>
      </c>
      <c r="H121">
        <v>12.83</v>
      </c>
      <c r="I121">
        <v>13.11</v>
      </c>
      <c r="J121">
        <v>11.77</v>
      </c>
      <c r="K121">
        <v>18.57</v>
      </c>
      <c r="L121">
        <v>10.33</v>
      </c>
    </row>
    <row r="122" spans="1:12" x14ac:dyDescent="0.3">
      <c r="A122" s="1">
        <v>42728</v>
      </c>
      <c r="B122" s="2">
        <v>0.29583333333333334</v>
      </c>
      <c r="C122">
        <v>-7.3</v>
      </c>
      <c r="D122">
        <v>-4.8600000000000003</v>
      </c>
      <c r="E122">
        <v>6.95</v>
      </c>
      <c r="F122">
        <v>-0.6</v>
      </c>
      <c r="G122">
        <v>-3.3</v>
      </c>
      <c r="H122">
        <v>-2.1</v>
      </c>
      <c r="I122">
        <v>3.44</v>
      </c>
      <c r="J122">
        <v>-6.38</v>
      </c>
      <c r="K122">
        <v>8.1</v>
      </c>
      <c r="L122">
        <v>8.58</v>
      </c>
    </row>
    <row r="123" spans="1:12" x14ac:dyDescent="0.3">
      <c r="A123" s="1">
        <v>42512</v>
      </c>
      <c r="B123" s="2">
        <v>0.29722222222222222</v>
      </c>
      <c r="C123">
        <v>13.92</v>
      </c>
      <c r="D123">
        <v>10.86</v>
      </c>
      <c r="E123">
        <v>11.05</v>
      </c>
      <c r="F123">
        <v>14.16</v>
      </c>
      <c r="G123">
        <v>11.48</v>
      </c>
      <c r="H123">
        <v>10.45</v>
      </c>
      <c r="I123">
        <v>14.61</v>
      </c>
      <c r="J123">
        <v>12.83</v>
      </c>
      <c r="K123">
        <v>12.25</v>
      </c>
      <c r="L123">
        <v>14.67</v>
      </c>
    </row>
    <row r="124" spans="1:12" x14ac:dyDescent="0.3">
      <c r="A124" s="1">
        <v>42458</v>
      </c>
      <c r="B124" s="2">
        <v>0.29791666666666666</v>
      </c>
      <c r="C124">
        <v>-2.12</v>
      </c>
      <c r="D124">
        <v>-6.19</v>
      </c>
      <c r="E124">
        <v>4.76</v>
      </c>
      <c r="F124">
        <v>4.5599999999999996</v>
      </c>
      <c r="G124">
        <v>3.19</v>
      </c>
      <c r="H124">
        <v>-2.29</v>
      </c>
      <c r="I124">
        <v>5.0999999999999996</v>
      </c>
      <c r="J124">
        <v>-5.75</v>
      </c>
      <c r="K124">
        <v>3.63</v>
      </c>
      <c r="L124">
        <v>1.36</v>
      </c>
    </row>
    <row r="125" spans="1:12" x14ac:dyDescent="0.3">
      <c r="A125" s="1">
        <v>42601</v>
      </c>
      <c r="B125" s="2">
        <v>0.29791666666666666</v>
      </c>
      <c r="C125">
        <v>22.33</v>
      </c>
      <c r="D125">
        <v>20</v>
      </c>
      <c r="E125">
        <v>24.04</v>
      </c>
      <c r="F125">
        <v>24.76</v>
      </c>
      <c r="G125">
        <v>23.02</v>
      </c>
      <c r="H125">
        <v>23.75</v>
      </c>
      <c r="I125">
        <v>20.46</v>
      </c>
      <c r="J125">
        <v>22.05</v>
      </c>
      <c r="K125">
        <v>21.31</v>
      </c>
      <c r="L125">
        <v>23.02</v>
      </c>
    </row>
    <row r="126" spans="1:12" x14ac:dyDescent="0.3">
      <c r="A126" s="1">
        <v>42631</v>
      </c>
      <c r="B126" s="2">
        <v>0.29791666666666666</v>
      </c>
      <c r="C126">
        <v>14.63</v>
      </c>
      <c r="D126">
        <v>10.26</v>
      </c>
      <c r="E126">
        <v>19.79</v>
      </c>
      <c r="F126">
        <v>10.91</v>
      </c>
      <c r="G126">
        <v>12.37</v>
      </c>
      <c r="H126">
        <v>11.52</v>
      </c>
      <c r="I126">
        <v>16.690000000000001</v>
      </c>
      <c r="J126">
        <v>15.2</v>
      </c>
      <c r="K126">
        <v>16.13</v>
      </c>
      <c r="L126">
        <v>17.690000000000001</v>
      </c>
    </row>
    <row r="127" spans="1:12" x14ac:dyDescent="0.3">
      <c r="A127" s="1">
        <v>42666</v>
      </c>
      <c r="B127" s="2">
        <v>0.29791666666666666</v>
      </c>
      <c r="C127">
        <v>13.13</v>
      </c>
      <c r="D127">
        <v>12.77</v>
      </c>
      <c r="E127">
        <v>19</v>
      </c>
      <c r="F127">
        <v>10.71</v>
      </c>
      <c r="G127">
        <v>17.16</v>
      </c>
      <c r="H127">
        <v>16.100000000000001</v>
      </c>
      <c r="I127">
        <v>11.78</v>
      </c>
      <c r="J127">
        <v>18.670000000000002</v>
      </c>
      <c r="K127">
        <v>14.56</v>
      </c>
      <c r="L127">
        <v>19.170000000000002</v>
      </c>
    </row>
    <row r="128" spans="1:12" x14ac:dyDescent="0.3">
      <c r="A128" s="1">
        <v>42676</v>
      </c>
      <c r="B128" s="2">
        <v>0.29791666666666666</v>
      </c>
      <c r="C128">
        <v>17.34</v>
      </c>
      <c r="D128">
        <v>12.39</v>
      </c>
      <c r="E128">
        <v>10.89</v>
      </c>
      <c r="F128">
        <v>11.43</v>
      </c>
      <c r="G128">
        <v>16.13</v>
      </c>
      <c r="H128">
        <v>11.48</v>
      </c>
      <c r="I128">
        <v>10.43</v>
      </c>
      <c r="J128">
        <v>16.149999999999999</v>
      </c>
      <c r="K128">
        <v>15.62</v>
      </c>
      <c r="L128">
        <v>17.09</v>
      </c>
    </row>
    <row r="129" spans="1:12" x14ac:dyDescent="0.3">
      <c r="A129" s="1">
        <v>42545</v>
      </c>
      <c r="B129" s="2">
        <v>0.2986111111111111</v>
      </c>
      <c r="C129">
        <v>15.51</v>
      </c>
      <c r="D129">
        <v>16.440000000000001</v>
      </c>
      <c r="E129">
        <v>10.02</v>
      </c>
      <c r="F129">
        <v>13.71</v>
      </c>
      <c r="G129">
        <v>10.98</v>
      </c>
      <c r="H129">
        <v>17.39</v>
      </c>
      <c r="I129">
        <v>13.73</v>
      </c>
      <c r="J129">
        <v>17.8</v>
      </c>
      <c r="K129">
        <v>14.59</v>
      </c>
      <c r="L129">
        <v>12.5</v>
      </c>
    </row>
    <row r="130" spans="1:12" x14ac:dyDescent="0.3">
      <c r="A130" s="1">
        <v>42716</v>
      </c>
      <c r="B130" s="2">
        <v>0.29930555555555555</v>
      </c>
      <c r="C130">
        <v>-4.66</v>
      </c>
      <c r="D130">
        <v>7.8</v>
      </c>
      <c r="E130">
        <v>-5.83</v>
      </c>
      <c r="F130">
        <v>8.77</v>
      </c>
      <c r="G130">
        <v>-1.64</v>
      </c>
      <c r="H130">
        <v>2.81</v>
      </c>
      <c r="I130">
        <v>5.64</v>
      </c>
      <c r="J130">
        <v>7.27</v>
      </c>
      <c r="K130">
        <v>0</v>
      </c>
      <c r="L130">
        <v>-1.52</v>
      </c>
    </row>
    <row r="131" spans="1:12" x14ac:dyDescent="0.3">
      <c r="A131" s="1">
        <v>42489</v>
      </c>
      <c r="B131" s="2">
        <v>0.33333333333333331</v>
      </c>
      <c r="C131">
        <v>12.88</v>
      </c>
      <c r="D131">
        <v>11.25</v>
      </c>
      <c r="E131">
        <v>12.97</v>
      </c>
      <c r="F131">
        <v>11.16</v>
      </c>
      <c r="G131">
        <v>10.89</v>
      </c>
      <c r="H131">
        <v>10.210000000000001</v>
      </c>
      <c r="I131">
        <v>11.49</v>
      </c>
      <c r="J131">
        <v>15.32</v>
      </c>
      <c r="K131">
        <v>12.4</v>
      </c>
      <c r="L131">
        <v>13.67</v>
      </c>
    </row>
    <row r="132" spans="1:12" x14ac:dyDescent="0.3">
      <c r="A132" s="1">
        <v>42619</v>
      </c>
      <c r="B132" s="2">
        <v>0.3347222222222222</v>
      </c>
      <c r="C132">
        <v>10.24</v>
      </c>
      <c r="D132">
        <v>18.010000000000002</v>
      </c>
      <c r="E132">
        <v>15.2</v>
      </c>
      <c r="F132">
        <v>14.43</v>
      </c>
      <c r="G132">
        <v>10.85</v>
      </c>
      <c r="H132">
        <v>16.73</v>
      </c>
      <c r="I132">
        <v>19.93</v>
      </c>
      <c r="J132">
        <v>17.36</v>
      </c>
      <c r="K132">
        <v>16.77</v>
      </c>
      <c r="L132">
        <v>17.64</v>
      </c>
    </row>
    <row r="133" spans="1:12" x14ac:dyDescent="0.3">
      <c r="A133" s="1">
        <v>42409</v>
      </c>
      <c r="B133" s="2">
        <v>0.33541666666666664</v>
      </c>
      <c r="C133">
        <v>4</v>
      </c>
      <c r="D133">
        <v>-6.72</v>
      </c>
      <c r="E133">
        <v>2.4300000000000002</v>
      </c>
      <c r="F133">
        <v>-2.0299999999999998</v>
      </c>
      <c r="G133">
        <v>-3.87</v>
      </c>
      <c r="H133">
        <v>-3.7</v>
      </c>
      <c r="I133">
        <v>-7.09</v>
      </c>
      <c r="J133">
        <v>2.88</v>
      </c>
      <c r="K133">
        <v>2.58</v>
      </c>
      <c r="L133">
        <v>-6.66</v>
      </c>
    </row>
    <row r="134" spans="1:12" x14ac:dyDescent="0.3">
      <c r="A134" s="1">
        <v>42493</v>
      </c>
      <c r="B134" s="2">
        <v>0.33541666666666664</v>
      </c>
      <c r="C134">
        <v>13.25</v>
      </c>
      <c r="D134">
        <v>14.97</v>
      </c>
      <c r="E134">
        <v>14.88</v>
      </c>
      <c r="F134">
        <v>14.41</v>
      </c>
      <c r="G134">
        <v>10.82</v>
      </c>
      <c r="H134">
        <v>14.32</v>
      </c>
      <c r="I134">
        <v>13.72</v>
      </c>
      <c r="J134">
        <v>10.88</v>
      </c>
      <c r="K134">
        <v>12.95</v>
      </c>
      <c r="L134">
        <v>12.52</v>
      </c>
    </row>
    <row r="135" spans="1:12" x14ac:dyDescent="0.3">
      <c r="A135" s="1">
        <v>42548</v>
      </c>
      <c r="B135" s="2">
        <v>0.33541666666666664</v>
      </c>
      <c r="C135">
        <v>11.26</v>
      </c>
      <c r="D135">
        <v>11.81</v>
      </c>
      <c r="E135">
        <v>12.66</v>
      </c>
      <c r="F135">
        <v>16</v>
      </c>
      <c r="G135">
        <v>11.63</v>
      </c>
      <c r="H135">
        <v>19.61</v>
      </c>
      <c r="I135">
        <v>12.55</v>
      </c>
      <c r="J135">
        <v>11.68</v>
      </c>
      <c r="K135">
        <v>14.08</v>
      </c>
      <c r="L135">
        <v>13.96</v>
      </c>
    </row>
    <row r="136" spans="1:12" x14ac:dyDescent="0.3">
      <c r="A136" s="1">
        <v>42675</v>
      </c>
      <c r="B136" s="2">
        <v>0.33541666666666664</v>
      </c>
      <c r="C136">
        <v>12.14</v>
      </c>
      <c r="D136">
        <v>12.99</v>
      </c>
      <c r="E136">
        <v>16.260000000000002</v>
      </c>
      <c r="F136">
        <v>17.68</v>
      </c>
      <c r="G136">
        <v>13.47</v>
      </c>
      <c r="H136">
        <v>18.79</v>
      </c>
      <c r="I136">
        <v>13.56</v>
      </c>
      <c r="J136">
        <v>12.8</v>
      </c>
      <c r="K136">
        <v>15.11</v>
      </c>
      <c r="L136">
        <v>19.760000000000002</v>
      </c>
    </row>
    <row r="137" spans="1:12" x14ac:dyDescent="0.3">
      <c r="A137" s="1">
        <v>42500</v>
      </c>
      <c r="B137" s="2">
        <v>0.33611111111111114</v>
      </c>
      <c r="C137">
        <v>12.47</v>
      </c>
      <c r="D137">
        <v>14.01</v>
      </c>
      <c r="E137">
        <v>15.38</v>
      </c>
      <c r="F137">
        <v>12.72</v>
      </c>
      <c r="G137">
        <v>12.33</v>
      </c>
      <c r="H137">
        <v>14.07</v>
      </c>
      <c r="I137">
        <v>11.91</v>
      </c>
      <c r="J137">
        <v>14.59</v>
      </c>
      <c r="K137">
        <v>10.58</v>
      </c>
      <c r="L137">
        <v>13.95</v>
      </c>
    </row>
    <row r="138" spans="1:12" x14ac:dyDescent="0.3">
      <c r="A138" s="1">
        <v>42616</v>
      </c>
      <c r="B138" s="2">
        <v>0.33611111111111114</v>
      </c>
      <c r="C138">
        <v>16.41</v>
      </c>
      <c r="D138">
        <v>15.29</v>
      </c>
      <c r="E138">
        <v>10.48</v>
      </c>
      <c r="F138">
        <v>14.09</v>
      </c>
      <c r="G138">
        <v>19.38</v>
      </c>
      <c r="H138">
        <v>10.14</v>
      </c>
      <c r="I138">
        <v>10.74</v>
      </c>
      <c r="J138">
        <v>15.18</v>
      </c>
      <c r="K138">
        <v>12.67</v>
      </c>
      <c r="L138">
        <v>14.37</v>
      </c>
    </row>
    <row r="139" spans="1:12" x14ac:dyDescent="0.3">
      <c r="A139" s="1">
        <v>42635</v>
      </c>
      <c r="B139" s="2">
        <v>0.33750000000000002</v>
      </c>
      <c r="C139">
        <v>15.89</v>
      </c>
      <c r="D139">
        <v>17.95</v>
      </c>
      <c r="E139">
        <v>12.8</v>
      </c>
      <c r="F139">
        <v>15</v>
      </c>
      <c r="G139">
        <v>12.22</v>
      </c>
      <c r="H139">
        <v>18.25</v>
      </c>
      <c r="I139">
        <v>10.6</v>
      </c>
      <c r="J139">
        <v>19.399999999999999</v>
      </c>
      <c r="K139">
        <v>12.84</v>
      </c>
      <c r="L139">
        <v>16.170000000000002</v>
      </c>
    </row>
    <row r="140" spans="1:12" x14ac:dyDescent="0.3">
      <c r="A140" s="1">
        <v>42410</v>
      </c>
      <c r="B140" s="2">
        <v>0.33819444444444446</v>
      </c>
      <c r="C140">
        <v>-5.82</v>
      </c>
      <c r="D140">
        <v>5.44</v>
      </c>
      <c r="E140">
        <v>-2.4700000000000002</v>
      </c>
      <c r="F140">
        <v>-5.69</v>
      </c>
      <c r="G140">
        <v>8.43</v>
      </c>
      <c r="H140">
        <v>-6.41</v>
      </c>
      <c r="I140">
        <v>-7.59</v>
      </c>
      <c r="J140">
        <v>4.29</v>
      </c>
      <c r="K140">
        <v>-7.29</v>
      </c>
      <c r="L140">
        <v>8.5299999999999994</v>
      </c>
    </row>
    <row r="141" spans="1:12" x14ac:dyDescent="0.3">
      <c r="A141" s="1">
        <v>42679</v>
      </c>
      <c r="B141" s="2">
        <v>0.33819444444444446</v>
      </c>
      <c r="C141">
        <v>19.46</v>
      </c>
      <c r="D141">
        <v>14.85</v>
      </c>
      <c r="E141">
        <v>15.99</v>
      </c>
      <c r="F141">
        <v>18.440000000000001</v>
      </c>
      <c r="G141">
        <v>10.42</v>
      </c>
      <c r="H141">
        <v>18.78</v>
      </c>
      <c r="I141">
        <v>11.05</v>
      </c>
      <c r="J141">
        <v>18.7</v>
      </c>
      <c r="K141">
        <v>10.35</v>
      </c>
      <c r="L141">
        <v>14.51</v>
      </c>
    </row>
    <row r="142" spans="1:12" x14ac:dyDescent="0.3">
      <c r="A142" s="1">
        <v>42455</v>
      </c>
      <c r="B142" s="2">
        <v>0.33888888888888891</v>
      </c>
      <c r="C142">
        <v>5.68</v>
      </c>
      <c r="D142">
        <v>-5.18</v>
      </c>
      <c r="E142">
        <v>8.6199999999999992</v>
      </c>
      <c r="F142">
        <v>3.66</v>
      </c>
      <c r="G142">
        <v>7.27</v>
      </c>
      <c r="H142">
        <v>-0.88</v>
      </c>
      <c r="I142">
        <v>8.69</v>
      </c>
      <c r="J142">
        <v>-6.24</v>
      </c>
      <c r="K142">
        <v>-5.52</v>
      </c>
      <c r="L142">
        <v>-4.67</v>
      </c>
    </row>
    <row r="143" spans="1:12" x14ac:dyDescent="0.3">
      <c r="A143" s="1">
        <v>42645</v>
      </c>
      <c r="B143" s="2">
        <v>0.33888888888888891</v>
      </c>
      <c r="C143">
        <v>10.99</v>
      </c>
      <c r="D143">
        <v>19.11</v>
      </c>
      <c r="E143">
        <v>18.8</v>
      </c>
      <c r="F143">
        <v>12.14</v>
      </c>
      <c r="G143">
        <v>11.19</v>
      </c>
      <c r="H143">
        <v>11.97</v>
      </c>
      <c r="I143">
        <v>19.8</v>
      </c>
      <c r="J143">
        <v>19.72</v>
      </c>
      <c r="K143">
        <v>15.04</v>
      </c>
      <c r="L143">
        <v>12.42</v>
      </c>
    </row>
    <row r="144" spans="1:12" x14ac:dyDescent="0.3">
      <c r="A144" s="1">
        <v>42435</v>
      </c>
      <c r="B144" s="2">
        <v>0.33958333333333335</v>
      </c>
      <c r="C144">
        <v>1.07</v>
      </c>
      <c r="D144">
        <v>4.49</v>
      </c>
      <c r="E144">
        <v>4.04</v>
      </c>
      <c r="F144">
        <v>7.86</v>
      </c>
      <c r="G144">
        <v>-1.99</v>
      </c>
      <c r="H144">
        <v>-0.56999999999999995</v>
      </c>
      <c r="I144">
        <v>8.09</v>
      </c>
      <c r="J144">
        <v>-0.82</v>
      </c>
      <c r="K144">
        <v>1.63</v>
      </c>
      <c r="L144">
        <v>-1.1200000000000001</v>
      </c>
    </row>
    <row r="145" spans="1:12" x14ac:dyDescent="0.3">
      <c r="A145" s="1">
        <v>42616</v>
      </c>
      <c r="B145" s="2">
        <v>0.34027777777777779</v>
      </c>
      <c r="C145">
        <v>16.52</v>
      </c>
      <c r="D145">
        <v>12.24</v>
      </c>
      <c r="E145">
        <v>15.91</v>
      </c>
      <c r="F145">
        <v>15.35</v>
      </c>
      <c r="G145">
        <v>17</v>
      </c>
      <c r="H145">
        <v>16.29</v>
      </c>
      <c r="I145">
        <v>10.94</v>
      </c>
      <c r="J145">
        <v>17.579999999999998</v>
      </c>
      <c r="K145">
        <v>14.73</v>
      </c>
      <c r="L145">
        <v>15.82</v>
      </c>
    </row>
    <row r="146" spans="1:12" x14ac:dyDescent="0.3">
      <c r="A146" s="1">
        <v>42547</v>
      </c>
      <c r="B146" s="2">
        <v>0.34166666666666667</v>
      </c>
      <c r="C146">
        <v>14.55</v>
      </c>
      <c r="D146">
        <v>11.62</v>
      </c>
      <c r="E146">
        <v>12.91</v>
      </c>
      <c r="F146">
        <v>18.72</v>
      </c>
      <c r="G146">
        <v>18.2</v>
      </c>
      <c r="H146">
        <v>12.03</v>
      </c>
      <c r="I146">
        <v>16.760000000000002</v>
      </c>
      <c r="J146">
        <v>10.38</v>
      </c>
      <c r="K146">
        <v>18.149999999999999</v>
      </c>
      <c r="L146">
        <v>14.5</v>
      </c>
    </row>
    <row r="147" spans="1:12" x14ac:dyDescent="0.3">
      <c r="A147" s="1">
        <v>42675</v>
      </c>
      <c r="B147" s="2">
        <v>0.34166666666666667</v>
      </c>
      <c r="C147">
        <v>16.190000000000001</v>
      </c>
      <c r="D147">
        <v>12.36</v>
      </c>
      <c r="E147">
        <v>10</v>
      </c>
      <c r="F147">
        <v>12.27</v>
      </c>
      <c r="G147">
        <v>18.2</v>
      </c>
      <c r="H147">
        <v>13.68</v>
      </c>
      <c r="I147">
        <v>19.16</v>
      </c>
      <c r="J147">
        <v>19.39</v>
      </c>
      <c r="K147">
        <v>11.01</v>
      </c>
      <c r="L147">
        <v>13.18</v>
      </c>
    </row>
    <row r="148" spans="1:12" x14ac:dyDescent="0.3">
      <c r="A148" s="1">
        <v>42687</v>
      </c>
      <c r="B148" s="2">
        <v>0.34166666666666667</v>
      </c>
      <c r="C148">
        <v>14</v>
      </c>
      <c r="D148">
        <v>12.83</v>
      </c>
      <c r="E148">
        <v>18.72</v>
      </c>
      <c r="F148">
        <v>11.22</v>
      </c>
      <c r="G148">
        <v>13.79</v>
      </c>
      <c r="H148">
        <v>18.559999999999999</v>
      </c>
      <c r="I148">
        <v>11.19</v>
      </c>
      <c r="J148">
        <v>12.81</v>
      </c>
      <c r="K148">
        <v>14.5</v>
      </c>
      <c r="L148">
        <v>12.78</v>
      </c>
    </row>
    <row r="149" spans="1:12" x14ac:dyDescent="0.3">
      <c r="A149" s="1">
        <v>42669</v>
      </c>
      <c r="B149" s="2">
        <v>0.375</v>
      </c>
      <c r="C149">
        <v>13.11</v>
      </c>
      <c r="D149">
        <v>11.09</v>
      </c>
      <c r="E149">
        <v>13.22</v>
      </c>
      <c r="F149">
        <v>17.07</v>
      </c>
      <c r="G149">
        <v>16.09</v>
      </c>
      <c r="H149">
        <v>18.420000000000002</v>
      </c>
      <c r="I149">
        <v>12.03</v>
      </c>
      <c r="J149">
        <v>19.899999999999999</v>
      </c>
      <c r="K149">
        <v>13.54</v>
      </c>
      <c r="L149">
        <v>18.37</v>
      </c>
    </row>
    <row r="150" spans="1:12" x14ac:dyDescent="0.3">
      <c r="A150" s="1">
        <v>42702</v>
      </c>
      <c r="B150" s="2">
        <v>0.37638888888888888</v>
      </c>
      <c r="C150">
        <v>15.3</v>
      </c>
      <c r="D150">
        <v>13.83</v>
      </c>
      <c r="E150">
        <v>11.97</v>
      </c>
      <c r="F150">
        <v>15.5</v>
      </c>
      <c r="G150">
        <v>11.06</v>
      </c>
      <c r="H150">
        <v>14.22</v>
      </c>
      <c r="I150">
        <v>18.66</v>
      </c>
      <c r="J150">
        <v>18.95</v>
      </c>
      <c r="K150">
        <v>11.79</v>
      </c>
      <c r="L150">
        <v>16.760000000000002</v>
      </c>
    </row>
    <row r="151" spans="1:12" x14ac:dyDescent="0.3">
      <c r="A151" s="1">
        <v>42722</v>
      </c>
      <c r="B151" s="2">
        <v>0.37638888888888888</v>
      </c>
      <c r="C151">
        <v>3.23</v>
      </c>
      <c r="D151">
        <v>3.29</v>
      </c>
      <c r="E151">
        <v>-2.15</v>
      </c>
      <c r="F151">
        <v>-5.53</v>
      </c>
      <c r="G151">
        <v>-0.68</v>
      </c>
      <c r="H151">
        <v>-6.8</v>
      </c>
      <c r="I151">
        <v>6.96</v>
      </c>
      <c r="J151">
        <v>-3.33</v>
      </c>
      <c r="K151">
        <v>-7.14</v>
      </c>
      <c r="L151">
        <v>-5.82</v>
      </c>
    </row>
    <row r="152" spans="1:12" x14ac:dyDescent="0.3">
      <c r="A152" s="1">
        <v>42540</v>
      </c>
      <c r="B152" s="2">
        <v>0.37708333333333333</v>
      </c>
      <c r="C152">
        <v>13.82</v>
      </c>
      <c r="D152">
        <v>17.8</v>
      </c>
      <c r="E152">
        <v>19.18</v>
      </c>
      <c r="F152">
        <v>10.64</v>
      </c>
      <c r="G152">
        <v>11.3</v>
      </c>
      <c r="H152">
        <v>11.15</v>
      </c>
      <c r="I152">
        <v>14.03</v>
      </c>
      <c r="J152">
        <v>17.32</v>
      </c>
      <c r="K152">
        <v>18.63</v>
      </c>
      <c r="L152">
        <v>15.76</v>
      </c>
    </row>
    <row r="153" spans="1:12" x14ac:dyDescent="0.3">
      <c r="A153" s="1">
        <v>42641</v>
      </c>
      <c r="B153" s="2">
        <v>0.37708333333333333</v>
      </c>
      <c r="C153">
        <v>18.23</v>
      </c>
      <c r="D153">
        <v>10.62</v>
      </c>
      <c r="E153">
        <v>14.89</v>
      </c>
      <c r="F153">
        <v>13.97</v>
      </c>
      <c r="G153">
        <v>14.88</v>
      </c>
      <c r="H153">
        <v>18.62</v>
      </c>
      <c r="I153">
        <v>12.9</v>
      </c>
      <c r="J153">
        <v>17.5</v>
      </c>
      <c r="K153">
        <v>12.26</v>
      </c>
      <c r="L153">
        <v>15.26</v>
      </c>
    </row>
    <row r="154" spans="1:12" x14ac:dyDescent="0.3">
      <c r="A154" s="1">
        <v>42545</v>
      </c>
      <c r="B154" s="2">
        <v>0.37777777777777777</v>
      </c>
      <c r="C154">
        <v>12.83</v>
      </c>
      <c r="D154">
        <v>14.61</v>
      </c>
      <c r="E154">
        <v>19.86</v>
      </c>
      <c r="F154">
        <v>19.43</v>
      </c>
      <c r="G154">
        <v>12.83</v>
      </c>
      <c r="H154">
        <v>14</v>
      </c>
      <c r="I154">
        <v>17.329999999999998</v>
      </c>
      <c r="J154">
        <v>12.58</v>
      </c>
      <c r="K154">
        <v>12.47</v>
      </c>
      <c r="L154">
        <v>12.04</v>
      </c>
    </row>
    <row r="155" spans="1:12" x14ac:dyDescent="0.3">
      <c r="A155" s="1">
        <v>42455</v>
      </c>
      <c r="B155" s="2">
        <v>0.37847222222222221</v>
      </c>
      <c r="C155">
        <v>-3.88</v>
      </c>
      <c r="D155">
        <v>-5.21</v>
      </c>
      <c r="E155">
        <v>8.26</v>
      </c>
      <c r="F155">
        <v>-0.96</v>
      </c>
      <c r="G155">
        <v>4.05</v>
      </c>
      <c r="H155">
        <v>-4.3099999999999996</v>
      </c>
      <c r="I155">
        <v>7.8</v>
      </c>
      <c r="J155">
        <v>6.75</v>
      </c>
      <c r="K155">
        <v>-0.73</v>
      </c>
      <c r="L155">
        <v>7.28</v>
      </c>
    </row>
    <row r="156" spans="1:12" x14ac:dyDescent="0.3">
      <c r="A156" s="1">
        <v>42470</v>
      </c>
      <c r="B156" s="2">
        <v>0.38055555555555554</v>
      </c>
      <c r="C156">
        <v>14.14</v>
      </c>
      <c r="D156">
        <v>15.33</v>
      </c>
      <c r="E156">
        <v>13.07</v>
      </c>
      <c r="F156">
        <v>12.04</v>
      </c>
      <c r="G156">
        <v>13.18</v>
      </c>
      <c r="H156">
        <v>12.65</v>
      </c>
      <c r="I156">
        <v>10.72</v>
      </c>
      <c r="J156">
        <v>11.66</v>
      </c>
      <c r="K156">
        <v>13</v>
      </c>
      <c r="L156">
        <v>14.21</v>
      </c>
    </row>
    <row r="157" spans="1:12" x14ac:dyDescent="0.3">
      <c r="A157" s="1">
        <v>42517</v>
      </c>
      <c r="B157" s="2">
        <v>0.38055555555555554</v>
      </c>
      <c r="C157">
        <v>15.58</v>
      </c>
      <c r="D157">
        <v>13.33</v>
      </c>
      <c r="E157">
        <v>15.53</v>
      </c>
      <c r="F157">
        <v>12.12</v>
      </c>
      <c r="G157">
        <v>10.78</v>
      </c>
      <c r="H157">
        <v>15.67</v>
      </c>
      <c r="I157">
        <v>12.74</v>
      </c>
      <c r="J157">
        <v>12.88</v>
      </c>
      <c r="K157">
        <v>11.93</v>
      </c>
      <c r="L157">
        <v>11.17</v>
      </c>
    </row>
    <row r="158" spans="1:12" x14ac:dyDescent="0.3">
      <c r="A158" s="1">
        <v>42567</v>
      </c>
      <c r="B158" s="2">
        <v>0.38055555555555554</v>
      </c>
      <c r="C158">
        <v>20.18</v>
      </c>
      <c r="D158">
        <v>24.07</v>
      </c>
      <c r="E158">
        <v>24.25</v>
      </c>
      <c r="F158">
        <v>20.170000000000002</v>
      </c>
      <c r="G158">
        <v>21.08</v>
      </c>
      <c r="H158">
        <v>22.83</v>
      </c>
      <c r="I158">
        <v>23.53</v>
      </c>
      <c r="J158">
        <v>23.6</v>
      </c>
      <c r="K158">
        <v>23.16</v>
      </c>
      <c r="L158">
        <v>21.42</v>
      </c>
    </row>
    <row r="159" spans="1:12" x14ac:dyDescent="0.3">
      <c r="A159" s="1">
        <v>42480</v>
      </c>
      <c r="B159" s="2">
        <v>0.38124999999999998</v>
      </c>
      <c r="C159">
        <v>11.09</v>
      </c>
      <c r="D159">
        <v>15.36</v>
      </c>
      <c r="E159">
        <v>11.14</v>
      </c>
      <c r="F159">
        <v>13.51</v>
      </c>
      <c r="G159">
        <v>10.08</v>
      </c>
      <c r="H159">
        <v>15.95</v>
      </c>
      <c r="I159">
        <v>14.45</v>
      </c>
      <c r="J159">
        <v>13.94</v>
      </c>
      <c r="K159">
        <v>15.76</v>
      </c>
      <c r="L159">
        <v>13.03</v>
      </c>
    </row>
    <row r="160" spans="1:12" x14ac:dyDescent="0.3">
      <c r="A160" s="1">
        <v>42588</v>
      </c>
      <c r="B160" s="2">
        <v>0.38263888888888886</v>
      </c>
      <c r="C160">
        <v>24.53</v>
      </c>
      <c r="D160">
        <v>20.23</v>
      </c>
      <c r="E160">
        <v>23.44</v>
      </c>
      <c r="F160">
        <v>21.79</v>
      </c>
      <c r="G160">
        <v>22.16</v>
      </c>
      <c r="H160">
        <v>23.23</v>
      </c>
      <c r="I160">
        <v>24.25</v>
      </c>
      <c r="J160">
        <v>22.23</v>
      </c>
      <c r="K160">
        <v>23.64</v>
      </c>
      <c r="L160">
        <v>23.21</v>
      </c>
    </row>
    <row r="161" spans="1:12" x14ac:dyDescent="0.3">
      <c r="A161" s="1">
        <v>42599</v>
      </c>
      <c r="B161" s="2">
        <v>0.41736111111111113</v>
      </c>
      <c r="C161">
        <v>22.74</v>
      </c>
      <c r="D161">
        <v>20.72</v>
      </c>
      <c r="E161">
        <v>24.74</v>
      </c>
      <c r="F161">
        <v>23.94</v>
      </c>
      <c r="G161">
        <v>22.07</v>
      </c>
      <c r="H161">
        <v>24.33</v>
      </c>
      <c r="I161">
        <v>20.62</v>
      </c>
      <c r="J161">
        <v>24.62</v>
      </c>
      <c r="K161">
        <v>20.96</v>
      </c>
      <c r="L161">
        <v>24.76</v>
      </c>
    </row>
    <row r="162" spans="1:12" x14ac:dyDescent="0.3">
      <c r="A162" s="1">
        <v>42390</v>
      </c>
      <c r="B162" s="2">
        <v>0.41805555555555557</v>
      </c>
      <c r="C162">
        <v>7.12</v>
      </c>
      <c r="D162">
        <v>5.13</v>
      </c>
      <c r="E162">
        <v>-3.67</v>
      </c>
      <c r="F162">
        <v>-3.5</v>
      </c>
      <c r="G162">
        <v>8.14</v>
      </c>
      <c r="H162">
        <v>-5.31</v>
      </c>
      <c r="I162">
        <v>-0.44</v>
      </c>
      <c r="J162">
        <v>0.87</v>
      </c>
      <c r="K162">
        <v>-5.21</v>
      </c>
      <c r="L162">
        <v>-3.49</v>
      </c>
    </row>
    <row r="163" spans="1:12" x14ac:dyDescent="0.3">
      <c r="A163" s="1">
        <v>42532</v>
      </c>
      <c r="B163" s="2">
        <v>0.41875000000000001</v>
      </c>
      <c r="C163">
        <v>13.13</v>
      </c>
      <c r="D163">
        <v>12.12</v>
      </c>
      <c r="E163">
        <v>11.6</v>
      </c>
      <c r="F163">
        <v>11.76</v>
      </c>
      <c r="G163">
        <v>16.309999999999999</v>
      </c>
      <c r="H163">
        <v>19.27</v>
      </c>
      <c r="I163">
        <v>17.64</v>
      </c>
      <c r="J163">
        <v>14.87</v>
      </c>
      <c r="K163">
        <v>11.94</v>
      </c>
      <c r="L163">
        <v>15.91</v>
      </c>
    </row>
    <row r="164" spans="1:12" x14ac:dyDescent="0.3">
      <c r="A164" s="1">
        <v>42475</v>
      </c>
      <c r="B164" s="2">
        <v>0.41944444444444445</v>
      </c>
      <c r="C164">
        <v>14.13</v>
      </c>
      <c r="D164">
        <v>13.61</v>
      </c>
      <c r="E164">
        <v>14.61</v>
      </c>
      <c r="F164">
        <v>13.88</v>
      </c>
      <c r="G164">
        <v>15.76</v>
      </c>
      <c r="H164">
        <v>10.85</v>
      </c>
      <c r="I164">
        <v>12.11</v>
      </c>
      <c r="J164">
        <v>12.05</v>
      </c>
      <c r="K164">
        <v>11.87</v>
      </c>
      <c r="L164">
        <v>12.1</v>
      </c>
    </row>
    <row r="165" spans="1:12" x14ac:dyDescent="0.3">
      <c r="A165" s="1">
        <v>42492</v>
      </c>
      <c r="B165" s="2">
        <v>0.41944444444444445</v>
      </c>
      <c r="C165">
        <v>11.74</v>
      </c>
      <c r="D165">
        <v>12.79</v>
      </c>
      <c r="E165">
        <v>11.07</v>
      </c>
      <c r="F165">
        <v>15.77</v>
      </c>
      <c r="G165">
        <v>14.3</v>
      </c>
      <c r="H165">
        <v>11.61</v>
      </c>
      <c r="I165">
        <v>12.88</v>
      </c>
      <c r="J165">
        <v>12.58</v>
      </c>
      <c r="K165">
        <v>13.63</v>
      </c>
      <c r="L165">
        <v>15.37</v>
      </c>
    </row>
    <row r="166" spans="1:12" x14ac:dyDescent="0.3">
      <c r="A166" s="1">
        <v>42523</v>
      </c>
      <c r="B166" s="2">
        <v>0.4201388888888889</v>
      </c>
      <c r="C166">
        <v>19.510000000000002</v>
      </c>
      <c r="D166">
        <v>12.69</v>
      </c>
      <c r="E166">
        <v>11.38</v>
      </c>
      <c r="F166">
        <v>15.99</v>
      </c>
      <c r="G166">
        <v>15.35</v>
      </c>
      <c r="H166">
        <v>17.239999999999998</v>
      </c>
      <c r="I166">
        <v>12.54</v>
      </c>
      <c r="J166">
        <v>12.24</v>
      </c>
      <c r="K166">
        <v>13.03</v>
      </c>
      <c r="L166">
        <v>19.329999999999998</v>
      </c>
    </row>
    <row r="167" spans="1:12" x14ac:dyDescent="0.3">
      <c r="A167" s="1">
        <v>42647</v>
      </c>
      <c r="B167" s="2">
        <v>0.4201388888888889</v>
      </c>
      <c r="C167">
        <v>14.76</v>
      </c>
      <c r="D167">
        <v>10.74</v>
      </c>
      <c r="E167">
        <v>16.3</v>
      </c>
      <c r="F167">
        <v>10.39</v>
      </c>
      <c r="G167">
        <v>11.24</v>
      </c>
      <c r="H167">
        <v>18.98</v>
      </c>
      <c r="I167">
        <v>15.79</v>
      </c>
      <c r="J167">
        <v>12.57</v>
      </c>
      <c r="K167">
        <v>19.2</v>
      </c>
      <c r="L167">
        <v>10.17</v>
      </c>
    </row>
    <row r="168" spans="1:12" x14ac:dyDescent="0.3">
      <c r="A168" s="1">
        <v>42496</v>
      </c>
      <c r="B168" s="2">
        <v>0.42083333333333334</v>
      </c>
      <c r="C168">
        <v>14.83</v>
      </c>
      <c r="D168">
        <v>10.01</v>
      </c>
      <c r="E168">
        <v>15.51</v>
      </c>
      <c r="F168">
        <v>11</v>
      </c>
      <c r="G168">
        <v>11.29</v>
      </c>
      <c r="H168">
        <v>13.42</v>
      </c>
      <c r="I168">
        <v>15.92</v>
      </c>
      <c r="J168">
        <v>15.81</v>
      </c>
      <c r="K168">
        <v>11.2</v>
      </c>
      <c r="L168">
        <v>15.53</v>
      </c>
    </row>
    <row r="169" spans="1:12" x14ac:dyDescent="0.3">
      <c r="A169" s="1">
        <v>42587</v>
      </c>
      <c r="B169" s="2">
        <v>0.42083333333333334</v>
      </c>
      <c r="C169">
        <v>20.79</v>
      </c>
      <c r="D169">
        <v>20.149999999999999</v>
      </c>
      <c r="E169">
        <v>24.61</v>
      </c>
      <c r="F169">
        <v>21.03</v>
      </c>
      <c r="G169">
        <v>20.75</v>
      </c>
      <c r="H169">
        <v>23.58</v>
      </c>
      <c r="I169">
        <v>24.1</v>
      </c>
      <c r="J169">
        <v>20.18</v>
      </c>
      <c r="K169">
        <v>20.25</v>
      </c>
      <c r="L169">
        <v>23.53</v>
      </c>
    </row>
    <row r="170" spans="1:12" x14ac:dyDescent="0.3">
      <c r="A170" s="1">
        <v>42635</v>
      </c>
      <c r="B170" s="2">
        <v>0.42083333333333334</v>
      </c>
      <c r="C170">
        <v>18.32</v>
      </c>
      <c r="D170">
        <v>19.73</v>
      </c>
      <c r="E170">
        <v>15.21</v>
      </c>
      <c r="F170">
        <v>17.899999999999999</v>
      </c>
      <c r="G170">
        <v>18.29</v>
      </c>
      <c r="H170">
        <v>14.78</v>
      </c>
      <c r="I170">
        <v>16.59</v>
      </c>
      <c r="J170">
        <v>18.350000000000001</v>
      </c>
      <c r="K170">
        <v>12.69</v>
      </c>
      <c r="L170">
        <v>18.489999999999998</v>
      </c>
    </row>
    <row r="171" spans="1:12" x14ac:dyDescent="0.3">
      <c r="A171" s="1">
        <v>42487</v>
      </c>
      <c r="B171" s="2">
        <v>0.42152777777777778</v>
      </c>
      <c r="C171">
        <v>10.98</v>
      </c>
      <c r="D171">
        <v>10.53</v>
      </c>
      <c r="E171">
        <v>14.64</v>
      </c>
      <c r="F171">
        <v>15.37</v>
      </c>
      <c r="G171">
        <v>13.4</v>
      </c>
      <c r="H171">
        <v>14.22</v>
      </c>
      <c r="I171">
        <v>11.15</v>
      </c>
      <c r="J171">
        <v>12.45</v>
      </c>
      <c r="K171">
        <v>12.96</v>
      </c>
      <c r="L171">
        <v>11.15</v>
      </c>
    </row>
    <row r="172" spans="1:12" x14ac:dyDescent="0.3">
      <c r="A172" s="1">
        <v>42495</v>
      </c>
      <c r="B172" s="2">
        <v>0.42152777777777778</v>
      </c>
      <c r="C172">
        <v>12.4</v>
      </c>
      <c r="D172">
        <v>11.85</v>
      </c>
      <c r="E172">
        <v>12.06</v>
      </c>
      <c r="F172">
        <v>14.95</v>
      </c>
      <c r="G172">
        <v>15.02</v>
      </c>
      <c r="H172">
        <v>15.09</v>
      </c>
      <c r="I172">
        <v>12.53</v>
      </c>
      <c r="J172">
        <v>11.35</v>
      </c>
      <c r="K172">
        <v>13.64</v>
      </c>
      <c r="L172">
        <v>10.47</v>
      </c>
    </row>
    <row r="173" spans="1:12" x14ac:dyDescent="0.3">
      <c r="A173" s="1">
        <v>42508</v>
      </c>
      <c r="B173" s="2">
        <v>0.42152777777777778</v>
      </c>
      <c r="C173">
        <v>15.87</v>
      </c>
      <c r="D173">
        <v>13.65</v>
      </c>
      <c r="E173">
        <v>11.34</v>
      </c>
      <c r="F173">
        <v>11.16</v>
      </c>
      <c r="G173">
        <v>13.12</v>
      </c>
      <c r="H173">
        <v>15.5</v>
      </c>
      <c r="I173">
        <v>15.84</v>
      </c>
      <c r="J173">
        <v>12.26</v>
      </c>
      <c r="K173">
        <v>10.69</v>
      </c>
      <c r="L173">
        <v>15.72</v>
      </c>
    </row>
    <row r="174" spans="1:12" x14ac:dyDescent="0.3">
      <c r="A174" s="1">
        <v>42561</v>
      </c>
      <c r="B174" s="2">
        <v>0.42152777777777778</v>
      </c>
      <c r="C174">
        <v>23.49</v>
      </c>
      <c r="D174">
        <v>22.55</v>
      </c>
      <c r="E174">
        <v>24.66</v>
      </c>
      <c r="F174">
        <v>23.56</v>
      </c>
      <c r="G174">
        <v>20.260000000000002</v>
      </c>
      <c r="H174">
        <v>22.27</v>
      </c>
      <c r="I174">
        <v>20.440000000000001</v>
      </c>
      <c r="J174">
        <v>22.27</v>
      </c>
      <c r="K174">
        <v>24.47</v>
      </c>
      <c r="L174">
        <v>23.03</v>
      </c>
    </row>
    <row r="175" spans="1:12" x14ac:dyDescent="0.3">
      <c r="A175" s="1">
        <v>42591</v>
      </c>
      <c r="B175" s="2">
        <v>0.42222222222222222</v>
      </c>
      <c r="C175">
        <v>23.61</v>
      </c>
      <c r="D175">
        <v>22.31</v>
      </c>
      <c r="E175">
        <v>22.54</v>
      </c>
      <c r="F175">
        <v>23.68</v>
      </c>
      <c r="G175">
        <v>24.34</v>
      </c>
      <c r="H175">
        <v>23.6</v>
      </c>
      <c r="I175">
        <v>20.260000000000002</v>
      </c>
      <c r="J175">
        <v>20.29</v>
      </c>
      <c r="K175">
        <v>24.84</v>
      </c>
      <c r="L175">
        <v>24.53</v>
      </c>
    </row>
    <row r="176" spans="1:12" x14ac:dyDescent="0.3">
      <c r="A176" s="1">
        <v>42619</v>
      </c>
      <c r="B176" s="2">
        <v>0.42222222222222222</v>
      </c>
      <c r="C176">
        <v>17.559999999999999</v>
      </c>
      <c r="D176">
        <v>14.82</v>
      </c>
      <c r="E176">
        <v>12.26</v>
      </c>
      <c r="F176">
        <v>17.920000000000002</v>
      </c>
      <c r="G176">
        <v>14.86</v>
      </c>
      <c r="H176">
        <v>11.11</v>
      </c>
      <c r="I176">
        <v>16.11</v>
      </c>
      <c r="J176">
        <v>18.66</v>
      </c>
      <c r="K176">
        <v>14.11</v>
      </c>
      <c r="L176">
        <v>19.510000000000002</v>
      </c>
    </row>
    <row r="177" spans="1:12" x14ac:dyDescent="0.3">
      <c r="A177" s="1">
        <v>42601</v>
      </c>
      <c r="B177" s="2">
        <v>0.42291666666666666</v>
      </c>
      <c r="C177">
        <v>20.89</v>
      </c>
      <c r="D177">
        <v>20.28</v>
      </c>
      <c r="E177">
        <v>23.53</v>
      </c>
      <c r="F177">
        <v>22.74</v>
      </c>
      <c r="G177">
        <v>20.13</v>
      </c>
      <c r="H177">
        <v>22.16</v>
      </c>
      <c r="I177">
        <v>22.63</v>
      </c>
      <c r="J177">
        <v>21.6</v>
      </c>
      <c r="K177">
        <v>23</v>
      </c>
      <c r="L177">
        <v>20.5</v>
      </c>
    </row>
    <row r="178" spans="1:12" x14ac:dyDescent="0.3">
      <c r="A178" s="1">
        <v>42610</v>
      </c>
      <c r="B178" s="2">
        <v>0.42291666666666666</v>
      </c>
      <c r="C178">
        <v>20.57</v>
      </c>
      <c r="D178">
        <v>21.99</v>
      </c>
      <c r="E178">
        <v>23.24</v>
      </c>
      <c r="F178">
        <v>20.5</v>
      </c>
      <c r="G178">
        <v>23.35</v>
      </c>
      <c r="H178">
        <v>21.21</v>
      </c>
      <c r="I178">
        <v>24.55</v>
      </c>
      <c r="J178">
        <v>20.53</v>
      </c>
      <c r="K178">
        <v>22.69</v>
      </c>
      <c r="L178">
        <v>21.43</v>
      </c>
    </row>
    <row r="179" spans="1:12" x14ac:dyDescent="0.3">
      <c r="A179" s="1">
        <v>42626</v>
      </c>
      <c r="B179" s="2">
        <v>0.42291666666666666</v>
      </c>
      <c r="C179">
        <v>13.59</v>
      </c>
      <c r="D179">
        <v>11.82</v>
      </c>
      <c r="E179">
        <v>11.56</v>
      </c>
      <c r="F179">
        <v>19.809999999999999</v>
      </c>
      <c r="G179">
        <v>16.45</v>
      </c>
      <c r="H179">
        <v>13.39</v>
      </c>
      <c r="I179">
        <v>17.64</v>
      </c>
      <c r="J179">
        <v>13.05</v>
      </c>
      <c r="K179">
        <v>13.95</v>
      </c>
      <c r="L179">
        <v>16.04</v>
      </c>
    </row>
    <row r="180" spans="1:12" x14ac:dyDescent="0.3">
      <c r="A180" s="1">
        <v>42636</v>
      </c>
      <c r="B180" s="2">
        <v>0.4236111111111111</v>
      </c>
      <c r="C180">
        <v>13.6</v>
      </c>
      <c r="D180">
        <v>12.67</v>
      </c>
      <c r="E180">
        <v>15.96</v>
      </c>
      <c r="F180">
        <v>19.79</v>
      </c>
      <c r="G180">
        <v>15</v>
      </c>
      <c r="H180">
        <v>17.829999999999998</v>
      </c>
      <c r="I180">
        <v>11.56</v>
      </c>
      <c r="J180">
        <v>19.489999999999998</v>
      </c>
      <c r="K180">
        <v>13.76</v>
      </c>
      <c r="L180">
        <v>15.46</v>
      </c>
    </row>
    <row r="181" spans="1:12" x14ac:dyDescent="0.3">
      <c r="A181" s="1">
        <v>42387</v>
      </c>
      <c r="B181" s="2">
        <v>0.42499999999999999</v>
      </c>
      <c r="C181">
        <v>2.59</v>
      </c>
      <c r="D181">
        <v>-7.29</v>
      </c>
      <c r="E181">
        <v>1.55</v>
      </c>
      <c r="F181">
        <v>6.79</v>
      </c>
      <c r="G181">
        <v>3.87</v>
      </c>
      <c r="H181">
        <v>-7.74</v>
      </c>
      <c r="I181">
        <v>4.5199999999999996</v>
      </c>
      <c r="J181">
        <v>-4.7699999999999996</v>
      </c>
      <c r="K181">
        <v>-3.88</v>
      </c>
      <c r="L181">
        <v>-4.25</v>
      </c>
    </row>
    <row r="182" spans="1:12" x14ac:dyDescent="0.3">
      <c r="A182" s="1">
        <v>42534</v>
      </c>
      <c r="B182" s="2">
        <v>0.45833333333333331</v>
      </c>
      <c r="C182">
        <v>13.07</v>
      </c>
      <c r="D182">
        <v>17.61</v>
      </c>
      <c r="E182">
        <v>13.36</v>
      </c>
      <c r="F182">
        <v>19.489999999999998</v>
      </c>
      <c r="G182">
        <v>17.190000000000001</v>
      </c>
      <c r="H182">
        <v>12.99</v>
      </c>
      <c r="I182">
        <v>17.79</v>
      </c>
      <c r="J182">
        <v>18.54</v>
      </c>
      <c r="K182">
        <v>11.92</v>
      </c>
      <c r="L182">
        <v>16.47</v>
      </c>
    </row>
    <row r="183" spans="1:12" x14ac:dyDescent="0.3">
      <c r="A183" s="1">
        <v>42480</v>
      </c>
      <c r="B183" s="2">
        <v>0.45902777777777776</v>
      </c>
      <c r="C183">
        <v>10.38</v>
      </c>
      <c r="D183">
        <v>13.04</v>
      </c>
      <c r="E183">
        <v>11.9</v>
      </c>
      <c r="F183">
        <v>10.14</v>
      </c>
      <c r="G183">
        <v>12.18</v>
      </c>
      <c r="H183">
        <v>14.79</v>
      </c>
      <c r="I183">
        <v>13.13</v>
      </c>
      <c r="J183">
        <v>13.52</v>
      </c>
      <c r="K183">
        <v>15.54</v>
      </c>
      <c r="L183">
        <v>13.14</v>
      </c>
    </row>
    <row r="184" spans="1:12" x14ac:dyDescent="0.3">
      <c r="A184" s="1">
        <v>42696</v>
      </c>
      <c r="B184" s="2">
        <v>0.4597222222222222</v>
      </c>
      <c r="C184">
        <v>10.61</v>
      </c>
      <c r="D184">
        <v>15.59</v>
      </c>
      <c r="E184">
        <v>10.52</v>
      </c>
      <c r="F184">
        <v>18.55</v>
      </c>
      <c r="G184">
        <v>11.33</v>
      </c>
      <c r="H184">
        <v>11.82</v>
      </c>
      <c r="I184">
        <v>18.579999999999998</v>
      </c>
      <c r="J184">
        <v>18.72</v>
      </c>
      <c r="K184">
        <v>11.95</v>
      </c>
      <c r="L184">
        <v>11.84</v>
      </c>
    </row>
    <row r="185" spans="1:12" x14ac:dyDescent="0.3">
      <c r="A185" s="1">
        <v>42436</v>
      </c>
      <c r="B185" s="2">
        <v>0.46041666666666664</v>
      </c>
      <c r="C185">
        <v>-4.32</v>
      </c>
      <c r="D185">
        <v>-4.3</v>
      </c>
      <c r="E185">
        <v>-6.06</v>
      </c>
      <c r="F185">
        <v>0.23</v>
      </c>
      <c r="G185">
        <v>-3.83</v>
      </c>
      <c r="H185">
        <v>-6.11</v>
      </c>
      <c r="I185">
        <v>-7.52</v>
      </c>
      <c r="J185">
        <v>1.75</v>
      </c>
      <c r="K185">
        <v>2.57</v>
      </c>
      <c r="L185">
        <v>7.82</v>
      </c>
    </row>
    <row r="186" spans="1:12" x14ac:dyDescent="0.3">
      <c r="A186" s="1">
        <v>42557</v>
      </c>
      <c r="B186" s="2">
        <v>0.46041666666666664</v>
      </c>
      <c r="C186">
        <v>20.62</v>
      </c>
      <c r="D186">
        <v>20.23</v>
      </c>
      <c r="E186">
        <v>22.96</v>
      </c>
      <c r="F186">
        <v>22.48</v>
      </c>
      <c r="G186">
        <v>23.59</v>
      </c>
      <c r="H186">
        <v>24.99</v>
      </c>
      <c r="I186">
        <v>21.26</v>
      </c>
      <c r="J186">
        <v>20.149999999999999</v>
      </c>
      <c r="K186">
        <v>23.52</v>
      </c>
      <c r="L186">
        <v>20.04</v>
      </c>
    </row>
    <row r="187" spans="1:12" x14ac:dyDescent="0.3">
      <c r="A187" s="1">
        <v>42536</v>
      </c>
      <c r="B187" s="2">
        <v>0.46111111111111114</v>
      </c>
      <c r="C187">
        <v>11.02</v>
      </c>
      <c r="D187">
        <v>16.95</v>
      </c>
      <c r="E187">
        <v>12.02</v>
      </c>
      <c r="F187">
        <v>10.31</v>
      </c>
      <c r="G187">
        <v>17.45</v>
      </c>
      <c r="H187">
        <v>18</v>
      </c>
      <c r="I187">
        <v>10.19</v>
      </c>
      <c r="J187">
        <v>13.26</v>
      </c>
      <c r="K187">
        <v>12.17</v>
      </c>
      <c r="L187">
        <v>14.58</v>
      </c>
    </row>
    <row r="188" spans="1:12" x14ac:dyDescent="0.3">
      <c r="A188" s="1">
        <v>42418</v>
      </c>
      <c r="B188" s="2">
        <v>0.46180555555555558</v>
      </c>
      <c r="C188">
        <v>-5.61</v>
      </c>
      <c r="D188">
        <v>-2.42</v>
      </c>
      <c r="E188">
        <v>0.12</v>
      </c>
      <c r="F188">
        <v>3.36</v>
      </c>
      <c r="G188">
        <v>5.61</v>
      </c>
      <c r="H188">
        <v>-1.1399999999999999</v>
      </c>
      <c r="I188">
        <v>4.45</v>
      </c>
      <c r="J188">
        <v>2.27</v>
      </c>
      <c r="K188">
        <v>1.38</v>
      </c>
      <c r="L188">
        <v>8.69</v>
      </c>
    </row>
    <row r="189" spans="1:12" x14ac:dyDescent="0.3">
      <c r="A189" s="1">
        <v>42607</v>
      </c>
      <c r="B189" s="2">
        <v>0.46250000000000002</v>
      </c>
      <c r="C189">
        <v>22.15</v>
      </c>
      <c r="D189">
        <v>20.68</v>
      </c>
      <c r="E189">
        <v>22.12</v>
      </c>
      <c r="F189">
        <v>21.59</v>
      </c>
      <c r="G189">
        <v>22.45</v>
      </c>
      <c r="H189">
        <v>22.03</v>
      </c>
      <c r="I189">
        <v>20.58</v>
      </c>
      <c r="J189">
        <v>21.08</v>
      </c>
      <c r="K189">
        <v>22.52</v>
      </c>
      <c r="L189">
        <v>20.71</v>
      </c>
    </row>
    <row r="190" spans="1:12" x14ac:dyDescent="0.3">
      <c r="A190" s="1">
        <v>42421</v>
      </c>
      <c r="B190" s="2">
        <v>0.46319444444444446</v>
      </c>
      <c r="C190">
        <v>6.18</v>
      </c>
      <c r="D190">
        <v>6.14</v>
      </c>
      <c r="E190">
        <v>4.24</v>
      </c>
      <c r="F190">
        <v>-4</v>
      </c>
      <c r="G190">
        <v>-2.92</v>
      </c>
      <c r="H190">
        <v>5.0599999999999996</v>
      </c>
      <c r="I190">
        <v>-1.26</v>
      </c>
      <c r="J190">
        <v>4.6399999999999997</v>
      </c>
      <c r="K190">
        <v>-2.96</v>
      </c>
      <c r="L190">
        <v>2.82</v>
      </c>
    </row>
    <row r="191" spans="1:12" x14ac:dyDescent="0.3">
      <c r="A191" s="1">
        <v>42693</v>
      </c>
      <c r="B191" s="2">
        <v>0.46319444444444446</v>
      </c>
      <c r="C191">
        <v>15.98</v>
      </c>
      <c r="D191">
        <v>13.48</v>
      </c>
      <c r="E191">
        <v>10.69</v>
      </c>
      <c r="F191">
        <v>15.11</v>
      </c>
      <c r="G191">
        <v>14.51</v>
      </c>
      <c r="H191">
        <v>17.100000000000001</v>
      </c>
      <c r="I191">
        <v>15.65</v>
      </c>
      <c r="J191">
        <v>10.44</v>
      </c>
      <c r="K191">
        <v>13.73</v>
      </c>
      <c r="L191">
        <v>19.66</v>
      </c>
    </row>
    <row r="192" spans="1:12" x14ac:dyDescent="0.3">
      <c r="A192" s="1">
        <v>42617</v>
      </c>
      <c r="B192" s="2">
        <v>0.46458333333333335</v>
      </c>
      <c r="C192">
        <v>13.93</v>
      </c>
      <c r="D192">
        <v>15.26</v>
      </c>
      <c r="E192">
        <v>13.17</v>
      </c>
      <c r="F192">
        <v>15.12</v>
      </c>
      <c r="G192">
        <v>16.059999999999999</v>
      </c>
      <c r="H192">
        <v>14.37</v>
      </c>
      <c r="I192">
        <v>20</v>
      </c>
      <c r="J192">
        <v>14.27</v>
      </c>
      <c r="K192">
        <v>12.07</v>
      </c>
      <c r="L192">
        <v>11.12</v>
      </c>
    </row>
    <row r="193" spans="1:12" x14ac:dyDescent="0.3">
      <c r="A193" s="1">
        <v>42495</v>
      </c>
      <c r="B193" s="2">
        <v>0.46527777777777779</v>
      </c>
      <c r="C193">
        <v>14.22</v>
      </c>
      <c r="D193">
        <v>11.25</v>
      </c>
      <c r="E193">
        <v>14.05</v>
      </c>
      <c r="F193">
        <v>12.08</v>
      </c>
      <c r="G193">
        <v>10.1</v>
      </c>
      <c r="H193">
        <v>15.84</v>
      </c>
      <c r="I193">
        <v>12.87</v>
      </c>
      <c r="J193">
        <v>15.35</v>
      </c>
      <c r="K193">
        <v>12.14</v>
      </c>
      <c r="L193">
        <v>11.93</v>
      </c>
    </row>
    <row r="194" spans="1:12" x14ac:dyDescent="0.3">
      <c r="A194" s="1">
        <v>42540</v>
      </c>
      <c r="B194" s="2">
        <v>0.46527777777777779</v>
      </c>
      <c r="C194">
        <v>19.010000000000002</v>
      </c>
      <c r="D194">
        <v>13.1</v>
      </c>
      <c r="E194">
        <v>14.77</v>
      </c>
      <c r="F194">
        <v>11</v>
      </c>
      <c r="G194">
        <v>19.510000000000002</v>
      </c>
      <c r="H194">
        <v>15.48</v>
      </c>
      <c r="I194">
        <v>11.75</v>
      </c>
      <c r="J194">
        <v>17.54</v>
      </c>
      <c r="K194">
        <v>11.08</v>
      </c>
      <c r="L194">
        <v>14.23</v>
      </c>
    </row>
    <row r="195" spans="1:12" x14ac:dyDescent="0.3">
      <c r="A195" s="1">
        <v>42374</v>
      </c>
      <c r="B195" s="2">
        <v>0.46597222222222223</v>
      </c>
      <c r="C195">
        <v>0.61</v>
      </c>
      <c r="D195">
        <v>-4.9800000000000004</v>
      </c>
      <c r="E195">
        <v>-1.56</v>
      </c>
      <c r="F195">
        <v>-5.59</v>
      </c>
      <c r="G195">
        <v>-2.8</v>
      </c>
      <c r="H195">
        <v>3.39</v>
      </c>
      <c r="I195">
        <v>2.81</v>
      </c>
      <c r="J195">
        <v>-1.6</v>
      </c>
      <c r="K195">
        <v>1.71</v>
      </c>
      <c r="L195">
        <v>4.53</v>
      </c>
    </row>
    <row r="196" spans="1:12" x14ac:dyDescent="0.3">
      <c r="A196" s="1">
        <v>42558</v>
      </c>
      <c r="B196" s="2">
        <v>0.46597222222222223</v>
      </c>
      <c r="C196">
        <v>21.04</v>
      </c>
      <c r="D196">
        <v>22.45</v>
      </c>
      <c r="E196">
        <v>21.06</v>
      </c>
      <c r="F196">
        <v>20.149999999999999</v>
      </c>
      <c r="G196">
        <v>24.31</v>
      </c>
      <c r="H196">
        <v>22.72</v>
      </c>
      <c r="I196">
        <v>24.67</v>
      </c>
      <c r="J196">
        <v>21.12</v>
      </c>
      <c r="K196">
        <v>23.35</v>
      </c>
      <c r="L196">
        <v>22.54</v>
      </c>
    </row>
    <row r="197" spans="1:12" x14ac:dyDescent="0.3">
      <c r="A197" s="1">
        <v>42605</v>
      </c>
      <c r="B197" s="2">
        <v>0.46597222222222223</v>
      </c>
      <c r="C197">
        <v>20.11</v>
      </c>
      <c r="D197">
        <v>23.11</v>
      </c>
      <c r="E197">
        <v>24.5</v>
      </c>
      <c r="F197">
        <v>20.38</v>
      </c>
      <c r="G197">
        <v>22.23</v>
      </c>
      <c r="H197">
        <v>23.96</v>
      </c>
      <c r="I197">
        <v>21.22</v>
      </c>
      <c r="J197">
        <v>24.89</v>
      </c>
      <c r="K197">
        <v>20.12</v>
      </c>
      <c r="L197">
        <v>24.1</v>
      </c>
    </row>
    <row r="198" spans="1:12" x14ac:dyDescent="0.3">
      <c r="A198" s="1">
        <v>42439</v>
      </c>
      <c r="B198" s="2">
        <v>0.50277777777777777</v>
      </c>
      <c r="C198">
        <v>8.94</v>
      </c>
      <c r="D198">
        <v>-7.98</v>
      </c>
      <c r="E198">
        <v>7.41</v>
      </c>
      <c r="F198">
        <v>4.46</v>
      </c>
      <c r="G198">
        <v>-3.8</v>
      </c>
      <c r="H198">
        <v>-7.71</v>
      </c>
      <c r="I198">
        <v>3.58</v>
      </c>
      <c r="J198">
        <v>-3.33</v>
      </c>
      <c r="K198">
        <v>3.39</v>
      </c>
      <c r="L198">
        <v>6.28</v>
      </c>
    </row>
    <row r="199" spans="1:12" x14ac:dyDescent="0.3">
      <c r="A199" s="1">
        <v>42703</v>
      </c>
      <c r="B199" s="2">
        <v>0.50277777777777777</v>
      </c>
      <c r="C199">
        <v>10.77</v>
      </c>
      <c r="D199">
        <v>18.07</v>
      </c>
      <c r="E199">
        <v>17.87</v>
      </c>
      <c r="F199">
        <v>16.760000000000002</v>
      </c>
      <c r="G199">
        <v>19.04</v>
      </c>
      <c r="H199">
        <v>18.55</v>
      </c>
      <c r="I199">
        <v>15</v>
      </c>
      <c r="J199">
        <v>16.649999999999999</v>
      </c>
      <c r="K199">
        <v>11.24</v>
      </c>
      <c r="L199">
        <v>10.19</v>
      </c>
    </row>
    <row r="200" spans="1:12" x14ac:dyDescent="0.3">
      <c r="A200" s="1">
        <v>42549</v>
      </c>
      <c r="B200" s="2">
        <v>0.50624999999999998</v>
      </c>
      <c r="C200">
        <v>10.77</v>
      </c>
      <c r="D200">
        <v>10.91</v>
      </c>
      <c r="E200">
        <v>17.600000000000001</v>
      </c>
      <c r="F200">
        <v>13.5</v>
      </c>
      <c r="G200">
        <v>16.27</v>
      </c>
      <c r="H200">
        <v>12.44</v>
      </c>
      <c r="I200">
        <v>11.01</v>
      </c>
      <c r="J200">
        <v>16.079999999999998</v>
      </c>
      <c r="K200">
        <v>12.3</v>
      </c>
      <c r="L200">
        <v>11.35</v>
      </c>
    </row>
    <row r="201" spans="1:12" x14ac:dyDescent="0.3">
      <c r="A201" s="1">
        <v>42451</v>
      </c>
      <c r="B201" s="2">
        <v>0.50694444444444442</v>
      </c>
      <c r="C201">
        <v>5.83</v>
      </c>
      <c r="D201">
        <v>7.18</v>
      </c>
      <c r="E201">
        <v>-0.19</v>
      </c>
      <c r="F201">
        <v>-2.12</v>
      </c>
      <c r="G201">
        <v>4.26</v>
      </c>
      <c r="H201">
        <v>-7.55</v>
      </c>
      <c r="I201">
        <v>-6.66</v>
      </c>
      <c r="J201">
        <v>-4.8</v>
      </c>
      <c r="K201">
        <v>2.92</v>
      </c>
      <c r="L201">
        <v>2.69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B737-C659-4917-8082-4735D11306C3}">
  <dimension ref="A1:F118"/>
  <sheetViews>
    <sheetView workbookViewId="0">
      <selection activeCell="F2" sqref="F2"/>
    </sheetView>
  </sheetViews>
  <sheetFormatPr defaultRowHeight="14.4" x14ac:dyDescent="0.3"/>
  <cols>
    <col min="1" max="1" width="10.109375" bestFit="1" customWidth="1"/>
    <col min="2" max="2" width="9.77734375" bestFit="1" customWidth="1"/>
    <col min="3" max="3" width="10.109375" bestFit="1" customWidth="1"/>
    <col min="4" max="4" width="9.109375" bestFit="1" customWidth="1"/>
    <col min="6" max="6" width="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F1" t="s">
        <v>13</v>
      </c>
    </row>
    <row r="2" spans="1:6" x14ac:dyDescent="0.3">
      <c r="A2" s="1">
        <v>42451</v>
      </c>
      <c r="B2" s="2">
        <v>0.50694444444444442</v>
      </c>
      <c r="C2">
        <v>4.26</v>
      </c>
      <c r="D2">
        <f t="shared" ref="D2:D33" si="0">HOUR(B2)</f>
        <v>12</v>
      </c>
      <c r="F2">
        <f>ROUND(AVERAGE(C6:C1182),2)</f>
        <v>12.5</v>
      </c>
    </row>
    <row r="3" spans="1:6" x14ac:dyDescent="0.3">
      <c r="A3" s="1">
        <v>42549</v>
      </c>
      <c r="B3" s="2">
        <v>0.50624999999999998</v>
      </c>
      <c r="C3">
        <v>16.27</v>
      </c>
      <c r="D3">
        <f t="shared" si="0"/>
        <v>12</v>
      </c>
    </row>
    <row r="4" spans="1:6" x14ac:dyDescent="0.3">
      <c r="A4" s="1">
        <v>42439</v>
      </c>
      <c r="B4" s="2">
        <v>0.50277777777777777</v>
      </c>
      <c r="C4">
        <v>-3.8</v>
      </c>
      <c r="D4">
        <f t="shared" si="0"/>
        <v>12</v>
      </c>
    </row>
    <row r="5" spans="1:6" x14ac:dyDescent="0.3">
      <c r="A5" s="1">
        <v>42703</v>
      </c>
      <c r="B5" s="2">
        <v>0.50277777777777777</v>
      </c>
      <c r="C5">
        <v>19.04</v>
      </c>
      <c r="D5">
        <f t="shared" si="0"/>
        <v>12</v>
      </c>
    </row>
    <row r="6" spans="1:6" x14ac:dyDescent="0.3">
      <c r="A6" s="1">
        <v>42374</v>
      </c>
      <c r="B6" s="2">
        <v>0.46597222222222223</v>
      </c>
      <c r="C6">
        <v>-2.8</v>
      </c>
      <c r="D6">
        <f t="shared" si="0"/>
        <v>11</v>
      </c>
    </row>
    <row r="7" spans="1:6" x14ac:dyDescent="0.3">
      <c r="A7" s="1">
        <v>42558</v>
      </c>
      <c r="B7" s="2">
        <v>0.46597222222222223</v>
      </c>
      <c r="C7">
        <v>24.31</v>
      </c>
      <c r="D7">
        <f t="shared" si="0"/>
        <v>11</v>
      </c>
    </row>
    <row r="8" spans="1:6" x14ac:dyDescent="0.3">
      <c r="A8" s="1">
        <v>42605</v>
      </c>
      <c r="B8" s="2">
        <v>0.46597222222222223</v>
      </c>
      <c r="C8">
        <v>22.23</v>
      </c>
      <c r="D8">
        <f t="shared" si="0"/>
        <v>11</v>
      </c>
    </row>
    <row r="9" spans="1:6" x14ac:dyDescent="0.3">
      <c r="A9" s="1">
        <v>42495</v>
      </c>
      <c r="B9" s="2">
        <v>0.46527777777777779</v>
      </c>
      <c r="C9">
        <v>10.1</v>
      </c>
      <c r="D9">
        <f t="shared" si="0"/>
        <v>11</v>
      </c>
    </row>
    <row r="10" spans="1:6" x14ac:dyDescent="0.3">
      <c r="A10" s="1">
        <v>42540</v>
      </c>
      <c r="B10" s="2">
        <v>0.46527777777777779</v>
      </c>
      <c r="C10">
        <v>19.510000000000002</v>
      </c>
      <c r="D10">
        <f t="shared" si="0"/>
        <v>11</v>
      </c>
    </row>
    <row r="11" spans="1:6" x14ac:dyDescent="0.3">
      <c r="A11" s="1">
        <v>42617</v>
      </c>
      <c r="B11" s="2">
        <v>0.46458333333333335</v>
      </c>
      <c r="C11">
        <v>16.059999999999999</v>
      </c>
      <c r="D11">
        <f t="shared" si="0"/>
        <v>11</v>
      </c>
    </row>
    <row r="12" spans="1:6" x14ac:dyDescent="0.3">
      <c r="A12" s="1">
        <v>42421</v>
      </c>
      <c r="B12" s="2">
        <v>0.46319444444444446</v>
      </c>
      <c r="C12">
        <v>-2.92</v>
      </c>
      <c r="D12">
        <f t="shared" si="0"/>
        <v>11</v>
      </c>
    </row>
    <row r="13" spans="1:6" x14ac:dyDescent="0.3">
      <c r="A13" s="1">
        <v>42693</v>
      </c>
      <c r="B13" s="2">
        <v>0.46319444444444446</v>
      </c>
      <c r="C13">
        <v>14.51</v>
      </c>
      <c r="D13">
        <f t="shared" si="0"/>
        <v>11</v>
      </c>
    </row>
    <row r="14" spans="1:6" x14ac:dyDescent="0.3">
      <c r="A14" s="1">
        <v>42607</v>
      </c>
      <c r="B14" s="2">
        <v>0.46250000000000002</v>
      </c>
      <c r="C14">
        <v>22.45</v>
      </c>
      <c r="D14">
        <f t="shared" si="0"/>
        <v>11</v>
      </c>
    </row>
    <row r="15" spans="1:6" x14ac:dyDescent="0.3">
      <c r="A15" s="1">
        <v>42418</v>
      </c>
      <c r="B15" s="2">
        <v>0.46180555555555558</v>
      </c>
      <c r="C15">
        <v>5.61</v>
      </c>
      <c r="D15">
        <f t="shared" si="0"/>
        <v>11</v>
      </c>
    </row>
    <row r="16" spans="1:6" x14ac:dyDescent="0.3">
      <c r="A16" s="1">
        <v>42536</v>
      </c>
      <c r="B16" s="2">
        <v>0.46111111111111114</v>
      </c>
      <c r="C16">
        <v>17.45</v>
      </c>
      <c r="D16">
        <f t="shared" si="0"/>
        <v>11</v>
      </c>
    </row>
    <row r="17" spans="1:4" x14ac:dyDescent="0.3">
      <c r="A17" s="1">
        <v>42436</v>
      </c>
      <c r="B17" s="2">
        <v>0.46041666666666664</v>
      </c>
      <c r="C17">
        <v>-3.83</v>
      </c>
      <c r="D17">
        <f t="shared" si="0"/>
        <v>11</v>
      </c>
    </row>
    <row r="18" spans="1:4" x14ac:dyDescent="0.3">
      <c r="A18" s="1">
        <v>42557</v>
      </c>
      <c r="B18" s="2">
        <v>0.46041666666666664</v>
      </c>
      <c r="C18">
        <v>23.59</v>
      </c>
      <c r="D18">
        <f t="shared" si="0"/>
        <v>11</v>
      </c>
    </row>
    <row r="19" spans="1:4" x14ac:dyDescent="0.3">
      <c r="A19" s="1">
        <v>42696</v>
      </c>
      <c r="B19" s="2">
        <v>0.4597222222222222</v>
      </c>
      <c r="C19">
        <v>11.33</v>
      </c>
      <c r="D19">
        <f t="shared" si="0"/>
        <v>11</v>
      </c>
    </row>
    <row r="20" spans="1:4" x14ac:dyDescent="0.3">
      <c r="A20" s="1">
        <v>42480</v>
      </c>
      <c r="B20" s="2">
        <v>0.45902777777777776</v>
      </c>
      <c r="C20">
        <v>12.18</v>
      </c>
      <c r="D20">
        <f t="shared" si="0"/>
        <v>11</v>
      </c>
    </row>
    <row r="21" spans="1:4" x14ac:dyDescent="0.3">
      <c r="A21" s="1">
        <v>42534</v>
      </c>
      <c r="B21" s="2">
        <v>0.45833333333333331</v>
      </c>
      <c r="C21">
        <v>17.190000000000001</v>
      </c>
      <c r="D21">
        <f t="shared" si="0"/>
        <v>11</v>
      </c>
    </row>
    <row r="22" spans="1:4" x14ac:dyDescent="0.3">
      <c r="A22" s="1">
        <v>42387</v>
      </c>
      <c r="B22" s="2">
        <v>0.42499999999999999</v>
      </c>
      <c r="C22">
        <v>3.87</v>
      </c>
      <c r="D22">
        <f t="shared" si="0"/>
        <v>10</v>
      </c>
    </row>
    <row r="23" spans="1:4" x14ac:dyDescent="0.3">
      <c r="A23" s="1">
        <v>42636</v>
      </c>
      <c r="B23" s="2">
        <v>0.4236111111111111</v>
      </c>
      <c r="C23">
        <v>15</v>
      </c>
      <c r="D23">
        <f t="shared" si="0"/>
        <v>10</v>
      </c>
    </row>
    <row r="24" spans="1:4" x14ac:dyDescent="0.3">
      <c r="A24" s="1">
        <v>42601</v>
      </c>
      <c r="B24" s="2">
        <v>0.42291666666666666</v>
      </c>
      <c r="C24">
        <v>20.13</v>
      </c>
      <c r="D24">
        <f t="shared" si="0"/>
        <v>10</v>
      </c>
    </row>
    <row r="25" spans="1:4" x14ac:dyDescent="0.3">
      <c r="A25" s="1">
        <v>42610</v>
      </c>
      <c r="B25" s="2">
        <v>0.42291666666666666</v>
      </c>
      <c r="C25">
        <v>23.35</v>
      </c>
      <c r="D25">
        <f t="shared" si="0"/>
        <v>10</v>
      </c>
    </row>
    <row r="26" spans="1:4" x14ac:dyDescent="0.3">
      <c r="A26" s="1">
        <v>42626</v>
      </c>
      <c r="B26" s="2">
        <v>0.42291666666666666</v>
      </c>
      <c r="C26">
        <v>16.45</v>
      </c>
      <c r="D26">
        <f t="shared" si="0"/>
        <v>10</v>
      </c>
    </row>
    <row r="27" spans="1:4" x14ac:dyDescent="0.3">
      <c r="A27" s="1">
        <v>42591</v>
      </c>
      <c r="B27" s="2">
        <v>0.42222222222222222</v>
      </c>
      <c r="C27">
        <v>24.34</v>
      </c>
      <c r="D27">
        <f t="shared" si="0"/>
        <v>10</v>
      </c>
    </row>
    <row r="28" spans="1:4" x14ac:dyDescent="0.3">
      <c r="A28" s="1">
        <v>42619</v>
      </c>
      <c r="B28" s="2">
        <v>0.42222222222222222</v>
      </c>
      <c r="C28">
        <v>14.86</v>
      </c>
      <c r="D28">
        <f t="shared" si="0"/>
        <v>10</v>
      </c>
    </row>
    <row r="29" spans="1:4" x14ac:dyDescent="0.3">
      <c r="A29" s="1">
        <v>42487</v>
      </c>
      <c r="B29" s="2">
        <v>0.42152777777777778</v>
      </c>
      <c r="C29">
        <v>13.4</v>
      </c>
      <c r="D29">
        <f t="shared" si="0"/>
        <v>10</v>
      </c>
    </row>
    <row r="30" spans="1:4" x14ac:dyDescent="0.3">
      <c r="A30" s="1">
        <v>42495</v>
      </c>
      <c r="B30" s="2">
        <v>0.42152777777777778</v>
      </c>
      <c r="C30">
        <v>15.02</v>
      </c>
      <c r="D30">
        <f t="shared" si="0"/>
        <v>10</v>
      </c>
    </row>
    <row r="31" spans="1:4" x14ac:dyDescent="0.3">
      <c r="A31" s="1">
        <v>42508</v>
      </c>
      <c r="B31" s="2">
        <v>0.42152777777777778</v>
      </c>
      <c r="C31">
        <v>13.12</v>
      </c>
      <c r="D31">
        <f t="shared" si="0"/>
        <v>10</v>
      </c>
    </row>
    <row r="32" spans="1:4" x14ac:dyDescent="0.3">
      <c r="A32" s="1">
        <v>42561</v>
      </c>
      <c r="B32" s="2">
        <v>0.42152777777777778</v>
      </c>
      <c r="C32">
        <v>20.260000000000002</v>
      </c>
      <c r="D32">
        <f t="shared" si="0"/>
        <v>10</v>
      </c>
    </row>
    <row r="33" spans="1:4" x14ac:dyDescent="0.3">
      <c r="A33" s="1">
        <v>42496</v>
      </c>
      <c r="B33" s="2">
        <v>0.42083333333333334</v>
      </c>
      <c r="C33">
        <v>11.29</v>
      </c>
      <c r="D33">
        <f t="shared" si="0"/>
        <v>10</v>
      </c>
    </row>
    <row r="34" spans="1:4" x14ac:dyDescent="0.3">
      <c r="A34" s="1">
        <v>42587</v>
      </c>
      <c r="B34" s="2">
        <v>0.42083333333333334</v>
      </c>
      <c r="C34">
        <v>20.75</v>
      </c>
      <c r="D34">
        <f t="shared" ref="D34:D65" si="1">HOUR(B34)</f>
        <v>10</v>
      </c>
    </row>
    <row r="35" spans="1:4" x14ac:dyDescent="0.3">
      <c r="A35" s="1">
        <v>42635</v>
      </c>
      <c r="B35" s="2">
        <v>0.42083333333333334</v>
      </c>
      <c r="C35">
        <v>18.29</v>
      </c>
      <c r="D35">
        <f t="shared" si="1"/>
        <v>10</v>
      </c>
    </row>
    <row r="36" spans="1:4" x14ac:dyDescent="0.3">
      <c r="A36" s="1">
        <v>42523</v>
      </c>
      <c r="B36" s="2">
        <v>0.4201388888888889</v>
      </c>
      <c r="C36">
        <v>15.35</v>
      </c>
      <c r="D36">
        <f t="shared" si="1"/>
        <v>10</v>
      </c>
    </row>
    <row r="37" spans="1:4" x14ac:dyDescent="0.3">
      <c r="A37" s="1">
        <v>42647</v>
      </c>
      <c r="B37" s="2">
        <v>0.4201388888888889</v>
      </c>
      <c r="C37">
        <v>11.24</v>
      </c>
      <c r="D37">
        <f t="shared" si="1"/>
        <v>10</v>
      </c>
    </row>
    <row r="38" spans="1:4" x14ac:dyDescent="0.3">
      <c r="A38" s="1">
        <v>42475</v>
      </c>
      <c r="B38" s="2">
        <v>0.41944444444444445</v>
      </c>
      <c r="C38">
        <v>15.76</v>
      </c>
      <c r="D38">
        <f t="shared" si="1"/>
        <v>10</v>
      </c>
    </row>
    <row r="39" spans="1:4" x14ac:dyDescent="0.3">
      <c r="A39" s="1">
        <v>42492</v>
      </c>
      <c r="B39" s="2">
        <v>0.41944444444444445</v>
      </c>
      <c r="C39">
        <v>14.3</v>
      </c>
      <c r="D39">
        <f t="shared" si="1"/>
        <v>10</v>
      </c>
    </row>
    <row r="40" spans="1:4" x14ac:dyDescent="0.3">
      <c r="A40" s="1">
        <v>42532</v>
      </c>
      <c r="B40" s="2">
        <v>0.41875000000000001</v>
      </c>
      <c r="C40">
        <v>16.309999999999999</v>
      </c>
      <c r="D40">
        <f t="shared" si="1"/>
        <v>10</v>
      </c>
    </row>
    <row r="41" spans="1:4" x14ac:dyDescent="0.3">
      <c r="A41" s="1">
        <v>42390</v>
      </c>
      <c r="B41" s="2">
        <v>0.41805555555555557</v>
      </c>
      <c r="C41">
        <v>8.14</v>
      </c>
      <c r="D41">
        <f t="shared" si="1"/>
        <v>10</v>
      </c>
    </row>
    <row r="42" spans="1:4" x14ac:dyDescent="0.3">
      <c r="A42" s="1">
        <v>42599</v>
      </c>
      <c r="B42" s="2">
        <v>0.41736111111111113</v>
      </c>
      <c r="C42">
        <v>22.07</v>
      </c>
      <c r="D42">
        <f t="shared" si="1"/>
        <v>10</v>
      </c>
    </row>
    <row r="43" spans="1:4" x14ac:dyDescent="0.3">
      <c r="A43" s="1">
        <v>42588</v>
      </c>
      <c r="B43" s="2">
        <v>0.38263888888888886</v>
      </c>
      <c r="C43">
        <v>22.16</v>
      </c>
      <c r="D43">
        <f t="shared" si="1"/>
        <v>9</v>
      </c>
    </row>
    <row r="44" spans="1:4" x14ac:dyDescent="0.3">
      <c r="A44" s="1">
        <v>42480</v>
      </c>
      <c r="B44" s="2">
        <v>0.38124999999999998</v>
      </c>
      <c r="C44">
        <v>10.08</v>
      </c>
      <c r="D44">
        <f t="shared" si="1"/>
        <v>9</v>
      </c>
    </row>
    <row r="45" spans="1:4" x14ac:dyDescent="0.3">
      <c r="A45" s="1">
        <v>42470</v>
      </c>
      <c r="B45" s="2">
        <v>0.38055555555555554</v>
      </c>
      <c r="C45">
        <v>13.18</v>
      </c>
      <c r="D45">
        <f t="shared" si="1"/>
        <v>9</v>
      </c>
    </row>
    <row r="46" spans="1:4" x14ac:dyDescent="0.3">
      <c r="A46" s="1">
        <v>42517</v>
      </c>
      <c r="B46" s="2">
        <v>0.38055555555555554</v>
      </c>
      <c r="C46">
        <v>10.78</v>
      </c>
      <c r="D46">
        <f t="shared" si="1"/>
        <v>9</v>
      </c>
    </row>
    <row r="47" spans="1:4" x14ac:dyDescent="0.3">
      <c r="A47" s="1">
        <v>42567</v>
      </c>
      <c r="B47" s="2">
        <v>0.38055555555555554</v>
      </c>
      <c r="C47">
        <v>21.08</v>
      </c>
      <c r="D47">
        <f t="shared" si="1"/>
        <v>9</v>
      </c>
    </row>
    <row r="48" spans="1:4" x14ac:dyDescent="0.3">
      <c r="A48" s="1">
        <v>42455</v>
      </c>
      <c r="B48" s="2">
        <v>0.37847222222222221</v>
      </c>
      <c r="C48">
        <v>4.05</v>
      </c>
      <c r="D48">
        <f t="shared" si="1"/>
        <v>9</v>
      </c>
    </row>
    <row r="49" spans="1:4" x14ac:dyDescent="0.3">
      <c r="A49" s="1">
        <v>42545</v>
      </c>
      <c r="B49" s="2">
        <v>0.37777777777777777</v>
      </c>
      <c r="C49">
        <v>12.83</v>
      </c>
      <c r="D49">
        <f t="shared" si="1"/>
        <v>9</v>
      </c>
    </row>
    <row r="50" spans="1:4" x14ac:dyDescent="0.3">
      <c r="A50" s="1">
        <v>42540</v>
      </c>
      <c r="B50" s="2">
        <v>0.37708333333333333</v>
      </c>
      <c r="C50">
        <v>11.3</v>
      </c>
      <c r="D50">
        <f t="shared" si="1"/>
        <v>9</v>
      </c>
    </row>
    <row r="51" spans="1:4" x14ac:dyDescent="0.3">
      <c r="A51" s="1">
        <v>42641</v>
      </c>
      <c r="B51" s="2">
        <v>0.37708333333333333</v>
      </c>
      <c r="C51">
        <v>14.88</v>
      </c>
      <c r="D51">
        <f t="shared" si="1"/>
        <v>9</v>
      </c>
    </row>
    <row r="52" spans="1:4" x14ac:dyDescent="0.3">
      <c r="A52" s="1">
        <v>42702</v>
      </c>
      <c r="B52" s="2">
        <v>0.37638888888888888</v>
      </c>
      <c r="C52">
        <v>11.06</v>
      </c>
      <c r="D52">
        <f t="shared" si="1"/>
        <v>9</v>
      </c>
    </row>
    <row r="53" spans="1:4" x14ac:dyDescent="0.3">
      <c r="A53" s="1">
        <v>42722</v>
      </c>
      <c r="B53" s="2">
        <v>0.37638888888888888</v>
      </c>
      <c r="C53">
        <v>-0.68</v>
      </c>
      <c r="D53">
        <f t="shared" si="1"/>
        <v>9</v>
      </c>
    </row>
    <row r="54" spans="1:4" x14ac:dyDescent="0.3">
      <c r="A54" s="1">
        <v>42669</v>
      </c>
      <c r="B54" s="2">
        <v>0.375</v>
      </c>
      <c r="C54">
        <v>16.09</v>
      </c>
      <c r="D54">
        <f t="shared" si="1"/>
        <v>9</v>
      </c>
    </row>
    <row r="55" spans="1:4" x14ac:dyDescent="0.3">
      <c r="A55" s="1">
        <v>42547</v>
      </c>
      <c r="B55" s="2">
        <v>0.34166666666666667</v>
      </c>
      <c r="C55">
        <v>18.2</v>
      </c>
      <c r="D55">
        <f t="shared" si="1"/>
        <v>8</v>
      </c>
    </row>
    <row r="56" spans="1:4" x14ac:dyDescent="0.3">
      <c r="A56" s="1">
        <v>42675</v>
      </c>
      <c r="B56" s="2">
        <v>0.34166666666666667</v>
      </c>
      <c r="C56">
        <v>18.2</v>
      </c>
      <c r="D56">
        <f t="shared" si="1"/>
        <v>8</v>
      </c>
    </row>
    <row r="57" spans="1:4" x14ac:dyDescent="0.3">
      <c r="A57" s="1">
        <v>42687</v>
      </c>
      <c r="B57" s="2">
        <v>0.34166666666666667</v>
      </c>
      <c r="C57">
        <v>13.79</v>
      </c>
      <c r="D57">
        <f t="shared" si="1"/>
        <v>8</v>
      </c>
    </row>
    <row r="58" spans="1:4" x14ac:dyDescent="0.3">
      <c r="A58" s="1">
        <v>42616</v>
      </c>
      <c r="B58" s="2">
        <v>0.34027777777777779</v>
      </c>
      <c r="C58">
        <v>17</v>
      </c>
      <c r="D58">
        <f t="shared" si="1"/>
        <v>8</v>
      </c>
    </row>
    <row r="59" spans="1:4" x14ac:dyDescent="0.3">
      <c r="A59" s="1">
        <v>42435</v>
      </c>
      <c r="B59" s="2">
        <v>0.33958333333333335</v>
      </c>
      <c r="C59">
        <v>-1.99</v>
      </c>
      <c r="D59">
        <f t="shared" si="1"/>
        <v>8</v>
      </c>
    </row>
    <row r="60" spans="1:4" x14ac:dyDescent="0.3">
      <c r="A60" s="1">
        <v>42455</v>
      </c>
      <c r="B60" s="2">
        <v>0.33888888888888891</v>
      </c>
      <c r="C60">
        <v>7.27</v>
      </c>
      <c r="D60">
        <f t="shared" si="1"/>
        <v>8</v>
      </c>
    </row>
    <row r="61" spans="1:4" x14ac:dyDescent="0.3">
      <c r="A61" s="1">
        <v>42645</v>
      </c>
      <c r="B61" s="2">
        <v>0.33888888888888891</v>
      </c>
      <c r="C61">
        <v>11.19</v>
      </c>
      <c r="D61">
        <f t="shared" si="1"/>
        <v>8</v>
      </c>
    </row>
    <row r="62" spans="1:4" x14ac:dyDescent="0.3">
      <c r="A62" s="1">
        <v>42410</v>
      </c>
      <c r="B62" s="2">
        <v>0.33819444444444446</v>
      </c>
      <c r="C62">
        <v>8.43</v>
      </c>
      <c r="D62">
        <f t="shared" si="1"/>
        <v>8</v>
      </c>
    </row>
    <row r="63" spans="1:4" x14ac:dyDescent="0.3">
      <c r="A63" s="1">
        <v>42679</v>
      </c>
      <c r="B63" s="2">
        <v>0.33819444444444446</v>
      </c>
      <c r="C63">
        <v>10.42</v>
      </c>
      <c r="D63">
        <f t="shared" si="1"/>
        <v>8</v>
      </c>
    </row>
    <row r="64" spans="1:4" x14ac:dyDescent="0.3">
      <c r="A64" s="1">
        <v>42635</v>
      </c>
      <c r="B64" s="2">
        <v>0.33750000000000002</v>
      </c>
      <c r="C64">
        <v>12.22</v>
      </c>
      <c r="D64">
        <f t="shared" si="1"/>
        <v>8</v>
      </c>
    </row>
    <row r="65" spans="1:4" x14ac:dyDescent="0.3">
      <c r="A65" s="1">
        <v>42500</v>
      </c>
      <c r="B65" s="2">
        <v>0.33611111111111114</v>
      </c>
      <c r="C65">
        <v>12.33</v>
      </c>
      <c r="D65">
        <f t="shared" si="1"/>
        <v>8</v>
      </c>
    </row>
    <row r="66" spans="1:4" x14ac:dyDescent="0.3">
      <c r="A66" s="1">
        <v>42616</v>
      </c>
      <c r="B66" s="2">
        <v>0.33611111111111114</v>
      </c>
      <c r="C66">
        <v>19.38</v>
      </c>
      <c r="D66">
        <f t="shared" ref="D66:D97" si="2">HOUR(B66)</f>
        <v>8</v>
      </c>
    </row>
    <row r="67" spans="1:4" x14ac:dyDescent="0.3">
      <c r="A67" s="1">
        <v>42409</v>
      </c>
      <c r="B67" s="2">
        <v>0.33541666666666664</v>
      </c>
      <c r="C67">
        <v>-3.87</v>
      </c>
      <c r="D67">
        <f t="shared" si="2"/>
        <v>8</v>
      </c>
    </row>
    <row r="68" spans="1:4" x14ac:dyDescent="0.3">
      <c r="A68" s="1">
        <v>42493</v>
      </c>
      <c r="B68" s="2">
        <v>0.33541666666666664</v>
      </c>
      <c r="C68">
        <v>10.82</v>
      </c>
      <c r="D68">
        <f t="shared" si="2"/>
        <v>8</v>
      </c>
    </row>
    <row r="69" spans="1:4" x14ac:dyDescent="0.3">
      <c r="A69" s="1">
        <v>42548</v>
      </c>
      <c r="B69" s="2">
        <v>0.33541666666666664</v>
      </c>
      <c r="C69">
        <v>11.63</v>
      </c>
      <c r="D69">
        <f t="shared" si="2"/>
        <v>8</v>
      </c>
    </row>
    <row r="70" spans="1:4" x14ac:dyDescent="0.3">
      <c r="A70" s="1">
        <v>42675</v>
      </c>
      <c r="B70" s="2">
        <v>0.33541666666666664</v>
      </c>
      <c r="C70">
        <v>13.47</v>
      </c>
      <c r="D70">
        <f t="shared" si="2"/>
        <v>8</v>
      </c>
    </row>
    <row r="71" spans="1:4" x14ac:dyDescent="0.3">
      <c r="A71" s="1">
        <v>42619</v>
      </c>
      <c r="B71" s="2">
        <v>0.3347222222222222</v>
      </c>
      <c r="C71">
        <v>10.85</v>
      </c>
      <c r="D71">
        <f t="shared" si="2"/>
        <v>8</v>
      </c>
    </row>
    <row r="72" spans="1:4" x14ac:dyDescent="0.3">
      <c r="A72" s="1">
        <v>42489</v>
      </c>
      <c r="B72" s="2">
        <v>0.33333333333333331</v>
      </c>
      <c r="C72">
        <v>10.89</v>
      </c>
      <c r="D72">
        <f t="shared" si="2"/>
        <v>8</v>
      </c>
    </row>
    <row r="73" spans="1:4" x14ac:dyDescent="0.3">
      <c r="A73" s="1">
        <v>42716</v>
      </c>
      <c r="B73" s="2">
        <v>0.29930555555555555</v>
      </c>
      <c r="C73">
        <v>-1.64</v>
      </c>
      <c r="D73">
        <f t="shared" si="2"/>
        <v>7</v>
      </c>
    </row>
    <row r="74" spans="1:4" x14ac:dyDescent="0.3">
      <c r="A74" s="1">
        <v>42545</v>
      </c>
      <c r="B74" s="2">
        <v>0.2986111111111111</v>
      </c>
      <c r="C74">
        <v>10.98</v>
      </c>
      <c r="D74">
        <f t="shared" si="2"/>
        <v>7</v>
      </c>
    </row>
    <row r="75" spans="1:4" x14ac:dyDescent="0.3">
      <c r="A75" s="1">
        <v>42458</v>
      </c>
      <c r="B75" s="2">
        <v>0.29791666666666666</v>
      </c>
      <c r="C75">
        <v>3.19</v>
      </c>
      <c r="D75">
        <f t="shared" si="2"/>
        <v>7</v>
      </c>
    </row>
    <row r="76" spans="1:4" x14ac:dyDescent="0.3">
      <c r="A76" s="1">
        <v>42601</v>
      </c>
      <c r="B76" s="2">
        <v>0.29791666666666666</v>
      </c>
      <c r="C76">
        <v>23.02</v>
      </c>
      <c r="D76">
        <f t="shared" si="2"/>
        <v>7</v>
      </c>
    </row>
    <row r="77" spans="1:4" x14ac:dyDescent="0.3">
      <c r="A77" s="1">
        <v>42631</v>
      </c>
      <c r="B77" s="2">
        <v>0.29791666666666666</v>
      </c>
      <c r="C77">
        <v>12.37</v>
      </c>
      <c r="D77">
        <f t="shared" si="2"/>
        <v>7</v>
      </c>
    </row>
    <row r="78" spans="1:4" x14ac:dyDescent="0.3">
      <c r="A78" s="1">
        <v>42666</v>
      </c>
      <c r="B78" s="2">
        <v>0.29791666666666666</v>
      </c>
      <c r="C78">
        <v>17.16</v>
      </c>
      <c r="D78">
        <f t="shared" si="2"/>
        <v>7</v>
      </c>
    </row>
    <row r="79" spans="1:4" x14ac:dyDescent="0.3">
      <c r="A79" s="1">
        <v>42676</v>
      </c>
      <c r="B79" s="2">
        <v>0.29791666666666666</v>
      </c>
      <c r="C79">
        <v>16.13</v>
      </c>
      <c r="D79">
        <f t="shared" si="2"/>
        <v>7</v>
      </c>
    </row>
    <row r="80" spans="1:4" x14ac:dyDescent="0.3">
      <c r="A80" s="1">
        <v>42512</v>
      </c>
      <c r="B80" s="2">
        <v>0.29722222222222222</v>
      </c>
      <c r="C80">
        <v>11.48</v>
      </c>
      <c r="D80">
        <f t="shared" si="2"/>
        <v>7</v>
      </c>
    </row>
    <row r="81" spans="1:4" x14ac:dyDescent="0.3">
      <c r="A81" s="1">
        <v>42691</v>
      </c>
      <c r="B81" s="2">
        <v>0.29583333333333334</v>
      </c>
      <c r="C81">
        <v>15.22</v>
      </c>
      <c r="D81">
        <f t="shared" si="2"/>
        <v>7</v>
      </c>
    </row>
    <row r="82" spans="1:4" x14ac:dyDescent="0.3">
      <c r="A82" s="1">
        <v>42728</v>
      </c>
      <c r="B82" s="2">
        <v>0.29583333333333334</v>
      </c>
      <c r="C82">
        <v>-3.3</v>
      </c>
      <c r="D82">
        <f t="shared" si="2"/>
        <v>7</v>
      </c>
    </row>
    <row r="83" spans="1:4" x14ac:dyDescent="0.3">
      <c r="A83" s="1">
        <v>42478</v>
      </c>
      <c r="B83" s="2">
        <v>0.2951388888888889</v>
      </c>
      <c r="C83">
        <v>15.57</v>
      </c>
      <c r="D83">
        <f t="shared" si="2"/>
        <v>7</v>
      </c>
    </row>
    <row r="84" spans="1:4" x14ac:dyDescent="0.3">
      <c r="A84" s="1">
        <v>42495</v>
      </c>
      <c r="B84" s="2">
        <v>0.2951388888888889</v>
      </c>
      <c r="C84">
        <v>11.47</v>
      </c>
      <c r="D84">
        <f t="shared" si="2"/>
        <v>7</v>
      </c>
    </row>
    <row r="85" spans="1:4" x14ac:dyDescent="0.3">
      <c r="A85" s="1">
        <v>42415</v>
      </c>
      <c r="B85" s="2">
        <v>0.29305555555555557</v>
      </c>
      <c r="C85">
        <v>-6.75</v>
      </c>
      <c r="D85">
        <f t="shared" si="2"/>
        <v>7</v>
      </c>
    </row>
    <row r="86" spans="1:4" x14ac:dyDescent="0.3">
      <c r="A86" s="1">
        <v>42653</v>
      </c>
      <c r="B86" s="2">
        <v>0.29236111111111113</v>
      </c>
      <c r="C86">
        <v>11.62</v>
      </c>
      <c r="D86">
        <f t="shared" si="2"/>
        <v>7</v>
      </c>
    </row>
    <row r="87" spans="1:4" x14ac:dyDescent="0.3">
      <c r="A87" s="1">
        <v>42377</v>
      </c>
      <c r="B87" s="2">
        <v>0.29166666666666669</v>
      </c>
      <c r="C87">
        <v>-5.78</v>
      </c>
      <c r="D87">
        <f t="shared" si="2"/>
        <v>7</v>
      </c>
    </row>
    <row r="88" spans="1:4" x14ac:dyDescent="0.3">
      <c r="A88" s="1">
        <v>42418</v>
      </c>
      <c r="B88" s="2">
        <v>0.29166666666666669</v>
      </c>
      <c r="C88">
        <v>1.63</v>
      </c>
      <c r="D88">
        <f t="shared" si="2"/>
        <v>7</v>
      </c>
    </row>
    <row r="89" spans="1:4" x14ac:dyDescent="0.3">
      <c r="A89" s="1">
        <v>42433</v>
      </c>
      <c r="B89" s="2">
        <v>0.29166666666666669</v>
      </c>
      <c r="C89">
        <v>-1.0900000000000001</v>
      </c>
      <c r="D89">
        <f t="shared" si="2"/>
        <v>7</v>
      </c>
    </row>
    <row r="90" spans="1:4" x14ac:dyDescent="0.3">
      <c r="A90" s="1">
        <v>42501</v>
      </c>
      <c r="B90" s="2">
        <v>0.29166666666666669</v>
      </c>
      <c r="C90">
        <v>14.2</v>
      </c>
      <c r="D90">
        <f t="shared" si="2"/>
        <v>7</v>
      </c>
    </row>
    <row r="91" spans="1:4" x14ac:dyDescent="0.3">
      <c r="A91" s="1">
        <v>42536</v>
      </c>
      <c r="B91" s="2">
        <v>0.25624999999999998</v>
      </c>
      <c r="C91">
        <v>17.61</v>
      </c>
      <c r="D91">
        <f t="shared" si="2"/>
        <v>6</v>
      </c>
    </row>
    <row r="92" spans="1:4" x14ac:dyDescent="0.3">
      <c r="A92" s="1">
        <v>42654</v>
      </c>
      <c r="B92" s="2">
        <v>0.25624999999999998</v>
      </c>
      <c r="C92">
        <v>13.63</v>
      </c>
      <c r="D92">
        <f t="shared" si="2"/>
        <v>6</v>
      </c>
    </row>
    <row r="93" spans="1:4" x14ac:dyDescent="0.3">
      <c r="A93" s="1">
        <v>42410</v>
      </c>
      <c r="B93" s="2">
        <v>0.25486111111111109</v>
      </c>
      <c r="C93">
        <v>7.35</v>
      </c>
      <c r="D93">
        <f t="shared" si="2"/>
        <v>6</v>
      </c>
    </row>
    <row r="94" spans="1:4" x14ac:dyDescent="0.3">
      <c r="A94" s="1">
        <v>42628</v>
      </c>
      <c r="B94" s="2">
        <v>0.25486111111111109</v>
      </c>
      <c r="C94">
        <v>11.14</v>
      </c>
      <c r="D94">
        <f t="shared" si="2"/>
        <v>6</v>
      </c>
    </row>
    <row r="95" spans="1:4" x14ac:dyDescent="0.3">
      <c r="A95" s="1">
        <v>42484</v>
      </c>
      <c r="B95" s="2">
        <v>0.25416666666666665</v>
      </c>
      <c r="C95">
        <v>11.07</v>
      </c>
      <c r="D95">
        <f t="shared" si="2"/>
        <v>6</v>
      </c>
    </row>
    <row r="96" spans="1:4" x14ac:dyDescent="0.3">
      <c r="A96" s="1">
        <v>42546</v>
      </c>
      <c r="B96" s="2">
        <v>0.25347222222222221</v>
      </c>
      <c r="C96">
        <v>17.54</v>
      </c>
      <c r="D96">
        <f t="shared" si="2"/>
        <v>6</v>
      </c>
    </row>
    <row r="97" spans="1:4" x14ac:dyDescent="0.3">
      <c r="A97" s="1">
        <v>42504</v>
      </c>
      <c r="B97" s="2">
        <v>0.25277777777777777</v>
      </c>
      <c r="C97">
        <v>15.06</v>
      </c>
      <c r="D97">
        <f t="shared" si="2"/>
        <v>6</v>
      </c>
    </row>
    <row r="98" spans="1:4" x14ac:dyDescent="0.3">
      <c r="A98" s="1">
        <v>42606</v>
      </c>
      <c r="B98" s="2">
        <v>0.25208333333333333</v>
      </c>
      <c r="C98">
        <v>23.42</v>
      </c>
      <c r="D98">
        <f t="shared" ref="D98:D118" si="3">HOUR(B98)</f>
        <v>6</v>
      </c>
    </row>
    <row r="99" spans="1:4" x14ac:dyDescent="0.3">
      <c r="A99" s="1">
        <v>42452</v>
      </c>
      <c r="B99" s="2">
        <v>0.25138888888888888</v>
      </c>
      <c r="C99">
        <v>4.1500000000000004</v>
      </c>
      <c r="D99">
        <f t="shared" si="3"/>
        <v>6</v>
      </c>
    </row>
    <row r="100" spans="1:4" x14ac:dyDescent="0.3">
      <c r="A100" s="1">
        <v>42573</v>
      </c>
      <c r="B100" s="2">
        <v>0.25138888888888888</v>
      </c>
      <c r="C100">
        <v>22.22</v>
      </c>
      <c r="D100">
        <f t="shared" si="3"/>
        <v>6</v>
      </c>
    </row>
    <row r="101" spans="1:4" x14ac:dyDescent="0.3">
      <c r="A101" s="1">
        <v>42668</v>
      </c>
      <c r="B101" s="2">
        <v>0.25069444444444444</v>
      </c>
      <c r="C101">
        <v>19.05</v>
      </c>
      <c r="D101">
        <f t="shared" si="3"/>
        <v>6</v>
      </c>
    </row>
    <row r="102" spans="1:4" x14ac:dyDescent="0.3">
      <c r="A102" s="1">
        <v>42505</v>
      </c>
      <c r="B102" s="2">
        <v>0.21666666666666667</v>
      </c>
      <c r="C102">
        <v>11.65</v>
      </c>
      <c r="D102">
        <f t="shared" si="3"/>
        <v>5</v>
      </c>
    </row>
    <row r="103" spans="1:4" x14ac:dyDescent="0.3">
      <c r="A103" s="1">
        <v>42553</v>
      </c>
      <c r="B103" s="2">
        <v>0.21597222222222223</v>
      </c>
      <c r="C103">
        <v>22.95</v>
      </c>
      <c r="D103">
        <f t="shared" si="3"/>
        <v>5</v>
      </c>
    </row>
    <row r="104" spans="1:4" x14ac:dyDescent="0.3">
      <c r="A104" s="1">
        <v>42685</v>
      </c>
      <c r="B104" s="2">
        <v>0.21597222222222223</v>
      </c>
      <c r="C104">
        <v>14.32</v>
      </c>
      <c r="D104">
        <f t="shared" si="3"/>
        <v>5</v>
      </c>
    </row>
    <row r="105" spans="1:4" x14ac:dyDescent="0.3">
      <c r="A105" s="1">
        <v>42611</v>
      </c>
      <c r="B105" s="2">
        <v>0.21527777777777779</v>
      </c>
      <c r="C105">
        <v>23.07</v>
      </c>
      <c r="D105">
        <f t="shared" si="3"/>
        <v>5</v>
      </c>
    </row>
    <row r="106" spans="1:4" x14ac:dyDescent="0.3">
      <c r="A106" s="1">
        <v>42441</v>
      </c>
      <c r="B106" s="2">
        <v>0.21388888888888888</v>
      </c>
      <c r="C106">
        <v>-7.58</v>
      </c>
      <c r="D106">
        <f t="shared" si="3"/>
        <v>5</v>
      </c>
    </row>
    <row r="107" spans="1:4" x14ac:dyDescent="0.3">
      <c r="A107" s="1">
        <v>42456</v>
      </c>
      <c r="B107" s="2">
        <v>0.21388888888888888</v>
      </c>
      <c r="C107">
        <v>6.37</v>
      </c>
      <c r="D107">
        <f t="shared" si="3"/>
        <v>5</v>
      </c>
    </row>
    <row r="108" spans="1:4" x14ac:dyDescent="0.3">
      <c r="A108" s="1">
        <v>42601</v>
      </c>
      <c r="B108" s="2">
        <v>0.21388888888888888</v>
      </c>
      <c r="C108">
        <v>21.36</v>
      </c>
      <c r="D108">
        <f t="shared" si="3"/>
        <v>5</v>
      </c>
    </row>
    <row r="109" spans="1:4" x14ac:dyDescent="0.3">
      <c r="A109" s="1">
        <v>42664</v>
      </c>
      <c r="B109" s="2">
        <v>0.21388888888888888</v>
      </c>
      <c r="C109">
        <v>18.649999999999999</v>
      </c>
      <c r="D109">
        <f t="shared" si="3"/>
        <v>5</v>
      </c>
    </row>
    <row r="110" spans="1:4" x14ac:dyDescent="0.3">
      <c r="A110" s="1">
        <v>42695</v>
      </c>
      <c r="B110" s="2">
        <v>0.21388888888888888</v>
      </c>
      <c r="C110">
        <v>18.579999999999998</v>
      </c>
      <c r="D110">
        <f t="shared" si="3"/>
        <v>5</v>
      </c>
    </row>
    <row r="111" spans="1:4" x14ac:dyDescent="0.3">
      <c r="A111" s="1">
        <v>42667</v>
      </c>
      <c r="B111" s="2">
        <v>0.21319444444444444</v>
      </c>
      <c r="C111">
        <v>13.41</v>
      </c>
      <c r="D111">
        <f t="shared" si="3"/>
        <v>5</v>
      </c>
    </row>
    <row r="112" spans="1:4" x14ac:dyDescent="0.3">
      <c r="A112" s="1">
        <v>42502</v>
      </c>
      <c r="B112" s="2">
        <v>0.21249999999999999</v>
      </c>
      <c r="C112">
        <v>14.26</v>
      </c>
      <c r="D112">
        <f t="shared" si="3"/>
        <v>5</v>
      </c>
    </row>
    <row r="113" spans="1:4" x14ac:dyDescent="0.3">
      <c r="A113" s="1">
        <v>42660</v>
      </c>
      <c r="B113" s="2">
        <v>0.21249999999999999</v>
      </c>
      <c r="C113">
        <v>12.61</v>
      </c>
      <c r="D113">
        <f t="shared" si="3"/>
        <v>5</v>
      </c>
    </row>
    <row r="114" spans="1:4" x14ac:dyDescent="0.3">
      <c r="A114" s="1">
        <v>42468</v>
      </c>
      <c r="B114" s="2">
        <v>0.21180555555555555</v>
      </c>
      <c r="C114">
        <v>10.67</v>
      </c>
      <c r="D114">
        <f t="shared" si="3"/>
        <v>5</v>
      </c>
    </row>
    <row r="115" spans="1:4" x14ac:dyDescent="0.3">
      <c r="A115" s="1">
        <v>42498</v>
      </c>
      <c r="B115" s="2">
        <v>0.21180555555555555</v>
      </c>
      <c r="C115">
        <v>11.99</v>
      </c>
      <c r="D115">
        <f t="shared" si="3"/>
        <v>5</v>
      </c>
    </row>
    <row r="116" spans="1:4" x14ac:dyDescent="0.3">
      <c r="A116" s="1">
        <v>42499</v>
      </c>
      <c r="B116" s="2">
        <v>0.21180555555555555</v>
      </c>
      <c r="C116">
        <v>15.72</v>
      </c>
      <c r="D116">
        <f t="shared" si="3"/>
        <v>5</v>
      </c>
    </row>
    <row r="117" spans="1:4" x14ac:dyDescent="0.3">
      <c r="A117" s="1">
        <v>42406</v>
      </c>
      <c r="B117" s="2">
        <v>0.21111111111111111</v>
      </c>
      <c r="C117">
        <v>8.82</v>
      </c>
      <c r="D117">
        <f t="shared" si="3"/>
        <v>5</v>
      </c>
    </row>
    <row r="118" spans="1:4" x14ac:dyDescent="0.3">
      <c r="A118" s="1">
        <v>42420</v>
      </c>
      <c r="B118" s="2">
        <v>0.21041666666666667</v>
      </c>
      <c r="C118">
        <v>1.06</v>
      </c>
      <c r="D118">
        <f t="shared" si="3"/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7C06-56CD-482F-A871-4B0430447C04}">
  <dimension ref="A1:Y201"/>
  <sheetViews>
    <sheetView zoomScale="55" zoomScaleNormal="55" workbookViewId="0">
      <selection activeCell="X2" sqref="X2:Y11"/>
    </sheetView>
  </sheetViews>
  <sheetFormatPr defaultRowHeight="14.4" x14ac:dyDescent="0.3"/>
  <cols>
    <col min="1" max="1" width="10.109375" bestFit="1" customWidth="1"/>
    <col min="2" max="2" width="9.77734375" bestFit="1" customWidth="1"/>
    <col min="3" max="11" width="10.109375" bestFit="1" customWidth="1"/>
    <col min="12" max="12" width="11.109375" bestFit="1" customWidth="1"/>
    <col min="25" max="25" width="10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5" x14ac:dyDescent="0.3">
      <c r="A2" s="1">
        <v>42430</v>
      </c>
      <c r="B2" s="2">
        <v>0</v>
      </c>
      <c r="C2">
        <v>6.8</v>
      </c>
      <c r="D2">
        <v>-2.64</v>
      </c>
      <c r="E2">
        <v>5.9</v>
      </c>
      <c r="F2">
        <v>-2.1</v>
      </c>
      <c r="G2">
        <v>1.89</v>
      </c>
      <c r="H2">
        <v>6.73</v>
      </c>
      <c r="I2">
        <v>-7.96</v>
      </c>
      <c r="J2">
        <v>7.18</v>
      </c>
      <c r="K2">
        <v>7.33</v>
      </c>
      <c r="L2">
        <v>-6.44</v>
      </c>
      <c r="M2">
        <f>ROUNDDOWN(Tabela_pomiary4[[#This Row],[czujnik1]]+273.15,0)</f>
        <v>279</v>
      </c>
      <c r="N2">
        <f>ROUNDDOWN(Tabela_pomiary4[[#This Row],[czujnik2]]+273.15,0)</f>
        <v>270</v>
      </c>
      <c r="O2">
        <f>ROUNDDOWN(Tabela_pomiary4[[#This Row],[czujnik3]]+273.15,0)</f>
        <v>279</v>
      </c>
      <c r="P2">
        <f>ROUNDDOWN(Tabela_pomiary4[[#This Row],[czujnik4]]+273.15,0)</f>
        <v>271</v>
      </c>
      <c r="Q2">
        <f>ROUNDDOWN(Tabela_pomiary4[[#This Row],[czujnik5]]+273.15,0)</f>
        <v>275</v>
      </c>
      <c r="R2">
        <f>ROUNDDOWN(Tabela_pomiary4[[#This Row],[czujnik6]]+273.15,0)</f>
        <v>279</v>
      </c>
      <c r="S2">
        <f>ROUNDDOWN(Tabela_pomiary4[[#This Row],[czujnik7]]+273.15,0)</f>
        <v>265</v>
      </c>
      <c r="T2">
        <f>ROUNDDOWN(Tabela_pomiary4[[#This Row],[czujnik8]]+273.15,0)</f>
        <v>280</v>
      </c>
      <c r="U2">
        <f>ROUNDDOWN(Tabela_pomiary4[[#This Row],[czujnik9]]+273.15,0)</f>
        <v>280</v>
      </c>
      <c r="V2">
        <f>ROUNDDOWN(Tabela_pomiary4[[#This Row],[czujnik10]]+273.15,0)</f>
        <v>266</v>
      </c>
      <c r="X2" t="s">
        <v>2</v>
      </c>
      <c r="Y2" cm="1">
        <f t="array" ref="Y2">_xlfn.MODE.MULT(Tabela_pomiary4[kelwin 1])</f>
        <v>287</v>
      </c>
    </row>
    <row r="3" spans="1:25" x14ac:dyDescent="0.3">
      <c r="A3" s="1">
        <v>42413</v>
      </c>
      <c r="B3" s="2">
        <v>1.3888888888888889E-3</v>
      </c>
      <c r="C3">
        <v>8.26</v>
      </c>
      <c r="D3">
        <v>8.5</v>
      </c>
      <c r="E3">
        <v>-7.75</v>
      </c>
      <c r="F3">
        <v>-2.67</v>
      </c>
      <c r="G3">
        <v>6.6</v>
      </c>
      <c r="H3">
        <v>1.58</v>
      </c>
      <c r="I3">
        <v>-3.2</v>
      </c>
      <c r="J3">
        <v>5.46</v>
      </c>
      <c r="K3">
        <v>-4.66</v>
      </c>
      <c r="L3">
        <v>0.5</v>
      </c>
      <c r="M3">
        <f>ROUNDDOWN(Tabela_pomiary4[[#This Row],[czujnik1]]+273.15,0)</f>
        <v>281</v>
      </c>
      <c r="N3">
        <f>ROUNDDOWN(Tabela_pomiary4[[#This Row],[czujnik2]]+273.15,0)</f>
        <v>281</v>
      </c>
      <c r="O3">
        <f>ROUNDDOWN(Tabela_pomiary4[[#This Row],[czujnik3]]+273.15,0)</f>
        <v>265</v>
      </c>
      <c r="P3">
        <f>ROUNDDOWN(Tabela_pomiary4[[#This Row],[czujnik4]]+273.15,0)</f>
        <v>270</v>
      </c>
      <c r="Q3">
        <f>ROUNDDOWN(Tabela_pomiary4[[#This Row],[czujnik5]]+273.15,0)</f>
        <v>279</v>
      </c>
      <c r="R3">
        <f>ROUNDDOWN(Tabela_pomiary4[[#This Row],[czujnik6]]+273.15,0)</f>
        <v>274</v>
      </c>
      <c r="S3">
        <f>ROUNDDOWN(Tabela_pomiary4[[#This Row],[czujnik7]]+273.15,0)</f>
        <v>269</v>
      </c>
      <c r="T3">
        <f>ROUNDDOWN(Tabela_pomiary4[[#This Row],[czujnik8]]+273.15,0)</f>
        <v>278</v>
      </c>
      <c r="U3">
        <f>ROUNDDOWN(Tabela_pomiary4[[#This Row],[czujnik9]]+273.15,0)</f>
        <v>268</v>
      </c>
      <c r="V3">
        <f>ROUNDDOWN(Tabela_pomiary4[[#This Row],[czujnik10]]+273.15,0)</f>
        <v>273</v>
      </c>
      <c r="X3" t="s">
        <v>3</v>
      </c>
      <c r="Y3">
        <f>MODE(Tabela_pomiary4[kelwin 2])</f>
        <v>286</v>
      </c>
    </row>
    <row r="4" spans="1:25" x14ac:dyDescent="0.3">
      <c r="A4" s="1">
        <v>42479</v>
      </c>
      <c r="B4" s="2">
        <v>2.0833333333333333E-3</v>
      </c>
      <c r="C4">
        <v>15.28</v>
      </c>
      <c r="D4">
        <v>13.58</v>
      </c>
      <c r="E4">
        <v>12.71</v>
      </c>
      <c r="F4">
        <v>14.72</v>
      </c>
      <c r="G4">
        <v>12.47</v>
      </c>
      <c r="H4">
        <v>12.44</v>
      </c>
      <c r="I4">
        <v>14.64</v>
      </c>
      <c r="J4">
        <v>14.58</v>
      </c>
      <c r="K4">
        <v>13.66</v>
      </c>
      <c r="L4">
        <v>13.6</v>
      </c>
      <c r="M4">
        <f>ROUNDDOWN(Tabela_pomiary4[[#This Row],[czujnik1]]+273.15,0)</f>
        <v>288</v>
      </c>
      <c r="N4">
        <f>ROUNDDOWN(Tabela_pomiary4[[#This Row],[czujnik2]]+273.15,0)</f>
        <v>286</v>
      </c>
      <c r="O4">
        <f>ROUNDDOWN(Tabela_pomiary4[[#This Row],[czujnik3]]+273.15,0)</f>
        <v>285</v>
      </c>
      <c r="P4">
        <f>ROUNDDOWN(Tabela_pomiary4[[#This Row],[czujnik4]]+273.15,0)</f>
        <v>287</v>
      </c>
      <c r="Q4">
        <f>ROUNDDOWN(Tabela_pomiary4[[#This Row],[czujnik5]]+273.15,0)</f>
        <v>285</v>
      </c>
      <c r="R4">
        <f>ROUNDDOWN(Tabela_pomiary4[[#This Row],[czujnik6]]+273.15,0)</f>
        <v>285</v>
      </c>
      <c r="S4">
        <f>ROUNDDOWN(Tabela_pomiary4[[#This Row],[czujnik7]]+273.15,0)</f>
        <v>287</v>
      </c>
      <c r="T4">
        <f>ROUNDDOWN(Tabela_pomiary4[[#This Row],[czujnik8]]+273.15,0)</f>
        <v>287</v>
      </c>
      <c r="U4">
        <f>ROUNDDOWN(Tabela_pomiary4[[#This Row],[czujnik9]]+273.15,0)</f>
        <v>286</v>
      </c>
      <c r="V4">
        <f>ROUNDDOWN(Tabela_pomiary4[[#This Row],[czujnik10]]+273.15,0)</f>
        <v>286</v>
      </c>
      <c r="X4" t="s">
        <v>4</v>
      </c>
      <c r="Y4">
        <f>MODE(Tabela_pomiary4[kelwin 3])</f>
        <v>283</v>
      </c>
    </row>
    <row r="5" spans="1:25" x14ac:dyDescent="0.3">
      <c r="A5" s="1">
        <v>42541</v>
      </c>
      <c r="B5" s="2">
        <v>2.0833333333333333E-3</v>
      </c>
      <c r="C5">
        <v>17.27</v>
      </c>
      <c r="D5">
        <v>13.06</v>
      </c>
      <c r="E5">
        <v>16.12</v>
      </c>
      <c r="F5">
        <v>19.010000000000002</v>
      </c>
      <c r="G5">
        <v>13.96</v>
      </c>
      <c r="H5">
        <v>10.029999999999999</v>
      </c>
      <c r="I5">
        <v>14.22</v>
      </c>
      <c r="J5">
        <v>14.88</v>
      </c>
      <c r="K5">
        <v>15.12</v>
      </c>
      <c r="L5">
        <v>19.73</v>
      </c>
      <c r="M5">
        <f>ROUNDDOWN(Tabela_pomiary4[[#This Row],[czujnik1]]+273.15,0)</f>
        <v>290</v>
      </c>
      <c r="N5">
        <f>ROUNDDOWN(Tabela_pomiary4[[#This Row],[czujnik2]]+273.15,0)</f>
        <v>286</v>
      </c>
      <c r="O5">
        <f>ROUNDDOWN(Tabela_pomiary4[[#This Row],[czujnik3]]+273.15,0)</f>
        <v>289</v>
      </c>
      <c r="P5">
        <f>ROUNDDOWN(Tabela_pomiary4[[#This Row],[czujnik4]]+273.15,0)</f>
        <v>292</v>
      </c>
      <c r="Q5">
        <f>ROUNDDOWN(Tabela_pomiary4[[#This Row],[czujnik5]]+273.15,0)</f>
        <v>287</v>
      </c>
      <c r="R5">
        <f>ROUNDDOWN(Tabela_pomiary4[[#This Row],[czujnik6]]+273.15,0)</f>
        <v>283</v>
      </c>
      <c r="S5">
        <f>ROUNDDOWN(Tabela_pomiary4[[#This Row],[czujnik7]]+273.15,0)</f>
        <v>287</v>
      </c>
      <c r="T5">
        <f>ROUNDDOWN(Tabela_pomiary4[[#This Row],[czujnik8]]+273.15,0)</f>
        <v>288</v>
      </c>
      <c r="U5">
        <f>ROUNDDOWN(Tabela_pomiary4[[#This Row],[czujnik9]]+273.15,0)</f>
        <v>288</v>
      </c>
      <c r="V5">
        <f>ROUNDDOWN(Tabela_pomiary4[[#This Row],[czujnik10]]+273.15,0)</f>
        <v>292</v>
      </c>
      <c r="X5" t="s">
        <v>5</v>
      </c>
      <c r="Y5">
        <f>MODE(Tabela_pomiary4[kelwin 4])</f>
        <v>284</v>
      </c>
    </row>
    <row r="6" spans="1:25" x14ac:dyDescent="0.3">
      <c r="A6" s="1">
        <v>42581</v>
      </c>
      <c r="B6" s="2">
        <v>2.0833333333333333E-3</v>
      </c>
      <c r="C6">
        <v>22.46</v>
      </c>
      <c r="D6">
        <v>24.11</v>
      </c>
      <c r="E6">
        <v>22.12</v>
      </c>
      <c r="F6">
        <v>24.08</v>
      </c>
      <c r="G6">
        <v>23.14</v>
      </c>
      <c r="H6">
        <v>24.56</v>
      </c>
      <c r="I6">
        <v>22.95</v>
      </c>
      <c r="J6">
        <v>21.53</v>
      </c>
      <c r="K6">
        <v>21.19</v>
      </c>
      <c r="L6">
        <v>21.66</v>
      </c>
      <c r="M6">
        <f>ROUNDDOWN(Tabela_pomiary4[[#This Row],[czujnik1]]+273.15,0)</f>
        <v>295</v>
      </c>
      <c r="N6">
        <f>ROUNDDOWN(Tabela_pomiary4[[#This Row],[czujnik2]]+273.15,0)</f>
        <v>297</v>
      </c>
      <c r="O6">
        <f>ROUNDDOWN(Tabela_pomiary4[[#This Row],[czujnik3]]+273.15,0)</f>
        <v>295</v>
      </c>
      <c r="P6">
        <f>ROUNDDOWN(Tabela_pomiary4[[#This Row],[czujnik4]]+273.15,0)</f>
        <v>297</v>
      </c>
      <c r="Q6">
        <f>ROUNDDOWN(Tabela_pomiary4[[#This Row],[czujnik5]]+273.15,0)</f>
        <v>296</v>
      </c>
      <c r="R6">
        <f>ROUNDDOWN(Tabela_pomiary4[[#This Row],[czujnik6]]+273.15,0)</f>
        <v>297</v>
      </c>
      <c r="S6">
        <f>ROUNDDOWN(Tabela_pomiary4[[#This Row],[czujnik7]]+273.15,0)</f>
        <v>296</v>
      </c>
      <c r="T6">
        <f>ROUNDDOWN(Tabela_pomiary4[[#This Row],[czujnik8]]+273.15,0)</f>
        <v>294</v>
      </c>
      <c r="U6">
        <f>ROUNDDOWN(Tabela_pomiary4[[#This Row],[czujnik9]]+273.15,0)</f>
        <v>294</v>
      </c>
      <c r="V6">
        <f>ROUNDDOWN(Tabela_pomiary4[[#This Row],[czujnik10]]+273.15,0)</f>
        <v>294</v>
      </c>
      <c r="X6" t="s">
        <v>6</v>
      </c>
      <c r="Y6">
        <f>MODE(Tabela_pomiary4[kelwin 5])</f>
        <v>284</v>
      </c>
    </row>
    <row r="7" spans="1:25" x14ac:dyDescent="0.3">
      <c r="A7" s="1">
        <v>42558</v>
      </c>
      <c r="B7" s="2">
        <v>2.7777777777777779E-3</v>
      </c>
      <c r="C7">
        <v>24.62</v>
      </c>
      <c r="D7">
        <v>20.59</v>
      </c>
      <c r="E7">
        <v>23.7</v>
      </c>
      <c r="F7">
        <v>21.55</v>
      </c>
      <c r="G7">
        <v>21.85</v>
      </c>
      <c r="H7">
        <v>21.12</v>
      </c>
      <c r="I7">
        <v>21.24</v>
      </c>
      <c r="J7">
        <v>24.93</v>
      </c>
      <c r="K7">
        <v>21.9</v>
      </c>
      <c r="L7">
        <v>20.5</v>
      </c>
      <c r="M7">
        <f>ROUNDDOWN(Tabela_pomiary4[[#This Row],[czujnik1]]+273.15,0)</f>
        <v>297</v>
      </c>
      <c r="N7">
        <f>ROUNDDOWN(Tabela_pomiary4[[#This Row],[czujnik2]]+273.15,0)</f>
        <v>293</v>
      </c>
      <c r="O7">
        <f>ROUNDDOWN(Tabela_pomiary4[[#This Row],[czujnik3]]+273.15,0)</f>
        <v>296</v>
      </c>
      <c r="P7">
        <f>ROUNDDOWN(Tabela_pomiary4[[#This Row],[czujnik4]]+273.15,0)</f>
        <v>294</v>
      </c>
      <c r="Q7">
        <f>ROUNDDOWN(Tabela_pomiary4[[#This Row],[czujnik5]]+273.15,0)</f>
        <v>295</v>
      </c>
      <c r="R7">
        <f>ROUNDDOWN(Tabela_pomiary4[[#This Row],[czujnik6]]+273.15,0)</f>
        <v>294</v>
      </c>
      <c r="S7">
        <f>ROUNDDOWN(Tabela_pomiary4[[#This Row],[czujnik7]]+273.15,0)</f>
        <v>294</v>
      </c>
      <c r="T7">
        <f>ROUNDDOWN(Tabela_pomiary4[[#This Row],[czujnik8]]+273.15,0)</f>
        <v>298</v>
      </c>
      <c r="U7">
        <f>ROUNDDOWN(Tabela_pomiary4[[#This Row],[czujnik9]]+273.15,0)</f>
        <v>295</v>
      </c>
      <c r="V7">
        <f>ROUNDDOWN(Tabela_pomiary4[[#This Row],[czujnik10]]+273.15,0)</f>
        <v>293</v>
      </c>
      <c r="X7" t="s">
        <v>7</v>
      </c>
      <c r="Y7">
        <f>MODE(Tabela_pomiary4[kelwin 6])</f>
        <v>296</v>
      </c>
    </row>
    <row r="8" spans="1:25" x14ac:dyDescent="0.3">
      <c r="A8" s="1">
        <v>42603</v>
      </c>
      <c r="B8" s="2">
        <v>3.472222222222222E-3</v>
      </c>
      <c r="C8">
        <v>21.25</v>
      </c>
      <c r="D8">
        <v>22.01</v>
      </c>
      <c r="E8">
        <v>20.190000000000001</v>
      </c>
      <c r="F8">
        <v>24.36</v>
      </c>
      <c r="G8">
        <v>24.61</v>
      </c>
      <c r="H8">
        <v>24.99</v>
      </c>
      <c r="I8">
        <v>22.55</v>
      </c>
      <c r="J8">
        <v>24.32</v>
      </c>
      <c r="K8">
        <v>20.89</v>
      </c>
      <c r="L8">
        <v>20.36</v>
      </c>
      <c r="M8">
        <f>ROUNDDOWN(Tabela_pomiary4[[#This Row],[czujnik1]]+273.15,0)</f>
        <v>294</v>
      </c>
      <c r="N8">
        <f>ROUNDDOWN(Tabela_pomiary4[[#This Row],[czujnik2]]+273.15,0)</f>
        <v>295</v>
      </c>
      <c r="O8">
        <f>ROUNDDOWN(Tabela_pomiary4[[#This Row],[czujnik3]]+273.15,0)</f>
        <v>293</v>
      </c>
      <c r="P8">
        <f>ROUNDDOWN(Tabela_pomiary4[[#This Row],[czujnik4]]+273.15,0)</f>
        <v>297</v>
      </c>
      <c r="Q8">
        <f>ROUNDDOWN(Tabela_pomiary4[[#This Row],[czujnik5]]+273.15,0)</f>
        <v>297</v>
      </c>
      <c r="R8">
        <f>ROUNDDOWN(Tabela_pomiary4[[#This Row],[czujnik6]]+273.15,0)</f>
        <v>298</v>
      </c>
      <c r="S8">
        <f>ROUNDDOWN(Tabela_pomiary4[[#This Row],[czujnik7]]+273.15,0)</f>
        <v>295</v>
      </c>
      <c r="T8">
        <f>ROUNDDOWN(Tabela_pomiary4[[#This Row],[czujnik8]]+273.15,0)</f>
        <v>297</v>
      </c>
      <c r="U8">
        <f>ROUNDDOWN(Tabela_pomiary4[[#This Row],[czujnik9]]+273.15,0)</f>
        <v>294</v>
      </c>
      <c r="V8">
        <f>ROUNDDOWN(Tabela_pomiary4[[#This Row],[czujnik10]]+273.15,0)</f>
        <v>293</v>
      </c>
      <c r="X8" t="s">
        <v>8</v>
      </c>
      <c r="Y8">
        <f>MODE(Tabela_pomiary4[kelwin 7])</f>
        <v>286</v>
      </c>
    </row>
    <row r="9" spans="1:25" x14ac:dyDescent="0.3">
      <c r="A9" s="1">
        <v>42657</v>
      </c>
      <c r="B9" s="2">
        <v>3.472222222222222E-3</v>
      </c>
      <c r="C9">
        <v>17.7</v>
      </c>
      <c r="D9">
        <v>12.05</v>
      </c>
      <c r="E9">
        <v>19.64</v>
      </c>
      <c r="F9">
        <v>15.73</v>
      </c>
      <c r="G9">
        <v>19.87</v>
      </c>
      <c r="H9">
        <v>16.72</v>
      </c>
      <c r="I9">
        <v>11.73</v>
      </c>
      <c r="J9">
        <v>16.41</v>
      </c>
      <c r="K9">
        <v>18.29</v>
      </c>
      <c r="L9">
        <v>18.22</v>
      </c>
      <c r="M9">
        <f>ROUNDDOWN(Tabela_pomiary4[[#This Row],[czujnik1]]+273.15,0)</f>
        <v>290</v>
      </c>
      <c r="N9">
        <f>ROUNDDOWN(Tabela_pomiary4[[#This Row],[czujnik2]]+273.15,0)</f>
        <v>285</v>
      </c>
      <c r="O9">
        <f>ROUNDDOWN(Tabela_pomiary4[[#This Row],[czujnik3]]+273.15,0)</f>
        <v>292</v>
      </c>
      <c r="P9">
        <f>ROUNDDOWN(Tabela_pomiary4[[#This Row],[czujnik4]]+273.15,0)</f>
        <v>288</v>
      </c>
      <c r="Q9">
        <f>ROUNDDOWN(Tabela_pomiary4[[#This Row],[czujnik5]]+273.15,0)</f>
        <v>293</v>
      </c>
      <c r="R9">
        <f>ROUNDDOWN(Tabela_pomiary4[[#This Row],[czujnik6]]+273.15,0)</f>
        <v>289</v>
      </c>
      <c r="S9">
        <f>ROUNDDOWN(Tabela_pomiary4[[#This Row],[czujnik7]]+273.15,0)</f>
        <v>284</v>
      </c>
      <c r="T9">
        <f>ROUNDDOWN(Tabela_pomiary4[[#This Row],[czujnik8]]+273.15,0)</f>
        <v>289</v>
      </c>
      <c r="U9">
        <f>ROUNDDOWN(Tabela_pomiary4[[#This Row],[czujnik9]]+273.15,0)</f>
        <v>291</v>
      </c>
      <c r="V9">
        <f>ROUNDDOWN(Tabela_pomiary4[[#This Row],[czujnik10]]+273.15,0)</f>
        <v>291</v>
      </c>
      <c r="X9" t="s">
        <v>9</v>
      </c>
      <c r="Y9">
        <f>MODE(Tabela_pomiary4[kelwin 8])</f>
        <v>288</v>
      </c>
    </row>
    <row r="10" spans="1:25" x14ac:dyDescent="0.3">
      <c r="A10" s="1">
        <v>42554</v>
      </c>
      <c r="B10" s="2">
        <v>4.1666666666666666E-3</v>
      </c>
      <c r="C10">
        <v>21.12</v>
      </c>
      <c r="D10">
        <v>24.03</v>
      </c>
      <c r="E10">
        <v>20.46</v>
      </c>
      <c r="F10">
        <v>20.329999999999998</v>
      </c>
      <c r="G10">
        <v>24.18</v>
      </c>
      <c r="H10">
        <v>23.01</v>
      </c>
      <c r="I10">
        <v>24.57</v>
      </c>
      <c r="J10">
        <v>22.83</v>
      </c>
      <c r="K10">
        <v>21.55</v>
      </c>
      <c r="L10">
        <v>23.87</v>
      </c>
      <c r="M10">
        <f>ROUNDDOWN(Tabela_pomiary4[[#This Row],[czujnik1]]+273.15,0)</f>
        <v>294</v>
      </c>
      <c r="N10">
        <f>ROUNDDOWN(Tabela_pomiary4[[#This Row],[czujnik2]]+273.15,0)</f>
        <v>297</v>
      </c>
      <c r="O10">
        <f>ROUNDDOWN(Tabela_pomiary4[[#This Row],[czujnik3]]+273.15,0)</f>
        <v>293</v>
      </c>
      <c r="P10">
        <f>ROUNDDOWN(Tabela_pomiary4[[#This Row],[czujnik4]]+273.15,0)</f>
        <v>293</v>
      </c>
      <c r="Q10">
        <f>ROUNDDOWN(Tabela_pomiary4[[#This Row],[czujnik5]]+273.15,0)</f>
        <v>297</v>
      </c>
      <c r="R10">
        <f>ROUNDDOWN(Tabela_pomiary4[[#This Row],[czujnik6]]+273.15,0)</f>
        <v>296</v>
      </c>
      <c r="S10">
        <f>ROUNDDOWN(Tabela_pomiary4[[#This Row],[czujnik7]]+273.15,0)</f>
        <v>297</v>
      </c>
      <c r="T10">
        <f>ROUNDDOWN(Tabela_pomiary4[[#This Row],[czujnik8]]+273.15,0)</f>
        <v>295</v>
      </c>
      <c r="U10">
        <f>ROUNDDOWN(Tabela_pomiary4[[#This Row],[czujnik9]]+273.15,0)</f>
        <v>294</v>
      </c>
      <c r="V10">
        <f>ROUNDDOWN(Tabela_pomiary4[[#This Row],[czujnik10]]+273.15,0)</f>
        <v>297</v>
      </c>
      <c r="X10" t="s">
        <v>10</v>
      </c>
      <c r="Y10">
        <f>MODE(U2:U201)</f>
        <v>285</v>
      </c>
    </row>
    <row r="11" spans="1:25" x14ac:dyDescent="0.3">
      <c r="A11" s="1">
        <v>42389</v>
      </c>
      <c r="B11" s="2">
        <v>5.5555555555555558E-3</v>
      </c>
      <c r="C11">
        <v>7.76</v>
      </c>
      <c r="D11">
        <v>-7.18</v>
      </c>
      <c r="E11">
        <v>-0.49</v>
      </c>
      <c r="F11">
        <v>-2.23</v>
      </c>
      <c r="G11">
        <v>6.46</v>
      </c>
      <c r="H11">
        <v>3.09</v>
      </c>
      <c r="I11">
        <v>-0.48</v>
      </c>
      <c r="J11">
        <v>-2.84</v>
      </c>
      <c r="K11">
        <v>-1.31</v>
      </c>
      <c r="L11">
        <v>-2.96</v>
      </c>
      <c r="M11">
        <f>ROUNDDOWN(Tabela_pomiary4[[#This Row],[czujnik1]]+273.15,0)</f>
        <v>280</v>
      </c>
      <c r="N11">
        <f>ROUNDDOWN(Tabela_pomiary4[[#This Row],[czujnik2]]+273.15,0)</f>
        <v>265</v>
      </c>
      <c r="O11">
        <f>ROUNDDOWN(Tabela_pomiary4[[#This Row],[czujnik3]]+273.15,0)</f>
        <v>272</v>
      </c>
      <c r="P11">
        <f>ROUNDDOWN(Tabela_pomiary4[[#This Row],[czujnik4]]+273.15,0)</f>
        <v>270</v>
      </c>
      <c r="Q11">
        <f>ROUNDDOWN(Tabela_pomiary4[[#This Row],[czujnik5]]+273.15,0)</f>
        <v>279</v>
      </c>
      <c r="R11">
        <f>ROUNDDOWN(Tabela_pomiary4[[#This Row],[czujnik6]]+273.15,0)</f>
        <v>276</v>
      </c>
      <c r="S11">
        <f>ROUNDDOWN(Tabela_pomiary4[[#This Row],[czujnik7]]+273.15,0)</f>
        <v>272</v>
      </c>
      <c r="T11">
        <f>ROUNDDOWN(Tabela_pomiary4[[#This Row],[czujnik8]]+273.15,0)</f>
        <v>270</v>
      </c>
      <c r="U11">
        <f>ROUNDDOWN(Tabela_pomiary4[[#This Row],[czujnik9]]+273.15,0)</f>
        <v>271</v>
      </c>
      <c r="V11">
        <f>ROUNDDOWN(Tabela_pomiary4[[#This Row],[czujnik10]]+273.15,0)</f>
        <v>270</v>
      </c>
      <c r="X11" t="s">
        <v>11</v>
      </c>
      <c r="Y11">
        <f>MODE(Tabela_pomiary4[[kelwin 10 ]])</f>
        <v>286</v>
      </c>
    </row>
    <row r="12" spans="1:25" x14ac:dyDescent="0.3">
      <c r="A12" s="1">
        <v>42558</v>
      </c>
      <c r="B12" s="2">
        <v>5.5555555555555558E-3</v>
      </c>
      <c r="C12">
        <v>23.53</v>
      </c>
      <c r="D12">
        <v>22.47</v>
      </c>
      <c r="E12">
        <v>24.91</v>
      </c>
      <c r="F12">
        <v>22.53</v>
      </c>
      <c r="G12">
        <v>20.56</v>
      </c>
      <c r="H12">
        <v>23.64</v>
      </c>
      <c r="I12">
        <v>21</v>
      </c>
      <c r="J12">
        <v>20.55</v>
      </c>
      <c r="K12">
        <v>24.08</v>
      </c>
      <c r="L12">
        <v>20.49</v>
      </c>
      <c r="M12">
        <f>ROUNDDOWN(Tabela_pomiary4[[#This Row],[czujnik1]]+273.15,0)</f>
        <v>296</v>
      </c>
      <c r="N12">
        <f>ROUNDDOWN(Tabela_pomiary4[[#This Row],[czujnik2]]+273.15,0)</f>
        <v>295</v>
      </c>
      <c r="O12">
        <f>ROUNDDOWN(Tabela_pomiary4[[#This Row],[czujnik3]]+273.15,0)</f>
        <v>298</v>
      </c>
      <c r="P12">
        <f>ROUNDDOWN(Tabela_pomiary4[[#This Row],[czujnik4]]+273.15,0)</f>
        <v>295</v>
      </c>
      <c r="Q12">
        <f>ROUNDDOWN(Tabela_pomiary4[[#This Row],[czujnik5]]+273.15,0)</f>
        <v>293</v>
      </c>
      <c r="R12">
        <f>ROUNDDOWN(Tabela_pomiary4[[#This Row],[czujnik6]]+273.15,0)</f>
        <v>296</v>
      </c>
      <c r="S12">
        <f>ROUNDDOWN(Tabela_pomiary4[[#This Row],[czujnik7]]+273.15,0)</f>
        <v>294</v>
      </c>
      <c r="T12">
        <f>ROUNDDOWN(Tabela_pomiary4[[#This Row],[czujnik8]]+273.15,0)</f>
        <v>293</v>
      </c>
      <c r="U12">
        <f>ROUNDDOWN(Tabela_pomiary4[[#This Row],[czujnik9]]+273.15,0)</f>
        <v>297</v>
      </c>
      <c r="V12">
        <f>ROUNDDOWN(Tabela_pomiary4[[#This Row],[czujnik10]]+273.15,0)</f>
        <v>293</v>
      </c>
    </row>
    <row r="13" spans="1:25" x14ac:dyDescent="0.3">
      <c r="A13" s="1">
        <v>42609</v>
      </c>
      <c r="B13" s="2">
        <v>6.2500000000000003E-3</v>
      </c>
      <c r="C13">
        <v>20.149999999999999</v>
      </c>
      <c r="D13">
        <v>21.69</v>
      </c>
      <c r="E13">
        <v>22.88</v>
      </c>
      <c r="F13">
        <v>23.7</v>
      </c>
      <c r="G13">
        <v>22.32</v>
      </c>
      <c r="H13">
        <v>20.55</v>
      </c>
      <c r="I13">
        <v>24.02</v>
      </c>
      <c r="J13">
        <v>23.15</v>
      </c>
      <c r="K13">
        <v>21.8</v>
      </c>
      <c r="L13">
        <v>23.78</v>
      </c>
      <c r="M13">
        <f>ROUNDDOWN(Tabela_pomiary4[[#This Row],[czujnik1]]+273.15,0)</f>
        <v>293</v>
      </c>
      <c r="N13">
        <f>ROUNDDOWN(Tabela_pomiary4[[#This Row],[czujnik2]]+273.15,0)</f>
        <v>294</v>
      </c>
      <c r="O13">
        <f>ROUNDDOWN(Tabela_pomiary4[[#This Row],[czujnik3]]+273.15,0)</f>
        <v>296</v>
      </c>
      <c r="P13">
        <f>ROUNDDOWN(Tabela_pomiary4[[#This Row],[czujnik4]]+273.15,0)</f>
        <v>296</v>
      </c>
      <c r="Q13">
        <f>ROUNDDOWN(Tabela_pomiary4[[#This Row],[czujnik5]]+273.15,0)</f>
        <v>295</v>
      </c>
      <c r="R13">
        <f>ROUNDDOWN(Tabela_pomiary4[[#This Row],[czujnik6]]+273.15,0)</f>
        <v>293</v>
      </c>
      <c r="S13">
        <f>ROUNDDOWN(Tabela_pomiary4[[#This Row],[czujnik7]]+273.15,0)</f>
        <v>297</v>
      </c>
      <c r="T13">
        <f>ROUNDDOWN(Tabela_pomiary4[[#This Row],[czujnik8]]+273.15,0)</f>
        <v>296</v>
      </c>
      <c r="U13">
        <f>ROUNDDOWN(Tabela_pomiary4[[#This Row],[czujnik9]]+273.15,0)</f>
        <v>294</v>
      </c>
      <c r="V13">
        <f>ROUNDDOWN(Tabela_pomiary4[[#This Row],[czujnik10]]+273.15,0)</f>
        <v>296</v>
      </c>
    </row>
    <row r="14" spans="1:25" x14ac:dyDescent="0.3">
      <c r="A14" s="1">
        <v>42611</v>
      </c>
      <c r="B14" s="2">
        <v>7.6388888888888886E-3</v>
      </c>
      <c r="C14">
        <v>21.59</v>
      </c>
      <c r="D14">
        <v>23.58</v>
      </c>
      <c r="E14">
        <v>20.88</v>
      </c>
      <c r="F14">
        <v>23.01</v>
      </c>
      <c r="G14">
        <v>23</v>
      </c>
      <c r="H14">
        <v>24.37</v>
      </c>
      <c r="I14">
        <v>23.73</v>
      </c>
      <c r="J14">
        <v>20.41</v>
      </c>
      <c r="K14">
        <v>20.39</v>
      </c>
      <c r="L14">
        <v>20.8</v>
      </c>
      <c r="M14">
        <f>ROUNDDOWN(Tabela_pomiary4[[#This Row],[czujnik1]]+273.15,0)</f>
        <v>294</v>
      </c>
      <c r="N14">
        <f>ROUNDDOWN(Tabela_pomiary4[[#This Row],[czujnik2]]+273.15,0)</f>
        <v>296</v>
      </c>
      <c r="O14">
        <f>ROUNDDOWN(Tabela_pomiary4[[#This Row],[czujnik3]]+273.15,0)</f>
        <v>294</v>
      </c>
      <c r="P14">
        <f>ROUNDDOWN(Tabela_pomiary4[[#This Row],[czujnik4]]+273.15,0)</f>
        <v>296</v>
      </c>
      <c r="Q14">
        <f>ROUNDDOWN(Tabela_pomiary4[[#This Row],[czujnik5]]+273.15,0)</f>
        <v>296</v>
      </c>
      <c r="R14">
        <f>ROUNDDOWN(Tabela_pomiary4[[#This Row],[czujnik6]]+273.15,0)</f>
        <v>297</v>
      </c>
      <c r="S14">
        <f>ROUNDDOWN(Tabela_pomiary4[[#This Row],[czujnik7]]+273.15,0)</f>
        <v>296</v>
      </c>
      <c r="T14">
        <f>ROUNDDOWN(Tabela_pomiary4[[#This Row],[czujnik8]]+273.15,0)</f>
        <v>293</v>
      </c>
      <c r="U14">
        <f>ROUNDDOWN(Tabela_pomiary4[[#This Row],[czujnik9]]+273.15,0)</f>
        <v>293</v>
      </c>
      <c r="V14">
        <f>ROUNDDOWN(Tabela_pomiary4[[#This Row],[czujnik10]]+273.15,0)</f>
        <v>293</v>
      </c>
    </row>
    <row r="15" spans="1:25" x14ac:dyDescent="0.3">
      <c r="A15" s="1">
        <v>42447</v>
      </c>
      <c r="B15" s="2">
        <v>8.3333333333333332E-3</v>
      </c>
      <c r="C15">
        <v>1.44</v>
      </c>
      <c r="D15">
        <v>-7.21</v>
      </c>
      <c r="E15">
        <v>-6.65</v>
      </c>
      <c r="F15">
        <v>2.21</v>
      </c>
      <c r="G15">
        <v>4.62</v>
      </c>
      <c r="H15">
        <v>1.66</v>
      </c>
      <c r="I15">
        <v>5.0999999999999996</v>
      </c>
      <c r="J15">
        <v>-6.89</v>
      </c>
      <c r="K15">
        <v>-3.19</v>
      </c>
      <c r="L15">
        <v>-7.39</v>
      </c>
      <c r="M15">
        <f>ROUNDDOWN(Tabela_pomiary4[[#This Row],[czujnik1]]+273.15,0)</f>
        <v>274</v>
      </c>
      <c r="N15">
        <f>ROUNDDOWN(Tabela_pomiary4[[#This Row],[czujnik2]]+273.15,0)</f>
        <v>265</v>
      </c>
      <c r="O15">
        <f>ROUNDDOWN(Tabela_pomiary4[[#This Row],[czujnik3]]+273.15,0)</f>
        <v>266</v>
      </c>
      <c r="P15">
        <f>ROUNDDOWN(Tabela_pomiary4[[#This Row],[czujnik4]]+273.15,0)</f>
        <v>275</v>
      </c>
      <c r="Q15">
        <f>ROUNDDOWN(Tabela_pomiary4[[#This Row],[czujnik5]]+273.15,0)</f>
        <v>277</v>
      </c>
      <c r="R15">
        <f>ROUNDDOWN(Tabela_pomiary4[[#This Row],[czujnik6]]+273.15,0)</f>
        <v>274</v>
      </c>
      <c r="S15">
        <f>ROUNDDOWN(Tabela_pomiary4[[#This Row],[czujnik7]]+273.15,0)</f>
        <v>278</v>
      </c>
      <c r="T15">
        <f>ROUNDDOWN(Tabela_pomiary4[[#This Row],[czujnik8]]+273.15,0)</f>
        <v>266</v>
      </c>
      <c r="U15">
        <f>ROUNDDOWN(Tabela_pomiary4[[#This Row],[czujnik9]]+273.15,0)</f>
        <v>269</v>
      </c>
      <c r="V15">
        <f>ROUNDDOWN(Tabela_pomiary4[[#This Row],[czujnik10]]+273.15,0)</f>
        <v>265</v>
      </c>
    </row>
    <row r="16" spans="1:25" x14ac:dyDescent="0.3">
      <c r="A16" s="1">
        <v>42715</v>
      </c>
      <c r="B16" s="2">
        <v>8.3333333333333332E-3</v>
      </c>
      <c r="C16">
        <v>-0.64</v>
      </c>
      <c r="D16">
        <v>-3.46</v>
      </c>
      <c r="E16">
        <v>-4.01</v>
      </c>
      <c r="F16">
        <v>8.49</v>
      </c>
      <c r="G16">
        <v>-1.87</v>
      </c>
      <c r="H16">
        <v>-5.51</v>
      </c>
      <c r="I16">
        <v>6.22</v>
      </c>
      <c r="J16">
        <v>-5.76</v>
      </c>
      <c r="K16">
        <v>-2.0499999999999998</v>
      </c>
      <c r="L16">
        <v>-4.6100000000000003</v>
      </c>
      <c r="M16">
        <f>ROUNDDOWN(Tabela_pomiary4[[#This Row],[czujnik1]]+273.15,0)</f>
        <v>272</v>
      </c>
      <c r="N16">
        <f>ROUNDDOWN(Tabela_pomiary4[[#This Row],[czujnik2]]+273.15,0)</f>
        <v>269</v>
      </c>
      <c r="O16">
        <f>ROUNDDOWN(Tabela_pomiary4[[#This Row],[czujnik3]]+273.15,0)</f>
        <v>269</v>
      </c>
      <c r="P16">
        <f>ROUNDDOWN(Tabela_pomiary4[[#This Row],[czujnik4]]+273.15,0)</f>
        <v>281</v>
      </c>
      <c r="Q16">
        <f>ROUNDDOWN(Tabela_pomiary4[[#This Row],[czujnik5]]+273.15,0)</f>
        <v>271</v>
      </c>
      <c r="R16">
        <f>ROUNDDOWN(Tabela_pomiary4[[#This Row],[czujnik6]]+273.15,0)</f>
        <v>267</v>
      </c>
      <c r="S16">
        <f>ROUNDDOWN(Tabela_pomiary4[[#This Row],[czujnik7]]+273.15,0)</f>
        <v>279</v>
      </c>
      <c r="T16">
        <f>ROUNDDOWN(Tabela_pomiary4[[#This Row],[czujnik8]]+273.15,0)</f>
        <v>267</v>
      </c>
      <c r="U16">
        <f>ROUNDDOWN(Tabela_pomiary4[[#This Row],[czujnik9]]+273.15,0)</f>
        <v>271</v>
      </c>
      <c r="V16">
        <f>ROUNDDOWN(Tabela_pomiary4[[#This Row],[czujnik10]]+273.15,0)</f>
        <v>268</v>
      </c>
    </row>
    <row r="17" spans="1:22" x14ac:dyDescent="0.3">
      <c r="A17" s="1">
        <v>42565</v>
      </c>
      <c r="B17" s="2">
        <v>4.1666666666666664E-2</v>
      </c>
      <c r="C17">
        <v>20.99</v>
      </c>
      <c r="D17">
        <v>21.37</v>
      </c>
      <c r="E17">
        <v>22.15</v>
      </c>
      <c r="F17">
        <v>22.76</v>
      </c>
      <c r="G17">
        <v>20.25</v>
      </c>
      <c r="H17">
        <v>23.8</v>
      </c>
      <c r="I17">
        <v>23.38</v>
      </c>
      <c r="J17">
        <v>20.5</v>
      </c>
      <c r="K17">
        <v>21.65</v>
      </c>
      <c r="L17">
        <v>24.8</v>
      </c>
      <c r="M17">
        <f>ROUNDDOWN(Tabela_pomiary4[[#This Row],[czujnik1]]+273.15,0)</f>
        <v>294</v>
      </c>
      <c r="N17">
        <f>ROUNDDOWN(Tabela_pomiary4[[#This Row],[czujnik2]]+273.15,0)</f>
        <v>294</v>
      </c>
      <c r="O17">
        <f>ROUNDDOWN(Tabela_pomiary4[[#This Row],[czujnik3]]+273.15,0)</f>
        <v>295</v>
      </c>
      <c r="P17">
        <f>ROUNDDOWN(Tabela_pomiary4[[#This Row],[czujnik4]]+273.15,0)</f>
        <v>295</v>
      </c>
      <c r="Q17">
        <f>ROUNDDOWN(Tabela_pomiary4[[#This Row],[czujnik5]]+273.15,0)</f>
        <v>293</v>
      </c>
      <c r="R17">
        <f>ROUNDDOWN(Tabela_pomiary4[[#This Row],[czujnik6]]+273.15,0)</f>
        <v>296</v>
      </c>
      <c r="S17">
        <f>ROUNDDOWN(Tabela_pomiary4[[#This Row],[czujnik7]]+273.15,0)</f>
        <v>296</v>
      </c>
      <c r="T17">
        <f>ROUNDDOWN(Tabela_pomiary4[[#This Row],[czujnik8]]+273.15,0)</f>
        <v>293</v>
      </c>
      <c r="U17">
        <f>ROUNDDOWN(Tabela_pomiary4[[#This Row],[czujnik9]]+273.15,0)</f>
        <v>294</v>
      </c>
      <c r="V17">
        <f>ROUNDDOWN(Tabela_pomiary4[[#This Row],[czujnik10]]+273.15,0)</f>
        <v>297</v>
      </c>
    </row>
    <row r="18" spans="1:22" x14ac:dyDescent="0.3">
      <c r="A18" s="1">
        <v>42720</v>
      </c>
      <c r="B18" s="2">
        <v>4.1666666666666664E-2</v>
      </c>
      <c r="C18">
        <v>5.58</v>
      </c>
      <c r="D18">
        <v>-4.47</v>
      </c>
      <c r="E18">
        <v>-4.4000000000000004</v>
      </c>
      <c r="F18">
        <v>-0.05</v>
      </c>
      <c r="G18">
        <v>6.51</v>
      </c>
      <c r="H18">
        <v>4.99</v>
      </c>
      <c r="I18">
        <v>-6.3</v>
      </c>
      <c r="J18">
        <v>0.7</v>
      </c>
      <c r="K18">
        <v>-6.74</v>
      </c>
      <c r="L18">
        <v>4.71</v>
      </c>
      <c r="M18">
        <f>ROUNDDOWN(Tabela_pomiary4[[#This Row],[czujnik1]]+273.15,0)</f>
        <v>278</v>
      </c>
      <c r="N18">
        <f>ROUNDDOWN(Tabela_pomiary4[[#This Row],[czujnik2]]+273.15,0)</f>
        <v>268</v>
      </c>
      <c r="O18">
        <f>ROUNDDOWN(Tabela_pomiary4[[#This Row],[czujnik3]]+273.15,0)</f>
        <v>268</v>
      </c>
      <c r="P18">
        <f>ROUNDDOWN(Tabela_pomiary4[[#This Row],[czujnik4]]+273.15,0)</f>
        <v>273</v>
      </c>
      <c r="Q18">
        <f>ROUNDDOWN(Tabela_pomiary4[[#This Row],[czujnik5]]+273.15,0)</f>
        <v>279</v>
      </c>
      <c r="R18">
        <f>ROUNDDOWN(Tabela_pomiary4[[#This Row],[czujnik6]]+273.15,0)</f>
        <v>278</v>
      </c>
      <c r="S18">
        <f>ROUNDDOWN(Tabela_pomiary4[[#This Row],[czujnik7]]+273.15,0)</f>
        <v>266</v>
      </c>
      <c r="T18">
        <f>ROUNDDOWN(Tabela_pomiary4[[#This Row],[czujnik8]]+273.15,0)</f>
        <v>273</v>
      </c>
      <c r="U18">
        <f>ROUNDDOWN(Tabela_pomiary4[[#This Row],[czujnik9]]+273.15,0)</f>
        <v>266</v>
      </c>
      <c r="V18">
        <f>ROUNDDOWN(Tabela_pomiary4[[#This Row],[czujnik10]]+273.15,0)</f>
        <v>277</v>
      </c>
    </row>
    <row r="19" spans="1:22" x14ac:dyDescent="0.3">
      <c r="A19" s="1">
        <v>42698</v>
      </c>
      <c r="B19" s="2">
        <v>4.3055555555555555E-2</v>
      </c>
      <c r="C19">
        <v>17.66</v>
      </c>
      <c r="D19">
        <v>15.83</v>
      </c>
      <c r="E19">
        <v>16.350000000000001</v>
      </c>
      <c r="F19">
        <v>13.72</v>
      </c>
      <c r="G19">
        <v>19.440000000000001</v>
      </c>
      <c r="H19">
        <v>18.989999999999998</v>
      </c>
      <c r="I19">
        <v>10.94</v>
      </c>
      <c r="J19">
        <v>10.47</v>
      </c>
      <c r="K19">
        <v>17.46</v>
      </c>
      <c r="L19">
        <v>17.690000000000001</v>
      </c>
      <c r="M19">
        <f>ROUNDDOWN(Tabela_pomiary4[[#This Row],[czujnik1]]+273.15,0)</f>
        <v>290</v>
      </c>
      <c r="N19">
        <f>ROUNDDOWN(Tabela_pomiary4[[#This Row],[czujnik2]]+273.15,0)</f>
        <v>288</v>
      </c>
      <c r="O19">
        <f>ROUNDDOWN(Tabela_pomiary4[[#This Row],[czujnik3]]+273.15,0)</f>
        <v>289</v>
      </c>
      <c r="P19">
        <f>ROUNDDOWN(Tabela_pomiary4[[#This Row],[czujnik4]]+273.15,0)</f>
        <v>286</v>
      </c>
      <c r="Q19">
        <f>ROUNDDOWN(Tabela_pomiary4[[#This Row],[czujnik5]]+273.15,0)</f>
        <v>292</v>
      </c>
      <c r="R19">
        <f>ROUNDDOWN(Tabela_pomiary4[[#This Row],[czujnik6]]+273.15,0)</f>
        <v>292</v>
      </c>
      <c r="S19">
        <f>ROUNDDOWN(Tabela_pomiary4[[#This Row],[czujnik7]]+273.15,0)</f>
        <v>284</v>
      </c>
      <c r="T19">
        <f>ROUNDDOWN(Tabela_pomiary4[[#This Row],[czujnik8]]+273.15,0)</f>
        <v>283</v>
      </c>
      <c r="U19">
        <f>ROUNDDOWN(Tabela_pomiary4[[#This Row],[czujnik9]]+273.15,0)</f>
        <v>290</v>
      </c>
      <c r="V19">
        <f>ROUNDDOWN(Tabela_pomiary4[[#This Row],[czujnik10]]+273.15,0)</f>
        <v>290</v>
      </c>
    </row>
    <row r="20" spans="1:22" x14ac:dyDescent="0.3">
      <c r="A20" s="1">
        <v>42596</v>
      </c>
      <c r="B20" s="2">
        <v>4.3749999999999997E-2</v>
      </c>
      <c r="C20">
        <v>22.19</v>
      </c>
      <c r="D20">
        <v>23.63</v>
      </c>
      <c r="E20">
        <v>20.6</v>
      </c>
      <c r="F20">
        <v>22.57</v>
      </c>
      <c r="G20">
        <v>24.22</v>
      </c>
      <c r="H20">
        <v>22.01</v>
      </c>
      <c r="I20">
        <v>21.12</v>
      </c>
      <c r="J20">
        <v>24.52</v>
      </c>
      <c r="K20">
        <v>21.28</v>
      </c>
      <c r="L20">
        <v>20.05</v>
      </c>
      <c r="M20">
        <f>ROUNDDOWN(Tabela_pomiary4[[#This Row],[czujnik1]]+273.15,0)</f>
        <v>295</v>
      </c>
      <c r="N20">
        <f>ROUNDDOWN(Tabela_pomiary4[[#This Row],[czujnik2]]+273.15,0)</f>
        <v>296</v>
      </c>
      <c r="O20">
        <f>ROUNDDOWN(Tabela_pomiary4[[#This Row],[czujnik3]]+273.15,0)</f>
        <v>293</v>
      </c>
      <c r="P20">
        <f>ROUNDDOWN(Tabela_pomiary4[[#This Row],[czujnik4]]+273.15,0)</f>
        <v>295</v>
      </c>
      <c r="Q20">
        <f>ROUNDDOWN(Tabela_pomiary4[[#This Row],[czujnik5]]+273.15,0)</f>
        <v>297</v>
      </c>
      <c r="R20">
        <f>ROUNDDOWN(Tabela_pomiary4[[#This Row],[czujnik6]]+273.15,0)</f>
        <v>295</v>
      </c>
      <c r="S20">
        <f>ROUNDDOWN(Tabela_pomiary4[[#This Row],[czujnik7]]+273.15,0)</f>
        <v>294</v>
      </c>
      <c r="T20">
        <f>ROUNDDOWN(Tabela_pomiary4[[#This Row],[czujnik8]]+273.15,0)</f>
        <v>297</v>
      </c>
      <c r="U20">
        <f>ROUNDDOWN(Tabela_pomiary4[[#This Row],[czujnik9]]+273.15,0)</f>
        <v>294</v>
      </c>
      <c r="V20">
        <f>ROUNDDOWN(Tabela_pomiary4[[#This Row],[czujnik10]]+273.15,0)</f>
        <v>293</v>
      </c>
    </row>
    <row r="21" spans="1:22" x14ac:dyDescent="0.3">
      <c r="A21" s="1">
        <v>42732</v>
      </c>
      <c r="B21" s="2">
        <v>4.3749999999999997E-2</v>
      </c>
      <c r="C21">
        <v>-6.44</v>
      </c>
      <c r="D21">
        <v>6.45</v>
      </c>
      <c r="E21">
        <v>-6.08</v>
      </c>
      <c r="F21">
        <v>5.6</v>
      </c>
      <c r="G21">
        <v>-3.18</v>
      </c>
      <c r="H21">
        <v>-4.45</v>
      </c>
      <c r="I21">
        <v>-0.27</v>
      </c>
      <c r="J21">
        <v>3.14</v>
      </c>
      <c r="K21">
        <v>-6.82</v>
      </c>
      <c r="L21">
        <v>6.04</v>
      </c>
      <c r="M21">
        <f>ROUNDDOWN(Tabela_pomiary4[[#This Row],[czujnik1]]+273.15,0)</f>
        <v>266</v>
      </c>
      <c r="N21">
        <f>ROUNDDOWN(Tabela_pomiary4[[#This Row],[czujnik2]]+273.15,0)</f>
        <v>279</v>
      </c>
      <c r="O21">
        <f>ROUNDDOWN(Tabela_pomiary4[[#This Row],[czujnik3]]+273.15,0)</f>
        <v>267</v>
      </c>
      <c r="P21">
        <f>ROUNDDOWN(Tabela_pomiary4[[#This Row],[czujnik4]]+273.15,0)</f>
        <v>278</v>
      </c>
      <c r="Q21">
        <f>ROUNDDOWN(Tabela_pomiary4[[#This Row],[czujnik5]]+273.15,0)</f>
        <v>269</v>
      </c>
      <c r="R21">
        <f>ROUNDDOWN(Tabela_pomiary4[[#This Row],[czujnik6]]+273.15,0)</f>
        <v>268</v>
      </c>
      <c r="S21">
        <f>ROUNDDOWN(Tabela_pomiary4[[#This Row],[czujnik7]]+273.15,0)</f>
        <v>272</v>
      </c>
      <c r="T21">
        <f>ROUNDDOWN(Tabela_pomiary4[[#This Row],[czujnik8]]+273.15,0)</f>
        <v>276</v>
      </c>
      <c r="U21">
        <f>ROUNDDOWN(Tabela_pomiary4[[#This Row],[czujnik9]]+273.15,0)</f>
        <v>266</v>
      </c>
      <c r="V21">
        <f>ROUNDDOWN(Tabela_pomiary4[[#This Row],[czujnik10]]+273.15,0)</f>
        <v>279</v>
      </c>
    </row>
    <row r="22" spans="1:22" x14ac:dyDescent="0.3">
      <c r="A22" s="1">
        <v>42731</v>
      </c>
      <c r="B22" s="2">
        <v>4.4444444444444446E-2</v>
      </c>
      <c r="C22">
        <v>-2.37</v>
      </c>
      <c r="D22">
        <v>4.95</v>
      </c>
      <c r="E22">
        <v>2.2200000000000002</v>
      </c>
      <c r="F22">
        <v>-5.27</v>
      </c>
      <c r="G22">
        <v>1.52</v>
      </c>
      <c r="H22">
        <v>-3.35</v>
      </c>
      <c r="I22">
        <v>3.59</v>
      </c>
      <c r="J22">
        <v>-7.17</v>
      </c>
      <c r="K22">
        <v>2.2599999999999998</v>
      </c>
      <c r="L22">
        <v>-0.95</v>
      </c>
      <c r="M22">
        <f>ROUNDDOWN(Tabela_pomiary4[[#This Row],[czujnik1]]+273.15,0)</f>
        <v>270</v>
      </c>
      <c r="N22">
        <f>ROUNDDOWN(Tabela_pomiary4[[#This Row],[czujnik2]]+273.15,0)</f>
        <v>278</v>
      </c>
      <c r="O22">
        <f>ROUNDDOWN(Tabela_pomiary4[[#This Row],[czujnik3]]+273.15,0)</f>
        <v>275</v>
      </c>
      <c r="P22">
        <f>ROUNDDOWN(Tabela_pomiary4[[#This Row],[czujnik4]]+273.15,0)</f>
        <v>267</v>
      </c>
      <c r="Q22">
        <f>ROUNDDOWN(Tabela_pomiary4[[#This Row],[czujnik5]]+273.15,0)</f>
        <v>274</v>
      </c>
      <c r="R22">
        <f>ROUNDDOWN(Tabela_pomiary4[[#This Row],[czujnik6]]+273.15,0)</f>
        <v>269</v>
      </c>
      <c r="S22">
        <f>ROUNDDOWN(Tabela_pomiary4[[#This Row],[czujnik7]]+273.15,0)</f>
        <v>276</v>
      </c>
      <c r="T22">
        <f>ROUNDDOWN(Tabela_pomiary4[[#This Row],[czujnik8]]+273.15,0)</f>
        <v>265</v>
      </c>
      <c r="U22">
        <f>ROUNDDOWN(Tabela_pomiary4[[#This Row],[czujnik9]]+273.15,0)</f>
        <v>275</v>
      </c>
      <c r="V22">
        <f>ROUNDDOWN(Tabela_pomiary4[[#This Row],[czujnik10]]+273.15,0)</f>
        <v>272</v>
      </c>
    </row>
    <row r="23" spans="1:22" x14ac:dyDescent="0.3">
      <c r="A23" s="1">
        <v>42472</v>
      </c>
      <c r="B23" s="2">
        <v>4.5138888888888888E-2</v>
      </c>
      <c r="C23">
        <v>11.6</v>
      </c>
      <c r="D23">
        <v>13.95</v>
      </c>
      <c r="E23">
        <v>15.13</v>
      </c>
      <c r="F23">
        <v>10.73</v>
      </c>
      <c r="G23">
        <v>15.09</v>
      </c>
      <c r="H23">
        <v>15.98</v>
      </c>
      <c r="I23">
        <v>11.74</v>
      </c>
      <c r="J23">
        <v>15.38</v>
      </c>
      <c r="K23">
        <v>15.98</v>
      </c>
      <c r="L23">
        <v>12.9</v>
      </c>
      <c r="M23">
        <f>ROUNDDOWN(Tabela_pomiary4[[#This Row],[czujnik1]]+273.15,0)</f>
        <v>284</v>
      </c>
      <c r="N23">
        <f>ROUNDDOWN(Tabela_pomiary4[[#This Row],[czujnik2]]+273.15,0)</f>
        <v>287</v>
      </c>
      <c r="O23">
        <f>ROUNDDOWN(Tabela_pomiary4[[#This Row],[czujnik3]]+273.15,0)</f>
        <v>288</v>
      </c>
      <c r="P23">
        <f>ROUNDDOWN(Tabela_pomiary4[[#This Row],[czujnik4]]+273.15,0)</f>
        <v>283</v>
      </c>
      <c r="Q23">
        <f>ROUNDDOWN(Tabela_pomiary4[[#This Row],[czujnik5]]+273.15,0)</f>
        <v>288</v>
      </c>
      <c r="R23">
        <f>ROUNDDOWN(Tabela_pomiary4[[#This Row],[czujnik6]]+273.15,0)</f>
        <v>289</v>
      </c>
      <c r="S23">
        <f>ROUNDDOWN(Tabela_pomiary4[[#This Row],[czujnik7]]+273.15,0)</f>
        <v>284</v>
      </c>
      <c r="T23">
        <f>ROUNDDOWN(Tabela_pomiary4[[#This Row],[czujnik8]]+273.15,0)</f>
        <v>288</v>
      </c>
      <c r="U23">
        <f>ROUNDDOWN(Tabela_pomiary4[[#This Row],[czujnik9]]+273.15,0)</f>
        <v>289</v>
      </c>
      <c r="V23">
        <f>ROUNDDOWN(Tabela_pomiary4[[#This Row],[czujnik10]]+273.15,0)</f>
        <v>286</v>
      </c>
    </row>
    <row r="24" spans="1:22" x14ac:dyDescent="0.3">
      <c r="A24" s="1">
        <v>42530</v>
      </c>
      <c r="B24" s="2">
        <v>4.5138888888888888E-2</v>
      </c>
      <c r="C24">
        <v>14.55</v>
      </c>
      <c r="D24">
        <v>15.16</v>
      </c>
      <c r="E24">
        <v>11.74</v>
      </c>
      <c r="F24">
        <v>18.350000000000001</v>
      </c>
      <c r="G24">
        <v>10.87</v>
      </c>
      <c r="H24">
        <v>14.03</v>
      </c>
      <c r="I24">
        <v>14.75</v>
      </c>
      <c r="J24">
        <v>18.78</v>
      </c>
      <c r="K24">
        <v>15.52</v>
      </c>
      <c r="L24">
        <v>18.690000000000001</v>
      </c>
      <c r="M24">
        <f>ROUNDDOWN(Tabela_pomiary4[[#This Row],[czujnik1]]+273.15,0)</f>
        <v>287</v>
      </c>
      <c r="N24">
        <f>ROUNDDOWN(Tabela_pomiary4[[#This Row],[czujnik2]]+273.15,0)</f>
        <v>288</v>
      </c>
      <c r="O24">
        <f>ROUNDDOWN(Tabela_pomiary4[[#This Row],[czujnik3]]+273.15,0)</f>
        <v>284</v>
      </c>
      <c r="P24">
        <f>ROUNDDOWN(Tabela_pomiary4[[#This Row],[czujnik4]]+273.15,0)</f>
        <v>291</v>
      </c>
      <c r="Q24">
        <f>ROUNDDOWN(Tabela_pomiary4[[#This Row],[czujnik5]]+273.15,0)</f>
        <v>284</v>
      </c>
      <c r="R24">
        <f>ROUNDDOWN(Tabela_pomiary4[[#This Row],[czujnik6]]+273.15,0)</f>
        <v>287</v>
      </c>
      <c r="S24">
        <f>ROUNDDOWN(Tabela_pomiary4[[#This Row],[czujnik7]]+273.15,0)</f>
        <v>287</v>
      </c>
      <c r="T24">
        <f>ROUNDDOWN(Tabela_pomiary4[[#This Row],[czujnik8]]+273.15,0)</f>
        <v>291</v>
      </c>
      <c r="U24">
        <f>ROUNDDOWN(Tabela_pomiary4[[#This Row],[czujnik9]]+273.15,0)</f>
        <v>288</v>
      </c>
      <c r="V24">
        <f>ROUNDDOWN(Tabela_pomiary4[[#This Row],[czujnik10]]+273.15,0)</f>
        <v>291</v>
      </c>
    </row>
    <row r="25" spans="1:22" x14ac:dyDescent="0.3">
      <c r="A25" s="1">
        <v>42558</v>
      </c>
      <c r="B25" s="2">
        <v>4.5138888888888888E-2</v>
      </c>
      <c r="C25">
        <v>23.8</v>
      </c>
      <c r="D25">
        <v>20.78</v>
      </c>
      <c r="E25">
        <v>20.56</v>
      </c>
      <c r="F25">
        <v>20.5</v>
      </c>
      <c r="G25">
        <v>20.16</v>
      </c>
      <c r="H25">
        <v>21.68</v>
      </c>
      <c r="I25">
        <v>23.86</v>
      </c>
      <c r="J25">
        <v>21.14</v>
      </c>
      <c r="K25">
        <v>23.1</v>
      </c>
      <c r="L25">
        <v>22.53</v>
      </c>
      <c r="M25">
        <f>ROUNDDOWN(Tabela_pomiary4[[#This Row],[czujnik1]]+273.15,0)</f>
        <v>296</v>
      </c>
      <c r="N25">
        <f>ROUNDDOWN(Tabela_pomiary4[[#This Row],[czujnik2]]+273.15,0)</f>
        <v>293</v>
      </c>
      <c r="O25">
        <f>ROUNDDOWN(Tabela_pomiary4[[#This Row],[czujnik3]]+273.15,0)</f>
        <v>293</v>
      </c>
      <c r="P25">
        <f>ROUNDDOWN(Tabela_pomiary4[[#This Row],[czujnik4]]+273.15,0)</f>
        <v>293</v>
      </c>
      <c r="Q25">
        <f>ROUNDDOWN(Tabela_pomiary4[[#This Row],[czujnik5]]+273.15,0)</f>
        <v>293</v>
      </c>
      <c r="R25">
        <f>ROUNDDOWN(Tabela_pomiary4[[#This Row],[czujnik6]]+273.15,0)</f>
        <v>294</v>
      </c>
      <c r="S25">
        <f>ROUNDDOWN(Tabela_pomiary4[[#This Row],[czujnik7]]+273.15,0)</f>
        <v>297</v>
      </c>
      <c r="T25">
        <f>ROUNDDOWN(Tabela_pomiary4[[#This Row],[czujnik8]]+273.15,0)</f>
        <v>294</v>
      </c>
      <c r="U25">
        <f>ROUNDDOWN(Tabela_pomiary4[[#This Row],[czujnik9]]+273.15,0)</f>
        <v>296</v>
      </c>
      <c r="V25">
        <f>ROUNDDOWN(Tabela_pomiary4[[#This Row],[czujnik10]]+273.15,0)</f>
        <v>295</v>
      </c>
    </row>
    <row r="26" spans="1:22" x14ac:dyDescent="0.3">
      <c r="A26" s="1">
        <v>42571</v>
      </c>
      <c r="B26" s="2">
        <v>4.5138888888888888E-2</v>
      </c>
      <c r="C26">
        <v>20.62</v>
      </c>
      <c r="D26">
        <v>21.57</v>
      </c>
      <c r="E26">
        <v>22.99</v>
      </c>
      <c r="F26">
        <v>23.14</v>
      </c>
      <c r="G26">
        <v>22.4</v>
      </c>
      <c r="H26">
        <v>23.83</v>
      </c>
      <c r="I26">
        <v>21.63</v>
      </c>
      <c r="J26">
        <v>21.9</v>
      </c>
      <c r="K26">
        <v>22.89</v>
      </c>
      <c r="L26">
        <v>22.3</v>
      </c>
      <c r="M26">
        <f>ROUNDDOWN(Tabela_pomiary4[[#This Row],[czujnik1]]+273.15,0)</f>
        <v>293</v>
      </c>
      <c r="N26">
        <f>ROUNDDOWN(Tabela_pomiary4[[#This Row],[czujnik2]]+273.15,0)</f>
        <v>294</v>
      </c>
      <c r="O26">
        <f>ROUNDDOWN(Tabela_pomiary4[[#This Row],[czujnik3]]+273.15,0)</f>
        <v>296</v>
      </c>
      <c r="P26">
        <f>ROUNDDOWN(Tabela_pomiary4[[#This Row],[czujnik4]]+273.15,0)</f>
        <v>296</v>
      </c>
      <c r="Q26">
        <f>ROUNDDOWN(Tabela_pomiary4[[#This Row],[czujnik5]]+273.15,0)</f>
        <v>295</v>
      </c>
      <c r="R26">
        <f>ROUNDDOWN(Tabela_pomiary4[[#This Row],[czujnik6]]+273.15,0)</f>
        <v>296</v>
      </c>
      <c r="S26">
        <f>ROUNDDOWN(Tabela_pomiary4[[#This Row],[czujnik7]]+273.15,0)</f>
        <v>294</v>
      </c>
      <c r="T26">
        <f>ROUNDDOWN(Tabela_pomiary4[[#This Row],[czujnik8]]+273.15,0)</f>
        <v>295</v>
      </c>
      <c r="U26">
        <f>ROUNDDOWN(Tabela_pomiary4[[#This Row],[czujnik9]]+273.15,0)</f>
        <v>296</v>
      </c>
      <c r="V26">
        <f>ROUNDDOWN(Tabela_pomiary4[[#This Row],[czujnik10]]+273.15,0)</f>
        <v>295</v>
      </c>
    </row>
    <row r="27" spans="1:22" x14ac:dyDescent="0.3">
      <c r="A27" s="1">
        <v>42399</v>
      </c>
      <c r="B27" s="2">
        <v>4.583333333333333E-2</v>
      </c>
      <c r="C27">
        <v>-5.38</v>
      </c>
      <c r="D27">
        <v>5.93</v>
      </c>
      <c r="E27">
        <v>-7.57</v>
      </c>
      <c r="F27">
        <v>4.72</v>
      </c>
      <c r="G27">
        <v>2.64</v>
      </c>
      <c r="H27">
        <v>7.75</v>
      </c>
      <c r="I27">
        <v>-4.3499999999999996</v>
      </c>
      <c r="J27">
        <v>-6.59</v>
      </c>
      <c r="K27">
        <v>-7.28</v>
      </c>
      <c r="L27">
        <v>7.83</v>
      </c>
      <c r="M27">
        <f>ROUNDDOWN(Tabela_pomiary4[[#This Row],[czujnik1]]+273.15,0)</f>
        <v>267</v>
      </c>
      <c r="N27">
        <f>ROUNDDOWN(Tabela_pomiary4[[#This Row],[czujnik2]]+273.15,0)</f>
        <v>279</v>
      </c>
      <c r="O27">
        <f>ROUNDDOWN(Tabela_pomiary4[[#This Row],[czujnik3]]+273.15,0)</f>
        <v>265</v>
      </c>
      <c r="P27">
        <f>ROUNDDOWN(Tabela_pomiary4[[#This Row],[czujnik4]]+273.15,0)</f>
        <v>277</v>
      </c>
      <c r="Q27">
        <f>ROUNDDOWN(Tabela_pomiary4[[#This Row],[czujnik5]]+273.15,0)</f>
        <v>275</v>
      </c>
      <c r="R27">
        <f>ROUNDDOWN(Tabela_pomiary4[[#This Row],[czujnik6]]+273.15,0)</f>
        <v>280</v>
      </c>
      <c r="S27">
        <f>ROUNDDOWN(Tabela_pomiary4[[#This Row],[czujnik7]]+273.15,0)</f>
        <v>268</v>
      </c>
      <c r="T27">
        <f>ROUNDDOWN(Tabela_pomiary4[[#This Row],[czujnik8]]+273.15,0)</f>
        <v>266</v>
      </c>
      <c r="U27">
        <f>ROUNDDOWN(Tabela_pomiary4[[#This Row],[czujnik9]]+273.15,0)</f>
        <v>265</v>
      </c>
      <c r="V27">
        <f>ROUNDDOWN(Tabela_pomiary4[[#This Row],[czujnik10]]+273.15,0)</f>
        <v>280</v>
      </c>
    </row>
    <row r="28" spans="1:22" x14ac:dyDescent="0.3">
      <c r="A28" s="1">
        <v>42551</v>
      </c>
      <c r="B28" s="2">
        <v>4.583333333333333E-2</v>
      </c>
      <c r="C28">
        <v>15.43</v>
      </c>
      <c r="D28">
        <v>17.52</v>
      </c>
      <c r="E28">
        <v>12.01</v>
      </c>
      <c r="F28">
        <v>10.31</v>
      </c>
      <c r="G28">
        <v>13.52</v>
      </c>
      <c r="H28">
        <v>13.39</v>
      </c>
      <c r="I28">
        <v>11.34</v>
      </c>
      <c r="J28">
        <v>10.31</v>
      </c>
      <c r="K28">
        <v>11.07</v>
      </c>
      <c r="L28">
        <v>18.52</v>
      </c>
      <c r="M28">
        <f>ROUNDDOWN(Tabela_pomiary4[[#This Row],[czujnik1]]+273.15,0)</f>
        <v>288</v>
      </c>
      <c r="N28">
        <f>ROUNDDOWN(Tabela_pomiary4[[#This Row],[czujnik2]]+273.15,0)</f>
        <v>290</v>
      </c>
      <c r="O28">
        <f>ROUNDDOWN(Tabela_pomiary4[[#This Row],[czujnik3]]+273.15,0)</f>
        <v>285</v>
      </c>
      <c r="P28">
        <f>ROUNDDOWN(Tabela_pomiary4[[#This Row],[czujnik4]]+273.15,0)</f>
        <v>283</v>
      </c>
      <c r="Q28">
        <f>ROUNDDOWN(Tabela_pomiary4[[#This Row],[czujnik5]]+273.15,0)</f>
        <v>286</v>
      </c>
      <c r="R28">
        <f>ROUNDDOWN(Tabela_pomiary4[[#This Row],[czujnik6]]+273.15,0)</f>
        <v>286</v>
      </c>
      <c r="S28">
        <f>ROUNDDOWN(Tabela_pomiary4[[#This Row],[czujnik7]]+273.15,0)</f>
        <v>284</v>
      </c>
      <c r="T28">
        <f>ROUNDDOWN(Tabela_pomiary4[[#This Row],[czujnik8]]+273.15,0)</f>
        <v>283</v>
      </c>
      <c r="U28">
        <f>ROUNDDOWN(Tabela_pomiary4[[#This Row],[czujnik9]]+273.15,0)</f>
        <v>284</v>
      </c>
      <c r="V28">
        <f>ROUNDDOWN(Tabela_pomiary4[[#This Row],[czujnik10]]+273.15,0)</f>
        <v>291</v>
      </c>
    </row>
    <row r="29" spans="1:22" x14ac:dyDescent="0.3">
      <c r="A29" s="1">
        <v>42639</v>
      </c>
      <c r="B29" s="2">
        <v>4.583333333333333E-2</v>
      </c>
      <c r="C29">
        <v>10.199999999999999</v>
      </c>
      <c r="D29">
        <v>14.87</v>
      </c>
      <c r="E29">
        <v>17.510000000000002</v>
      </c>
      <c r="F29">
        <v>17.190000000000001</v>
      </c>
      <c r="G29">
        <v>12.5</v>
      </c>
      <c r="H29">
        <v>15.71</v>
      </c>
      <c r="I29">
        <v>12.15</v>
      </c>
      <c r="J29">
        <v>13.01</v>
      </c>
      <c r="K29">
        <v>17.21</v>
      </c>
      <c r="L29">
        <v>15.46</v>
      </c>
      <c r="M29">
        <f>ROUNDDOWN(Tabela_pomiary4[[#This Row],[czujnik1]]+273.15,0)</f>
        <v>283</v>
      </c>
      <c r="N29">
        <f>ROUNDDOWN(Tabela_pomiary4[[#This Row],[czujnik2]]+273.15,0)</f>
        <v>288</v>
      </c>
      <c r="O29">
        <f>ROUNDDOWN(Tabela_pomiary4[[#This Row],[czujnik3]]+273.15,0)</f>
        <v>290</v>
      </c>
      <c r="P29">
        <f>ROUNDDOWN(Tabela_pomiary4[[#This Row],[czujnik4]]+273.15,0)</f>
        <v>290</v>
      </c>
      <c r="Q29">
        <f>ROUNDDOWN(Tabela_pomiary4[[#This Row],[czujnik5]]+273.15,0)</f>
        <v>285</v>
      </c>
      <c r="R29">
        <f>ROUNDDOWN(Tabela_pomiary4[[#This Row],[czujnik6]]+273.15,0)</f>
        <v>288</v>
      </c>
      <c r="S29">
        <f>ROUNDDOWN(Tabela_pomiary4[[#This Row],[czujnik7]]+273.15,0)</f>
        <v>285</v>
      </c>
      <c r="T29">
        <f>ROUNDDOWN(Tabela_pomiary4[[#This Row],[czujnik8]]+273.15,0)</f>
        <v>286</v>
      </c>
      <c r="U29">
        <f>ROUNDDOWN(Tabela_pomiary4[[#This Row],[czujnik9]]+273.15,0)</f>
        <v>290</v>
      </c>
      <c r="V29">
        <f>ROUNDDOWN(Tabela_pomiary4[[#This Row],[czujnik10]]+273.15,0)</f>
        <v>288</v>
      </c>
    </row>
    <row r="30" spans="1:22" x14ac:dyDescent="0.3">
      <c r="A30" s="1">
        <v>42568</v>
      </c>
      <c r="B30" s="2">
        <v>4.6527777777777779E-2</v>
      </c>
      <c r="C30">
        <v>24.46</v>
      </c>
      <c r="D30">
        <v>23.9</v>
      </c>
      <c r="E30">
        <v>24.19</v>
      </c>
      <c r="F30">
        <v>20.14</v>
      </c>
      <c r="G30">
        <v>23.6</v>
      </c>
      <c r="H30">
        <v>23.67</v>
      </c>
      <c r="I30">
        <v>24.85</v>
      </c>
      <c r="J30">
        <v>24.77</v>
      </c>
      <c r="K30">
        <v>24.75</v>
      </c>
      <c r="L30">
        <v>22.32</v>
      </c>
      <c r="M30">
        <f>ROUNDDOWN(Tabela_pomiary4[[#This Row],[czujnik1]]+273.15,0)</f>
        <v>297</v>
      </c>
      <c r="N30">
        <f>ROUNDDOWN(Tabela_pomiary4[[#This Row],[czujnik2]]+273.15,0)</f>
        <v>297</v>
      </c>
      <c r="O30">
        <f>ROUNDDOWN(Tabela_pomiary4[[#This Row],[czujnik3]]+273.15,0)</f>
        <v>297</v>
      </c>
      <c r="P30">
        <f>ROUNDDOWN(Tabela_pomiary4[[#This Row],[czujnik4]]+273.15,0)</f>
        <v>293</v>
      </c>
      <c r="Q30">
        <f>ROUNDDOWN(Tabela_pomiary4[[#This Row],[czujnik5]]+273.15,0)</f>
        <v>296</v>
      </c>
      <c r="R30">
        <f>ROUNDDOWN(Tabela_pomiary4[[#This Row],[czujnik6]]+273.15,0)</f>
        <v>296</v>
      </c>
      <c r="S30">
        <f>ROUNDDOWN(Tabela_pomiary4[[#This Row],[czujnik7]]+273.15,0)</f>
        <v>298</v>
      </c>
      <c r="T30">
        <f>ROUNDDOWN(Tabela_pomiary4[[#This Row],[czujnik8]]+273.15,0)</f>
        <v>297</v>
      </c>
      <c r="U30">
        <f>ROUNDDOWN(Tabela_pomiary4[[#This Row],[czujnik9]]+273.15,0)</f>
        <v>297</v>
      </c>
      <c r="V30">
        <f>ROUNDDOWN(Tabela_pomiary4[[#This Row],[czujnik10]]+273.15,0)</f>
        <v>295</v>
      </c>
    </row>
    <row r="31" spans="1:22" x14ac:dyDescent="0.3">
      <c r="A31" s="1">
        <v>42571</v>
      </c>
      <c r="B31" s="2">
        <v>4.6527777777777779E-2</v>
      </c>
      <c r="C31">
        <v>24.97</v>
      </c>
      <c r="D31">
        <v>23.55</v>
      </c>
      <c r="E31">
        <v>24.91</v>
      </c>
      <c r="F31">
        <v>21.77</v>
      </c>
      <c r="G31">
        <v>23.58</v>
      </c>
      <c r="H31">
        <v>23.03</v>
      </c>
      <c r="I31">
        <v>22.25</v>
      </c>
      <c r="J31">
        <v>22.37</v>
      </c>
      <c r="K31">
        <v>22.57</v>
      </c>
      <c r="L31">
        <v>22.02</v>
      </c>
      <c r="M31">
        <f>ROUNDDOWN(Tabela_pomiary4[[#This Row],[czujnik1]]+273.15,0)</f>
        <v>298</v>
      </c>
      <c r="N31">
        <f>ROUNDDOWN(Tabela_pomiary4[[#This Row],[czujnik2]]+273.15,0)</f>
        <v>296</v>
      </c>
      <c r="O31">
        <f>ROUNDDOWN(Tabela_pomiary4[[#This Row],[czujnik3]]+273.15,0)</f>
        <v>298</v>
      </c>
      <c r="P31">
        <f>ROUNDDOWN(Tabela_pomiary4[[#This Row],[czujnik4]]+273.15,0)</f>
        <v>294</v>
      </c>
      <c r="Q31">
        <f>ROUNDDOWN(Tabela_pomiary4[[#This Row],[czujnik5]]+273.15,0)</f>
        <v>296</v>
      </c>
      <c r="R31">
        <f>ROUNDDOWN(Tabela_pomiary4[[#This Row],[czujnik6]]+273.15,0)</f>
        <v>296</v>
      </c>
      <c r="S31">
        <f>ROUNDDOWN(Tabela_pomiary4[[#This Row],[czujnik7]]+273.15,0)</f>
        <v>295</v>
      </c>
      <c r="T31">
        <f>ROUNDDOWN(Tabela_pomiary4[[#This Row],[czujnik8]]+273.15,0)</f>
        <v>295</v>
      </c>
      <c r="U31">
        <f>ROUNDDOWN(Tabela_pomiary4[[#This Row],[czujnik9]]+273.15,0)</f>
        <v>295</v>
      </c>
      <c r="V31">
        <f>ROUNDDOWN(Tabela_pomiary4[[#This Row],[czujnik10]]+273.15,0)</f>
        <v>295</v>
      </c>
    </row>
    <row r="32" spans="1:22" x14ac:dyDescent="0.3">
      <c r="A32" s="1">
        <v>42557</v>
      </c>
      <c r="B32" s="2">
        <v>4.7222222222222221E-2</v>
      </c>
      <c r="C32">
        <v>20.5</v>
      </c>
      <c r="D32">
        <v>21.83</v>
      </c>
      <c r="E32">
        <v>21.96</v>
      </c>
      <c r="F32">
        <v>20.58</v>
      </c>
      <c r="G32">
        <v>23.33</v>
      </c>
      <c r="H32">
        <v>23.73</v>
      </c>
      <c r="I32">
        <v>23.65</v>
      </c>
      <c r="J32">
        <v>20.9</v>
      </c>
      <c r="K32">
        <v>24.06</v>
      </c>
      <c r="L32">
        <v>21.13</v>
      </c>
      <c r="M32">
        <f>ROUNDDOWN(Tabela_pomiary4[[#This Row],[czujnik1]]+273.15,0)</f>
        <v>293</v>
      </c>
      <c r="N32">
        <f>ROUNDDOWN(Tabela_pomiary4[[#This Row],[czujnik2]]+273.15,0)</f>
        <v>294</v>
      </c>
      <c r="O32">
        <f>ROUNDDOWN(Tabela_pomiary4[[#This Row],[czujnik3]]+273.15,0)</f>
        <v>295</v>
      </c>
      <c r="P32">
        <f>ROUNDDOWN(Tabela_pomiary4[[#This Row],[czujnik4]]+273.15,0)</f>
        <v>293</v>
      </c>
      <c r="Q32">
        <f>ROUNDDOWN(Tabela_pomiary4[[#This Row],[czujnik5]]+273.15,0)</f>
        <v>296</v>
      </c>
      <c r="R32">
        <f>ROUNDDOWN(Tabela_pomiary4[[#This Row],[czujnik6]]+273.15,0)</f>
        <v>296</v>
      </c>
      <c r="S32">
        <f>ROUNDDOWN(Tabela_pomiary4[[#This Row],[czujnik7]]+273.15,0)</f>
        <v>296</v>
      </c>
      <c r="T32">
        <f>ROUNDDOWN(Tabela_pomiary4[[#This Row],[czujnik8]]+273.15,0)</f>
        <v>294</v>
      </c>
      <c r="U32">
        <f>ROUNDDOWN(Tabela_pomiary4[[#This Row],[czujnik9]]+273.15,0)</f>
        <v>297</v>
      </c>
      <c r="V32">
        <f>ROUNDDOWN(Tabela_pomiary4[[#This Row],[czujnik10]]+273.15,0)</f>
        <v>294</v>
      </c>
    </row>
    <row r="33" spans="1:22" x14ac:dyDescent="0.3">
      <c r="A33" s="1">
        <v>42606</v>
      </c>
      <c r="B33" s="2">
        <v>4.7222222222222221E-2</v>
      </c>
      <c r="C33">
        <v>22.99</v>
      </c>
      <c r="D33">
        <v>21.77</v>
      </c>
      <c r="E33">
        <v>20.63</v>
      </c>
      <c r="F33">
        <v>20.59</v>
      </c>
      <c r="G33">
        <v>21.52</v>
      </c>
      <c r="H33">
        <v>23.7</v>
      </c>
      <c r="I33">
        <v>22.05</v>
      </c>
      <c r="J33">
        <v>23.02</v>
      </c>
      <c r="K33">
        <v>24.59</v>
      </c>
      <c r="L33">
        <v>20.99</v>
      </c>
      <c r="M33">
        <f>ROUNDDOWN(Tabela_pomiary4[[#This Row],[czujnik1]]+273.15,0)</f>
        <v>296</v>
      </c>
      <c r="N33">
        <f>ROUNDDOWN(Tabela_pomiary4[[#This Row],[czujnik2]]+273.15,0)</f>
        <v>294</v>
      </c>
      <c r="O33">
        <f>ROUNDDOWN(Tabela_pomiary4[[#This Row],[czujnik3]]+273.15,0)</f>
        <v>293</v>
      </c>
      <c r="P33">
        <f>ROUNDDOWN(Tabela_pomiary4[[#This Row],[czujnik4]]+273.15,0)</f>
        <v>293</v>
      </c>
      <c r="Q33">
        <f>ROUNDDOWN(Tabela_pomiary4[[#This Row],[czujnik5]]+273.15,0)</f>
        <v>294</v>
      </c>
      <c r="R33">
        <f>ROUNDDOWN(Tabela_pomiary4[[#This Row],[czujnik6]]+273.15,0)</f>
        <v>296</v>
      </c>
      <c r="S33">
        <f>ROUNDDOWN(Tabela_pomiary4[[#This Row],[czujnik7]]+273.15,0)</f>
        <v>295</v>
      </c>
      <c r="T33">
        <f>ROUNDDOWN(Tabela_pomiary4[[#This Row],[czujnik8]]+273.15,0)</f>
        <v>296</v>
      </c>
      <c r="U33">
        <f>ROUNDDOWN(Tabela_pomiary4[[#This Row],[czujnik9]]+273.15,0)</f>
        <v>297</v>
      </c>
      <c r="V33">
        <f>ROUNDDOWN(Tabela_pomiary4[[#This Row],[czujnik10]]+273.15,0)</f>
        <v>294</v>
      </c>
    </row>
    <row r="34" spans="1:22" x14ac:dyDescent="0.3">
      <c r="A34" s="1">
        <v>42686</v>
      </c>
      <c r="B34" s="2">
        <v>4.7222222222222221E-2</v>
      </c>
      <c r="C34">
        <v>10.3</v>
      </c>
      <c r="D34">
        <v>14.81</v>
      </c>
      <c r="E34">
        <v>12.96</v>
      </c>
      <c r="F34">
        <v>12.99</v>
      </c>
      <c r="G34">
        <v>19</v>
      </c>
      <c r="H34">
        <v>17.73</v>
      </c>
      <c r="I34">
        <v>12.97</v>
      </c>
      <c r="J34">
        <v>17.96</v>
      </c>
      <c r="K34">
        <v>19.07</v>
      </c>
      <c r="L34">
        <v>17.12</v>
      </c>
      <c r="M34">
        <f>ROUNDDOWN(Tabela_pomiary4[[#This Row],[czujnik1]]+273.15,0)</f>
        <v>283</v>
      </c>
      <c r="N34">
        <f>ROUNDDOWN(Tabela_pomiary4[[#This Row],[czujnik2]]+273.15,0)</f>
        <v>287</v>
      </c>
      <c r="O34">
        <f>ROUNDDOWN(Tabela_pomiary4[[#This Row],[czujnik3]]+273.15,0)</f>
        <v>286</v>
      </c>
      <c r="P34">
        <f>ROUNDDOWN(Tabela_pomiary4[[#This Row],[czujnik4]]+273.15,0)</f>
        <v>286</v>
      </c>
      <c r="Q34">
        <f>ROUNDDOWN(Tabela_pomiary4[[#This Row],[czujnik5]]+273.15,0)</f>
        <v>292</v>
      </c>
      <c r="R34">
        <f>ROUNDDOWN(Tabela_pomiary4[[#This Row],[czujnik6]]+273.15,0)</f>
        <v>290</v>
      </c>
      <c r="S34">
        <f>ROUNDDOWN(Tabela_pomiary4[[#This Row],[czujnik7]]+273.15,0)</f>
        <v>286</v>
      </c>
      <c r="T34">
        <f>ROUNDDOWN(Tabela_pomiary4[[#This Row],[czujnik8]]+273.15,0)</f>
        <v>291</v>
      </c>
      <c r="U34">
        <f>ROUNDDOWN(Tabela_pomiary4[[#This Row],[czujnik9]]+273.15,0)</f>
        <v>292</v>
      </c>
      <c r="V34">
        <f>ROUNDDOWN(Tabela_pomiary4[[#This Row],[czujnik10]]+273.15,0)</f>
        <v>290</v>
      </c>
    </row>
    <row r="35" spans="1:22" x14ac:dyDescent="0.3">
      <c r="A35" s="1">
        <v>42669</v>
      </c>
      <c r="B35" s="2">
        <v>4.791666666666667E-2</v>
      </c>
      <c r="C35">
        <v>11.42</v>
      </c>
      <c r="D35">
        <v>18.52</v>
      </c>
      <c r="E35">
        <v>13.52</v>
      </c>
      <c r="F35">
        <v>18.75</v>
      </c>
      <c r="G35">
        <v>11.07</v>
      </c>
      <c r="H35">
        <v>13.24</v>
      </c>
      <c r="I35">
        <v>16.14</v>
      </c>
      <c r="J35">
        <v>10.94</v>
      </c>
      <c r="K35">
        <v>13.13</v>
      </c>
      <c r="L35">
        <v>16.52</v>
      </c>
      <c r="M35">
        <f>ROUNDDOWN(Tabela_pomiary4[[#This Row],[czujnik1]]+273.15,0)</f>
        <v>284</v>
      </c>
      <c r="N35">
        <f>ROUNDDOWN(Tabela_pomiary4[[#This Row],[czujnik2]]+273.15,0)</f>
        <v>291</v>
      </c>
      <c r="O35">
        <f>ROUNDDOWN(Tabela_pomiary4[[#This Row],[czujnik3]]+273.15,0)</f>
        <v>286</v>
      </c>
      <c r="P35">
        <f>ROUNDDOWN(Tabela_pomiary4[[#This Row],[czujnik4]]+273.15,0)</f>
        <v>291</v>
      </c>
      <c r="Q35">
        <f>ROUNDDOWN(Tabela_pomiary4[[#This Row],[czujnik5]]+273.15,0)</f>
        <v>284</v>
      </c>
      <c r="R35">
        <f>ROUNDDOWN(Tabela_pomiary4[[#This Row],[czujnik6]]+273.15,0)</f>
        <v>286</v>
      </c>
      <c r="S35">
        <f>ROUNDDOWN(Tabela_pomiary4[[#This Row],[czujnik7]]+273.15,0)</f>
        <v>289</v>
      </c>
      <c r="T35">
        <f>ROUNDDOWN(Tabela_pomiary4[[#This Row],[czujnik8]]+273.15,0)</f>
        <v>284</v>
      </c>
      <c r="U35">
        <f>ROUNDDOWN(Tabela_pomiary4[[#This Row],[czujnik9]]+273.15,0)</f>
        <v>286</v>
      </c>
      <c r="V35">
        <f>ROUNDDOWN(Tabela_pomiary4[[#This Row],[czujnik10]]+273.15,0)</f>
        <v>289</v>
      </c>
    </row>
    <row r="36" spans="1:22" x14ac:dyDescent="0.3">
      <c r="A36" s="1">
        <v>42654</v>
      </c>
      <c r="B36" s="2">
        <v>4.9305555555555554E-2</v>
      </c>
      <c r="C36">
        <v>14.04</v>
      </c>
      <c r="D36">
        <v>12.39</v>
      </c>
      <c r="E36">
        <v>16.54</v>
      </c>
      <c r="F36">
        <v>16.02</v>
      </c>
      <c r="G36">
        <v>10.46</v>
      </c>
      <c r="H36">
        <v>10.8</v>
      </c>
      <c r="I36">
        <v>13.25</v>
      </c>
      <c r="J36">
        <v>19.96</v>
      </c>
      <c r="K36">
        <v>19.989999999999998</v>
      </c>
      <c r="L36">
        <v>15.91</v>
      </c>
      <c r="M36">
        <f>ROUNDDOWN(Tabela_pomiary4[[#This Row],[czujnik1]]+273.15,0)</f>
        <v>287</v>
      </c>
      <c r="N36">
        <f>ROUNDDOWN(Tabela_pomiary4[[#This Row],[czujnik2]]+273.15,0)</f>
        <v>285</v>
      </c>
      <c r="O36">
        <f>ROUNDDOWN(Tabela_pomiary4[[#This Row],[czujnik3]]+273.15,0)</f>
        <v>289</v>
      </c>
      <c r="P36">
        <f>ROUNDDOWN(Tabela_pomiary4[[#This Row],[czujnik4]]+273.15,0)</f>
        <v>289</v>
      </c>
      <c r="Q36">
        <f>ROUNDDOWN(Tabela_pomiary4[[#This Row],[czujnik5]]+273.15,0)</f>
        <v>283</v>
      </c>
      <c r="R36">
        <f>ROUNDDOWN(Tabela_pomiary4[[#This Row],[czujnik6]]+273.15,0)</f>
        <v>283</v>
      </c>
      <c r="S36">
        <f>ROUNDDOWN(Tabela_pomiary4[[#This Row],[czujnik7]]+273.15,0)</f>
        <v>286</v>
      </c>
      <c r="T36">
        <f>ROUNDDOWN(Tabela_pomiary4[[#This Row],[czujnik8]]+273.15,0)</f>
        <v>293</v>
      </c>
      <c r="U36">
        <f>ROUNDDOWN(Tabela_pomiary4[[#This Row],[czujnik9]]+273.15,0)</f>
        <v>293</v>
      </c>
      <c r="V36">
        <f>ROUNDDOWN(Tabela_pomiary4[[#This Row],[czujnik10]]+273.15,0)</f>
        <v>289</v>
      </c>
    </row>
    <row r="37" spans="1:22" x14ac:dyDescent="0.3">
      <c r="A37" s="1">
        <v>42485</v>
      </c>
      <c r="B37" s="2">
        <v>8.4027777777777785E-2</v>
      </c>
      <c r="C37">
        <v>11.94</v>
      </c>
      <c r="D37">
        <v>13.57</v>
      </c>
      <c r="E37">
        <v>10.050000000000001</v>
      </c>
      <c r="F37">
        <v>11.85</v>
      </c>
      <c r="G37">
        <v>10.59</v>
      </c>
      <c r="H37">
        <v>14.12</v>
      </c>
      <c r="I37">
        <v>14.27</v>
      </c>
      <c r="J37">
        <v>15.81</v>
      </c>
      <c r="K37">
        <v>14</v>
      </c>
      <c r="L37">
        <v>14.16</v>
      </c>
      <c r="M37">
        <f>ROUNDDOWN(Tabela_pomiary4[[#This Row],[czujnik1]]+273.15,0)</f>
        <v>285</v>
      </c>
      <c r="N37">
        <f>ROUNDDOWN(Tabela_pomiary4[[#This Row],[czujnik2]]+273.15,0)</f>
        <v>286</v>
      </c>
      <c r="O37">
        <f>ROUNDDOWN(Tabela_pomiary4[[#This Row],[czujnik3]]+273.15,0)</f>
        <v>283</v>
      </c>
      <c r="P37">
        <f>ROUNDDOWN(Tabela_pomiary4[[#This Row],[czujnik4]]+273.15,0)</f>
        <v>285</v>
      </c>
      <c r="Q37">
        <f>ROUNDDOWN(Tabela_pomiary4[[#This Row],[czujnik5]]+273.15,0)</f>
        <v>283</v>
      </c>
      <c r="R37">
        <f>ROUNDDOWN(Tabela_pomiary4[[#This Row],[czujnik6]]+273.15,0)</f>
        <v>287</v>
      </c>
      <c r="S37">
        <f>ROUNDDOWN(Tabela_pomiary4[[#This Row],[czujnik7]]+273.15,0)</f>
        <v>287</v>
      </c>
      <c r="T37">
        <f>ROUNDDOWN(Tabela_pomiary4[[#This Row],[czujnik8]]+273.15,0)</f>
        <v>288</v>
      </c>
      <c r="U37">
        <f>ROUNDDOWN(Tabela_pomiary4[[#This Row],[czujnik9]]+273.15,0)</f>
        <v>287</v>
      </c>
      <c r="V37">
        <f>ROUNDDOWN(Tabela_pomiary4[[#This Row],[czujnik10]]+273.15,0)</f>
        <v>287</v>
      </c>
    </row>
    <row r="38" spans="1:22" x14ac:dyDescent="0.3">
      <c r="A38" s="1">
        <v>42485</v>
      </c>
      <c r="B38" s="2">
        <v>8.4722222222222227E-2</v>
      </c>
      <c r="C38">
        <v>14.53</v>
      </c>
      <c r="D38">
        <v>13.21</v>
      </c>
      <c r="E38">
        <v>10.84</v>
      </c>
      <c r="F38">
        <v>10.95</v>
      </c>
      <c r="G38">
        <v>11.65</v>
      </c>
      <c r="H38">
        <v>11.34</v>
      </c>
      <c r="I38">
        <v>13.76</v>
      </c>
      <c r="J38">
        <v>12.75</v>
      </c>
      <c r="K38">
        <v>10.43</v>
      </c>
      <c r="L38">
        <v>12.8</v>
      </c>
      <c r="M38">
        <f>ROUNDDOWN(Tabela_pomiary4[[#This Row],[czujnik1]]+273.15,0)</f>
        <v>287</v>
      </c>
      <c r="N38">
        <f>ROUNDDOWN(Tabela_pomiary4[[#This Row],[czujnik2]]+273.15,0)</f>
        <v>286</v>
      </c>
      <c r="O38">
        <f>ROUNDDOWN(Tabela_pomiary4[[#This Row],[czujnik3]]+273.15,0)</f>
        <v>283</v>
      </c>
      <c r="P38">
        <f>ROUNDDOWN(Tabela_pomiary4[[#This Row],[czujnik4]]+273.15,0)</f>
        <v>284</v>
      </c>
      <c r="Q38">
        <f>ROUNDDOWN(Tabela_pomiary4[[#This Row],[czujnik5]]+273.15,0)</f>
        <v>284</v>
      </c>
      <c r="R38">
        <f>ROUNDDOWN(Tabela_pomiary4[[#This Row],[czujnik6]]+273.15,0)</f>
        <v>284</v>
      </c>
      <c r="S38">
        <f>ROUNDDOWN(Tabela_pomiary4[[#This Row],[czujnik7]]+273.15,0)</f>
        <v>286</v>
      </c>
      <c r="T38">
        <f>ROUNDDOWN(Tabela_pomiary4[[#This Row],[czujnik8]]+273.15,0)</f>
        <v>285</v>
      </c>
      <c r="U38">
        <f>ROUNDDOWN(Tabela_pomiary4[[#This Row],[czujnik9]]+273.15,0)</f>
        <v>283</v>
      </c>
      <c r="V38">
        <f>ROUNDDOWN(Tabela_pomiary4[[#This Row],[czujnik10]]+273.15,0)</f>
        <v>285</v>
      </c>
    </row>
    <row r="39" spans="1:22" x14ac:dyDescent="0.3">
      <c r="A39" s="1">
        <v>42547</v>
      </c>
      <c r="B39" s="2">
        <v>8.4722222222222227E-2</v>
      </c>
      <c r="C39">
        <v>16.03</v>
      </c>
      <c r="D39">
        <v>12.49</v>
      </c>
      <c r="E39">
        <v>18.23</v>
      </c>
      <c r="F39">
        <v>11.56</v>
      </c>
      <c r="G39">
        <v>15.34</v>
      </c>
      <c r="H39">
        <v>18.190000000000001</v>
      </c>
      <c r="I39">
        <v>12.2</v>
      </c>
      <c r="J39">
        <v>18.04</v>
      </c>
      <c r="K39">
        <v>14.52</v>
      </c>
      <c r="L39">
        <v>15.9</v>
      </c>
      <c r="M39">
        <f>ROUNDDOWN(Tabela_pomiary4[[#This Row],[czujnik1]]+273.15,0)</f>
        <v>289</v>
      </c>
      <c r="N39">
        <f>ROUNDDOWN(Tabela_pomiary4[[#This Row],[czujnik2]]+273.15,0)</f>
        <v>285</v>
      </c>
      <c r="O39">
        <f>ROUNDDOWN(Tabela_pomiary4[[#This Row],[czujnik3]]+273.15,0)</f>
        <v>291</v>
      </c>
      <c r="P39">
        <f>ROUNDDOWN(Tabela_pomiary4[[#This Row],[czujnik4]]+273.15,0)</f>
        <v>284</v>
      </c>
      <c r="Q39">
        <f>ROUNDDOWN(Tabela_pomiary4[[#This Row],[czujnik5]]+273.15,0)</f>
        <v>288</v>
      </c>
      <c r="R39">
        <f>ROUNDDOWN(Tabela_pomiary4[[#This Row],[czujnik6]]+273.15,0)</f>
        <v>291</v>
      </c>
      <c r="S39">
        <f>ROUNDDOWN(Tabela_pomiary4[[#This Row],[czujnik7]]+273.15,0)</f>
        <v>285</v>
      </c>
      <c r="T39">
        <f>ROUNDDOWN(Tabela_pomiary4[[#This Row],[czujnik8]]+273.15,0)</f>
        <v>291</v>
      </c>
      <c r="U39">
        <f>ROUNDDOWN(Tabela_pomiary4[[#This Row],[czujnik9]]+273.15,0)</f>
        <v>287</v>
      </c>
      <c r="V39">
        <f>ROUNDDOWN(Tabela_pomiary4[[#This Row],[czujnik10]]+273.15,0)</f>
        <v>289</v>
      </c>
    </row>
    <row r="40" spans="1:22" x14ac:dyDescent="0.3">
      <c r="A40" s="1">
        <v>42647</v>
      </c>
      <c r="B40" s="2">
        <v>8.4722222222222227E-2</v>
      </c>
      <c r="C40">
        <v>16.5</v>
      </c>
      <c r="D40">
        <v>18.18</v>
      </c>
      <c r="E40">
        <v>15.63</v>
      </c>
      <c r="F40">
        <v>11.46</v>
      </c>
      <c r="G40">
        <v>17.399999999999999</v>
      </c>
      <c r="H40">
        <v>16.75</v>
      </c>
      <c r="I40">
        <v>11.85</v>
      </c>
      <c r="J40">
        <v>13.64</v>
      </c>
      <c r="K40">
        <v>10.43</v>
      </c>
      <c r="L40">
        <v>19.149999999999999</v>
      </c>
      <c r="M40">
        <f>ROUNDDOWN(Tabela_pomiary4[[#This Row],[czujnik1]]+273.15,0)</f>
        <v>289</v>
      </c>
      <c r="N40">
        <f>ROUNDDOWN(Tabela_pomiary4[[#This Row],[czujnik2]]+273.15,0)</f>
        <v>291</v>
      </c>
      <c r="O40">
        <f>ROUNDDOWN(Tabela_pomiary4[[#This Row],[czujnik3]]+273.15,0)</f>
        <v>288</v>
      </c>
      <c r="P40">
        <f>ROUNDDOWN(Tabela_pomiary4[[#This Row],[czujnik4]]+273.15,0)</f>
        <v>284</v>
      </c>
      <c r="Q40">
        <f>ROUNDDOWN(Tabela_pomiary4[[#This Row],[czujnik5]]+273.15,0)</f>
        <v>290</v>
      </c>
      <c r="R40">
        <f>ROUNDDOWN(Tabela_pomiary4[[#This Row],[czujnik6]]+273.15,0)</f>
        <v>289</v>
      </c>
      <c r="S40">
        <f>ROUNDDOWN(Tabela_pomiary4[[#This Row],[czujnik7]]+273.15,0)</f>
        <v>285</v>
      </c>
      <c r="T40">
        <f>ROUNDDOWN(Tabela_pomiary4[[#This Row],[czujnik8]]+273.15,0)</f>
        <v>286</v>
      </c>
      <c r="U40">
        <f>ROUNDDOWN(Tabela_pomiary4[[#This Row],[czujnik9]]+273.15,0)</f>
        <v>283</v>
      </c>
      <c r="V40">
        <f>ROUNDDOWN(Tabela_pomiary4[[#This Row],[czujnik10]]+273.15,0)</f>
        <v>292</v>
      </c>
    </row>
    <row r="41" spans="1:22" x14ac:dyDescent="0.3">
      <c r="A41" s="1">
        <v>42654</v>
      </c>
      <c r="B41" s="2">
        <v>8.4722222222222227E-2</v>
      </c>
      <c r="C41">
        <v>15.75</v>
      </c>
      <c r="D41">
        <v>18.39</v>
      </c>
      <c r="E41">
        <v>13.61</v>
      </c>
      <c r="F41">
        <v>10.15</v>
      </c>
      <c r="G41">
        <v>19.989999999999998</v>
      </c>
      <c r="H41">
        <v>14.87</v>
      </c>
      <c r="I41">
        <v>14.72</v>
      </c>
      <c r="J41">
        <v>14.66</v>
      </c>
      <c r="K41">
        <v>19.100000000000001</v>
      </c>
      <c r="L41">
        <v>17.760000000000002</v>
      </c>
      <c r="M41">
        <f>ROUNDDOWN(Tabela_pomiary4[[#This Row],[czujnik1]]+273.15,0)</f>
        <v>288</v>
      </c>
      <c r="N41">
        <f>ROUNDDOWN(Tabela_pomiary4[[#This Row],[czujnik2]]+273.15,0)</f>
        <v>291</v>
      </c>
      <c r="O41">
        <f>ROUNDDOWN(Tabela_pomiary4[[#This Row],[czujnik3]]+273.15,0)</f>
        <v>286</v>
      </c>
      <c r="P41">
        <f>ROUNDDOWN(Tabela_pomiary4[[#This Row],[czujnik4]]+273.15,0)</f>
        <v>283</v>
      </c>
      <c r="Q41">
        <f>ROUNDDOWN(Tabela_pomiary4[[#This Row],[czujnik5]]+273.15,0)</f>
        <v>293</v>
      </c>
      <c r="R41">
        <f>ROUNDDOWN(Tabela_pomiary4[[#This Row],[czujnik6]]+273.15,0)</f>
        <v>288</v>
      </c>
      <c r="S41">
        <f>ROUNDDOWN(Tabela_pomiary4[[#This Row],[czujnik7]]+273.15,0)</f>
        <v>287</v>
      </c>
      <c r="T41">
        <f>ROUNDDOWN(Tabela_pomiary4[[#This Row],[czujnik8]]+273.15,0)</f>
        <v>287</v>
      </c>
      <c r="U41">
        <f>ROUNDDOWN(Tabela_pomiary4[[#This Row],[czujnik9]]+273.15,0)</f>
        <v>292</v>
      </c>
      <c r="V41">
        <f>ROUNDDOWN(Tabela_pomiary4[[#This Row],[czujnik10]]+273.15,0)</f>
        <v>290</v>
      </c>
    </row>
    <row r="42" spans="1:22" x14ac:dyDescent="0.3">
      <c r="A42" s="1">
        <v>42682</v>
      </c>
      <c r="B42" s="2">
        <v>8.4722222222222227E-2</v>
      </c>
      <c r="C42">
        <v>14.42</v>
      </c>
      <c r="D42">
        <v>19.23</v>
      </c>
      <c r="E42">
        <v>19.98</v>
      </c>
      <c r="F42">
        <v>11.87</v>
      </c>
      <c r="G42">
        <v>11.95</v>
      </c>
      <c r="H42">
        <v>10.7</v>
      </c>
      <c r="I42">
        <v>13.96</v>
      </c>
      <c r="J42">
        <v>11.65</v>
      </c>
      <c r="K42">
        <v>10.73</v>
      </c>
      <c r="L42">
        <v>19.25</v>
      </c>
      <c r="M42">
        <f>ROUNDDOWN(Tabela_pomiary4[[#This Row],[czujnik1]]+273.15,0)</f>
        <v>287</v>
      </c>
      <c r="N42">
        <f>ROUNDDOWN(Tabela_pomiary4[[#This Row],[czujnik2]]+273.15,0)</f>
        <v>292</v>
      </c>
      <c r="O42">
        <f>ROUNDDOWN(Tabela_pomiary4[[#This Row],[czujnik3]]+273.15,0)</f>
        <v>293</v>
      </c>
      <c r="P42">
        <f>ROUNDDOWN(Tabela_pomiary4[[#This Row],[czujnik4]]+273.15,0)</f>
        <v>285</v>
      </c>
      <c r="Q42">
        <f>ROUNDDOWN(Tabela_pomiary4[[#This Row],[czujnik5]]+273.15,0)</f>
        <v>285</v>
      </c>
      <c r="R42">
        <f>ROUNDDOWN(Tabela_pomiary4[[#This Row],[czujnik6]]+273.15,0)</f>
        <v>283</v>
      </c>
      <c r="S42">
        <f>ROUNDDOWN(Tabela_pomiary4[[#This Row],[czujnik7]]+273.15,0)</f>
        <v>287</v>
      </c>
      <c r="T42">
        <f>ROUNDDOWN(Tabela_pomiary4[[#This Row],[czujnik8]]+273.15,0)</f>
        <v>284</v>
      </c>
      <c r="U42">
        <f>ROUNDDOWN(Tabela_pomiary4[[#This Row],[czujnik9]]+273.15,0)</f>
        <v>283</v>
      </c>
      <c r="V42">
        <f>ROUNDDOWN(Tabela_pomiary4[[#This Row],[czujnik10]]+273.15,0)</f>
        <v>292</v>
      </c>
    </row>
    <row r="43" spans="1:22" x14ac:dyDescent="0.3">
      <c r="A43" s="1">
        <v>42526</v>
      </c>
      <c r="B43" s="2">
        <v>8.5416666666666669E-2</v>
      </c>
      <c r="C43">
        <v>10.039999999999999</v>
      </c>
      <c r="D43">
        <v>10.19</v>
      </c>
      <c r="E43">
        <v>19.75</v>
      </c>
      <c r="F43">
        <v>15.2</v>
      </c>
      <c r="G43">
        <v>18.100000000000001</v>
      </c>
      <c r="H43">
        <v>14.37</v>
      </c>
      <c r="I43">
        <v>15.28</v>
      </c>
      <c r="J43">
        <v>11.85</v>
      </c>
      <c r="K43">
        <v>12.32</v>
      </c>
      <c r="L43">
        <v>12.94</v>
      </c>
      <c r="M43">
        <f>ROUNDDOWN(Tabela_pomiary4[[#This Row],[czujnik1]]+273.15,0)</f>
        <v>283</v>
      </c>
      <c r="N43">
        <f>ROUNDDOWN(Tabela_pomiary4[[#This Row],[czujnik2]]+273.15,0)</f>
        <v>283</v>
      </c>
      <c r="O43">
        <f>ROUNDDOWN(Tabela_pomiary4[[#This Row],[czujnik3]]+273.15,0)</f>
        <v>292</v>
      </c>
      <c r="P43">
        <f>ROUNDDOWN(Tabela_pomiary4[[#This Row],[czujnik4]]+273.15,0)</f>
        <v>288</v>
      </c>
      <c r="Q43">
        <f>ROUNDDOWN(Tabela_pomiary4[[#This Row],[czujnik5]]+273.15,0)</f>
        <v>291</v>
      </c>
      <c r="R43">
        <f>ROUNDDOWN(Tabela_pomiary4[[#This Row],[czujnik6]]+273.15,0)</f>
        <v>287</v>
      </c>
      <c r="S43">
        <f>ROUNDDOWN(Tabela_pomiary4[[#This Row],[czujnik7]]+273.15,0)</f>
        <v>288</v>
      </c>
      <c r="T43">
        <f>ROUNDDOWN(Tabela_pomiary4[[#This Row],[czujnik8]]+273.15,0)</f>
        <v>285</v>
      </c>
      <c r="U43">
        <f>ROUNDDOWN(Tabela_pomiary4[[#This Row],[czujnik9]]+273.15,0)</f>
        <v>285</v>
      </c>
      <c r="V43">
        <f>ROUNDDOWN(Tabela_pomiary4[[#This Row],[czujnik10]]+273.15,0)</f>
        <v>286</v>
      </c>
    </row>
    <row r="44" spans="1:22" x14ac:dyDescent="0.3">
      <c r="A44" s="1">
        <v>42668</v>
      </c>
      <c r="B44" s="2">
        <v>8.5416666666666669E-2</v>
      </c>
      <c r="C44">
        <v>10.53</v>
      </c>
      <c r="D44">
        <v>15.53</v>
      </c>
      <c r="E44">
        <v>17.63</v>
      </c>
      <c r="F44">
        <v>19.84</v>
      </c>
      <c r="G44">
        <v>10.76</v>
      </c>
      <c r="H44">
        <v>14.15</v>
      </c>
      <c r="I44">
        <v>13.54</v>
      </c>
      <c r="J44">
        <v>11.75</v>
      </c>
      <c r="K44">
        <v>12.65</v>
      </c>
      <c r="L44">
        <v>13.57</v>
      </c>
      <c r="M44">
        <f>ROUNDDOWN(Tabela_pomiary4[[#This Row],[czujnik1]]+273.15,0)</f>
        <v>283</v>
      </c>
      <c r="N44">
        <f>ROUNDDOWN(Tabela_pomiary4[[#This Row],[czujnik2]]+273.15,0)</f>
        <v>288</v>
      </c>
      <c r="O44">
        <f>ROUNDDOWN(Tabela_pomiary4[[#This Row],[czujnik3]]+273.15,0)</f>
        <v>290</v>
      </c>
      <c r="P44">
        <f>ROUNDDOWN(Tabela_pomiary4[[#This Row],[czujnik4]]+273.15,0)</f>
        <v>292</v>
      </c>
      <c r="Q44">
        <f>ROUNDDOWN(Tabela_pomiary4[[#This Row],[czujnik5]]+273.15,0)</f>
        <v>283</v>
      </c>
      <c r="R44">
        <f>ROUNDDOWN(Tabela_pomiary4[[#This Row],[czujnik6]]+273.15,0)</f>
        <v>287</v>
      </c>
      <c r="S44">
        <f>ROUNDDOWN(Tabela_pomiary4[[#This Row],[czujnik7]]+273.15,0)</f>
        <v>286</v>
      </c>
      <c r="T44">
        <f>ROUNDDOWN(Tabela_pomiary4[[#This Row],[czujnik8]]+273.15,0)</f>
        <v>284</v>
      </c>
      <c r="U44">
        <f>ROUNDDOWN(Tabela_pomiary4[[#This Row],[czujnik9]]+273.15,0)</f>
        <v>285</v>
      </c>
      <c r="V44">
        <f>ROUNDDOWN(Tabela_pomiary4[[#This Row],[czujnik10]]+273.15,0)</f>
        <v>286</v>
      </c>
    </row>
    <row r="45" spans="1:22" x14ac:dyDescent="0.3">
      <c r="A45" s="1">
        <v>42594</v>
      </c>
      <c r="B45" s="2">
        <v>8.611111111111111E-2</v>
      </c>
      <c r="C45">
        <v>21.99</v>
      </c>
      <c r="D45">
        <v>21.03</v>
      </c>
      <c r="E45">
        <v>21.98</v>
      </c>
      <c r="F45">
        <v>24.71</v>
      </c>
      <c r="G45">
        <v>22.25</v>
      </c>
      <c r="H45">
        <v>21.03</v>
      </c>
      <c r="I45">
        <v>20.059999999999999</v>
      </c>
      <c r="J45">
        <v>23.44</v>
      </c>
      <c r="K45">
        <v>23.35</v>
      </c>
      <c r="L45">
        <v>24.22</v>
      </c>
      <c r="M45">
        <f>ROUNDDOWN(Tabela_pomiary4[[#This Row],[czujnik1]]+273.15,0)</f>
        <v>295</v>
      </c>
      <c r="N45">
        <f>ROUNDDOWN(Tabela_pomiary4[[#This Row],[czujnik2]]+273.15,0)</f>
        <v>294</v>
      </c>
      <c r="O45">
        <f>ROUNDDOWN(Tabela_pomiary4[[#This Row],[czujnik3]]+273.15,0)</f>
        <v>295</v>
      </c>
      <c r="P45">
        <f>ROUNDDOWN(Tabela_pomiary4[[#This Row],[czujnik4]]+273.15,0)</f>
        <v>297</v>
      </c>
      <c r="Q45">
        <f>ROUNDDOWN(Tabela_pomiary4[[#This Row],[czujnik5]]+273.15,0)</f>
        <v>295</v>
      </c>
      <c r="R45">
        <f>ROUNDDOWN(Tabela_pomiary4[[#This Row],[czujnik6]]+273.15,0)</f>
        <v>294</v>
      </c>
      <c r="S45">
        <f>ROUNDDOWN(Tabela_pomiary4[[#This Row],[czujnik7]]+273.15,0)</f>
        <v>293</v>
      </c>
      <c r="T45">
        <f>ROUNDDOWN(Tabela_pomiary4[[#This Row],[czujnik8]]+273.15,0)</f>
        <v>296</v>
      </c>
      <c r="U45">
        <f>ROUNDDOWN(Tabela_pomiary4[[#This Row],[czujnik9]]+273.15,0)</f>
        <v>296</v>
      </c>
      <c r="V45">
        <f>ROUNDDOWN(Tabela_pomiary4[[#This Row],[czujnik10]]+273.15,0)</f>
        <v>297</v>
      </c>
    </row>
    <row r="46" spans="1:22" x14ac:dyDescent="0.3">
      <c r="A46" s="1">
        <v>42556</v>
      </c>
      <c r="B46" s="2">
        <v>8.6805555555555552E-2</v>
      </c>
      <c r="C46">
        <v>22.29</v>
      </c>
      <c r="D46">
        <v>22.16</v>
      </c>
      <c r="E46">
        <v>22.9</v>
      </c>
      <c r="F46">
        <v>20.04</v>
      </c>
      <c r="G46">
        <v>21.27</v>
      </c>
      <c r="H46">
        <v>21.55</v>
      </c>
      <c r="I46">
        <v>21.51</v>
      </c>
      <c r="J46">
        <v>23.98</v>
      </c>
      <c r="K46">
        <v>24.01</v>
      </c>
      <c r="L46">
        <v>23.77</v>
      </c>
      <c r="M46">
        <f>ROUNDDOWN(Tabela_pomiary4[[#This Row],[czujnik1]]+273.15,0)</f>
        <v>295</v>
      </c>
      <c r="N46">
        <f>ROUNDDOWN(Tabela_pomiary4[[#This Row],[czujnik2]]+273.15,0)</f>
        <v>295</v>
      </c>
      <c r="O46">
        <f>ROUNDDOWN(Tabela_pomiary4[[#This Row],[czujnik3]]+273.15,0)</f>
        <v>296</v>
      </c>
      <c r="P46">
        <f>ROUNDDOWN(Tabela_pomiary4[[#This Row],[czujnik4]]+273.15,0)</f>
        <v>293</v>
      </c>
      <c r="Q46">
        <f>ROUNDDOWN(Tabela_pomiary4[[#This Row],[czujnik5]]+273.15,0)</f>
        <v>294</v>
      </c>
      <c r="R46">
        <f>ROUNDDOWN(Tabela_pomiary4[[#This Row],[czujnik6]]+273.15,0)</f>
        <v>294</v>
      </c>
      <c r="S46">
        <f>ROUNDDOWN(Tabela_pomiary4[[#This Row],[czujnik7]]+273.15,0)</f>
        <v>294</v>
      </c>
      <c r="T46">
        <f>ROUNDDOWN(Tabela_pomiary4[[#This Row],[czujnik8]]+273.15,0)</f>
        <v>297</v>
      </c>
      <c r="U46">
        <f>ROUNDDOWN(Tabela_pomiary4[[#This Row],[czujnik9]]+273.15,0)</f>
        <v>297</v>
      </c>
      <c r="V46">
        <f>ROUNDDOWN(Tabela_pomiary4[[#This Row],[czujnik10]]+273.15,0)</f>
        <v>296</v>
      </c>
    </row>
    <row r="47" spans="1:22" x14ac:dyDescent="0.3">
      <c r="A47" s="1">
        <v>42406</v>
      </c>
      <c r="B47" s="2">
        <v>8.7499999999999994E-2</v>
      </c>
      <c r="C47">
        <v>1.94</v>
      </c>
      <c r="D47">
        <v>1.72</v>
      </c>
      <c r="E47">
        <v>-1.91</v>
      </c>
      <c r="F47">
        <v>-5.44</v>
      </c>
      <c r="G47">
        <v>2.11</v>
      </c>
      <c r="H47">
        <v>-2.93</v>
      </c>
      <c r="I47">
        <v>-3.28</v>
      </c>
      <c r="J47">
        <v>-7.12</v>
      </c>
      <c r="K47">
        <v>2.12</v>
      </c>
      <c r="L47">
        <v>7.35</v>
      </c>
      <c r="M47">
        <f>ROUNDDOWN(Tabela_pomiary4[[#This Row],[czujnik1]]+273.15,0)</f>
        <v>275</v>
      </c>
      <c r="N47">
        <f>ROUNDDOWN(Tabela_pomiary4[[#This Row],[czujnik2]]+273.15,0)</f>
        <v>274</v>
      </c>
      <c r="O47">
        <f>ROUNDDOWN(Tabela_pomiary4[[#This Row],[czujnik3]]+273.15,0)</f>
        <v>271</v>
      </c>
      <c r="P47">
        <f>ROUNDDOWN(Tabela_pomiary4[[#This Row],[czujnik4]]+273.15,0)</f>
        <v>267</v>
      </c>
      <c r="Q47">
        <f>ROUNDDOWN(Tabela_pomiary4[[#This Row],[czujnik5]]+273.15,0)</f>
        <v>275</v>
      </c>
      <c r="R47">
        <f>ROUNDDOWN(Tabela_pomiary4[[#This Row],[czujnik6]]+273.15,0)</f>
        <v>270</v>
      </c>
      <c r="S47">
        <f>ROUNDDOWN(Tabela_pomiary4[[#This Row],[czujnik7]]+273.15,0)</f>
        <v>269</v>
      </c>
      <c r="T47">
        <f>ROUNDDOWN(Tabela_pomiary4[[#This Row],[czujnik8]]+273.15,0)</f>
        <v>266</v>
      </c>
      <c r="U47">
        <f>ROUNDDOWN(Tabela_pomiary4[[#This Row],[czujnik9]]+273.15,0)</f>
        <v>275</v>
      </c>
      <c r="V47">
        <f>ROUNDDOWN(Tabela_pomiary4[[#This Row],[czujnik10]]+273.15,0)</f>
        <v>280</v>
      </c>
    </row>
    <row r="48" spans="1:22" x14ac:dyDescent="0.3">
      <c r="A48" s="1">
        <v>42590</v>
      </c>
      <c r="B48" s="2">
        <v>8.8888888888888892E-2</v>
      </c>
      <c r="C48">
        <v>22.93</v>
      </c>
      <c r="D48">
        <v>21.83</v>
      </c>
      <c r="E48">
        <v>22.2</v>
      </c>
      <c r="F48">
        <v>20.66</v>
      </c>
      <c r="G48">
        <v>21.05</v>
      </c>
      <c r="H48">
        <v>22.52</v>
      </c>
      <c r="I48">
        <v>24.58</v>
      </c>
      <c r="J48">
        <v>24.21</v>
      </c>
      <c r="K48">
        <v>24.25</v>
      </c>
      <c r="L48">
        <v>20.98</v>
      </c>
      <c r="M48">
        <f>ROUNDDOWN(Tabela_pomiary4[[#This Row],[czujnik1]]+273.15,0)</f>
        <v>296</v>
      </c>
      <c r="N48">
        <f>ROUNDDOWN(Tabela_pomiary4[[#This Row],[czujnik2]]+273.15,0)</f>
        <v>294</v>
      </c>
      <c r="O48">
        <f>ROUNDDOWN(Tabela_pomiary4[[#This Row],[czujnik3]]+273.15,0)</f>
        <v>295</v>
      </c>
      <c r="P48">
        <f>ROUNDDOWN(Tabela_pomiary4[[#This Row],[czujnik4]]+273.15,0)</f>
        <v>293</v>
      </c>
      <c r="Q48">
        <f>ROUNDDOWN(Tabela_pomiary4[[#This Row],[czujnik5]]+273.15,0)</f>
        <v>294</v>
      </c>
      <c r="R48">
        <f>ROUNDDOWN(Tabela_pomiary4[[#This Row],[czujnik6]]+273.15,0)</f>
        <v>295</v>
      </c>
      <c r="S48">
        <f>ROUNDDOWN(Tabela_pomiary4[[#This Row],[czujnik7]]+273.15,0)</f>
        <v>297</v>
      </c>
      <c r="T48">
        <f>ROUNDDOWN(Tabela_pomiary4[[#This Row],[czujnik8]]+273.15,0)</f>
        <v>297</v>
      </c>
      <c r="U48">
        <f>ROUNDDOWN(Tabela_pomiary4[[#This Row],[czujnik9]]+273.15,0)</f>
        <v>297</v>
      </c>
      <c r="V48">
        <f>ROUNDDOWN(Tabela_pomiary4[[#This Row],[czujnik10]]+273.15,0)</f>
        <v>294</v>
      </c>
    </row>
    <row r="49" spans="1:22" x14ac:dyDescent="0.3">
      <c r="A49" s="1">
        <v>42518</v>
      </c>
      <c r="B49" s="2">
        <v>8.9583333333333334E-2</v>
      </c>
      <c r="C49">
        <v>14.66</v>
      </c>
      <c r="D49">
        <v>12.46</v>
      </c>
      <c r="E49">
        <v>12.31</v>
      </c>
      <c r="F49">
        <v>10.050000000000001</v>
      </c>
      <c r="G49">
        <v>15.48</v>
      </c>
      <c r="H49">
        <v>15.29</v>
      </c>
      <c r="I49">
        <v>15.23</v>
      </c>
      <c r="J49">
        <v>15.32</v>
      </c>
      <c r="K49">
        <v>13.62</v>
      </c>
      <c r="L49">
        <v>15.68</v>
      </c>
      <c r="M49">
        <f>ROUNDDOWN(Tabela_pomiary4[[#This Row],[czujnik1]]+273.15,0)</f>
        <v>287</v>
      </c>
      <c r="N49">
        <f>ROUNDDOWN(Tabela_pomiary4[[#This Row],[czujnik2]]+273.15,0)</f>
        <v>285</v>
      </c>
      <c r="O49">
        <f>ROUNDDOWN(Tabela_pomiary4[[#This Row],[czujnik3]]+273.15,0)</f>
        <v>285</v>
      </c>
      <c r="P49">
        <f>ROUNDDOWN(Tabela_pomiary4[[#This Row],[czujnik4]]+273.15,0)</f>
        <v>283</v>
      </c>
      <c r="Q49">
        <f>ROUNDDOWN(Tabela_pomiary4[[#This Row],[czujnik5]]+273.15,0)</f>
        <v>288</v>
      </c>
      <c r="R49">
        <f>ROUNDDOWN(Tabela_pomiary4[[#This Row],[czujnik6]]+273.15,0)</f>
        <v>288</v>
      </c>
      <c r="S49">
        <f>ROUNDDOWN(Tabela_pomiary4[[#This Row],[czujnik7]]+273.15,0)</f>
        <v>288</v>
      </c>
      <c r="T49">
        <f>ROUNDDOWN(Tabela_pomiary4[[#This Row],[czujnik8]]+273.15,0)</f>
        <v>288</v>
      </c>
      <c r="U49">
        <f>ROUNDDOWN(Tabela_pomiary4[[#This Row],[czujnik9]]+273.15,0)</f>
        <v>286</v>
      </c>
      <c r="V49">
        <f>ROUNDDOWN(Tabela_pomiary4[[#This Row],[czujnik10]]+273.15,0)</f>
        <v>288</v>
      </c>
    </row>
    <row r="50" spans="1:22" x14ac:dyDescent="0.3">
      <c r="A50" s="1">
        <v>42537</v>
      </c>
      <c r="B50" s="2">
        <v>8.9583333333333334E-2</v>
      </c>
      <c r="C50">
        <v>12.05</v>
      </c>
      <c r="D50">
        <v>13.7</v>
      </c>
      <c r="E50">
        <v>12.71</v>
      </c>
      <c r="F50">
        <v>15.73</v>
      </c>
      <c r="G50">
        <v>19.93</v>
      </c>
      <c r="H50">
        <v>19.27</v>
      </c>
      <c r="I50">
        <v>11.13</v>
      </c>
      <c r="J50">
        <v>14.74</v>
      </c>
      <c r="K50">
        <v>15.42</v>
      </c>
      <c r="L50">
        <v>12.66</v>
      </c>
      <c r="M50">
        <f>ROUNDDOWN(Tabela_pomiary4[[#This Row],[czujnik1]]+273.15,0)</f>
        <v>285</v>
      </c>
      <c r="N50">
        <f>ROUNDDOWN(Tabela_pomiary4[[#This Row],[czujnik2]]+273.15,0)</f>
        <v>286</v>
      </c>
      <c r="O50">
        <f>ROUNDDOWN(Tabela_pomiary4[[#This Row],[czujnik3]]+273.15,0)</f>
        <v>285</v>
      </c>
      <c r="P50">
        <f>ROUNDDOWN(Tabela_pomiary4[[#This Row],[czujnik4]]+273.15,0)</f>
        <v>288</v>
      </c>
      <c r="Q50">
        <f>ROUNDDOWN(Tabela_pomiary4[[#This Row],[czujnik5]]+273.15,0)</f>
        <v>293</v>
      </c>
      <c r="R50">
        <f>ROUNDDOWN(Tabela_pomiary4[[#This Row],[czujnik6]]+273.15,0)</f>
        <v>292</v>
      </c>
      <c r="S50">
        <f>ROUNDDOWN(Tabela_pomiary4[[#This Row],[czujnik7]]+273.15,0)</f>
        <v>284</v>
      </c>
      <c r="T50">
        <f>ROUNDDOWN(Tabela_pomiary4[[#This Row],[czujnik8]]+273.15,0)</f>
        <v>287</v>
      </c>
      <c r="U50">
        <f>ROUNDDOWN(Tabela_pomiary4[[#This Row],[czujnik9]]+273.15,0)</f>
        <v>288</v>
      </c>
      <c r="V50">
        <f>ROUNDDOWN(Tabela_pomiary4[[#This Row],[czujnik10]]+273.15,0)</f>
        <v>285</v>
      </c>
    </row>
    <row r="51" spans="1:22" x14ac:dyDescent="0.3">
      <c r="A51" s="1">
        <v>42583</v>
      </c>
      <c r="B51" s="2">
        <v>9.166666666666666E-2</v>
      </c>
      <c r="C51">
        <v>21.46</v>
      </c>
      <c r="D51">
        <v>20.81</v>
      </c>
      <c r="E51">
        <v>22.16</v>
      </c>
      <c r="F51">
        <v>23.39</v>
      </c>
      <c r="G51">
        <v>21.06</v>
      </c>
      <c r="H51">
        <v>23.13</v>
      </c>
      <c r="I51">
        <v>24.81</v>
      </c>
      <c r="J51">
        <v>21.89</v>
      </c>
      <c r="K51">
        <v>21.04</v>
      </c>
      <c r="L51">
        <v>20.73</v>
      </c>
      <c r="M51">
        <f>ROUNDDOWN(Tabela_pomiary4[[#This Row],[czujnik1]]+273.15,0)</f>
        <v>294</v>
      </c>
      <c r="N51">
        <f>ROUNDDOWN(Tabela_pomiary4[[#This Row],[czujnik2]]+273.15,0)</f>
        <v>293</v>
      </c>
      <c r="O51">
        <f>ROUNDDOWN(Tabela_pomiary4[[#This Row],[czujnik3]]+273.15,0)</f>
        <v>295</v>
      </c>
      <c r="P51">
        <f>ROUNDDOWN(Tabela_pomiary4[[#This Row],[czujnik4]]+273.15,0)</f>
        <v>296</v>
      </c>
      <c r="Q51">
        <f>ROUNDDOWN(Tabela_pomiary4[[#This Row],[czujnik5]]+273.15,0)</f>
        <v>294</v>
      </c>
      <c r="R51">
        <f>ROUNDDOWN(Tabela_pomiary4[[#This Row],[czujnik6]]+273.15,0)</f>
        <v>296</v>
      </c>
      <c r="S51">
        <f>ROUNDDOWN(Tabela_pomiary4[[#This Row],[czujnik7]]+273.15,0)</f>
        <v>297</v>
      </c>
      <c r="T51">
        <f>ROUNDDOWN(Tabela_pomiary4[[#This Row],[czujnik8]]+273.15,0)</f>
        <v>295</v>
      </c>
      <c r="U51">
        <f>ROUNDDOWN(Tabela_pomiary4[[#This Row],[czujnik9]]+273.15,0)</f>
        <v>294</v>
      </c>
      <c r="V51">
        <f>ROUNDDOWN(Tabela_pomiary4[[#This Row],[czujnik10]]+273.15,0)</f>
        <v>293</v>
      </c>
    </row>
    <row r="52" spans="1:22" x14ac:dyDescent="0.3">
      <c r="A52" s="1">
        <v>42450</v>
      </c>
      <c r="B52" s="2">
        <v>0.12569444444444444</v>
      </c>
      <c r="C52">
        <v>0.98</v>
      </c>
      <c r="D52">
        <v>7.64</v>
      </c>
      <c r="E52">
        <v>6.1</v>
      </c>
      <c r="F52">
        <v>6.46</v>
      </c>
      <c r="G52">
        <v>-7.0000000000000007E-2</v>
      </c>
      <c r="H52">
        <v>-2.93</v>
      </c>
      <c r="I52">
        <v>-5.81</v>
      </c>
      <c r="J52">
        <v>5.65</v>
      </c>
      <c r="K52">
        <v>5.0999999999999996</v>
      </c>
      <c r="L52">
        <v>8.25</v>
      </c>
      <c r="M52">
        <f>ROUNDDOWN(Tabela_pomiary4[[#This Row],[czujnik1]]+273.15,0)</f>
        <v>274</v>
      </c>
      <c r="N52">
        <f>ROUNDDOWN(Tabela_pomiary4[[#This Row],[czujnik2]]+273.15,0)</f>
        <v>280</v>
      </c>
      <c r="O52">
        <f>ROUNDDOWN(Tabela_pomiary4[[#This Row],[czujnik3]]+273.15,0)</f>
        <v>279</v>
      </c>
      <c r="P52">
        <f>ROUNDDOWN(Tabela_pomiary4[[#This Row],[czujnik4]]+273.15,0)</f>
        <v>279</v>
      </c>
      <c r="Q52">
        <f>ROUNDDOWN(Tabela_pomiary4[[#This Row],[czujnik5]]+273.15,0)</f>
        <v>273</v>
      </c>
      <c r="R52">
        <f>ROUNDDOWN(Tabela_pomiary4[[#This Row],[czujnik6]]+273.15,0)</f>
        <v>270</v>
      </c>
      <c r="S52">
        <f>ROUNDDOWN(Tabela_pomiary4[[#This Row],[czujnik7]]+273.15,0)</f>
        <v>267</v>
      </c>
      <c r="T52">
        <f>ROUNDDOWN(Tabela_pomiary4[[#This Row],[czujnik8]]+273.15,0)</f>
        <v>278</v>
      </c>
      <c r="U52">
        <f>ROUNDDOWN(Tabela_pomiary4[[#This Row],[czujnik9]]+273.15,0)</f>
        <v>278</v>
      </c>
      <c r="V52">
        <f>ROUNDDOWN(Tabela_pomiary4[[#This Row],[czujnik10]]+273.15,0)</f>
        <v>281</v>
      </c>
    </row>
    <row r="53" spans="1:22" x14ac:dyDescent="0.3">
      <c r="A53" s="1">
        <v>42405</v>
      </c>
      <c r="B53" s="2">
        <v>0.12638888888888888</v>
      </c>
      <c r="C53">
        <v>3.21</v>
      </c>
      <c r="D53">
        <v>-7.03</v>
      </c>
      <c r="E53">
        <v>-6.63</v>
      </c>
      <c r="F53">
        <v>-2.59</v>
      </c>
      <c r="G53">
        <v>6.44</v>
      </c>
      <c r="H53">
        <v>1.67</v>
      </c>
      <c r="I53">
        <v>7.34</v>
      </c>
      <c r="J53">
        <v>7.78</v>
      </c>
      <c r="K53">
        <v>2.48</v>
      </c>
      <c r="L53">
        <v>-2.82</v>
      </c>
      <c r="M53">
        <f>ROUNDDOWN(Tabela_pomiary4[[#This Row],[czujnik1]]+273.15,0)</f>
        <v>276</v>
      </c>
      <c r="N53">
        <f>ROUNDDOWN(Tabela_pomiary4[[#This Row],[czujnik2]]+273.15,0)</f>
        <v>266</v>
      </c>
      <c r="O53">
        <f>ROUNDDOWN(Tabela_pomiary4[[#This Row],[czujnik3]]+273.15,0)</f>
        <v>266</v>
      </c>
      <c r="P53">
        <f>ROUNDDOWN(Tabela_pomiary4[[#This Row],[czujnik4]]+273.15,0)</f>
        <v>270</v>
      </c>
      <c r="Q53">
        <f>ROUNDDOWN(Tabela_pomiary4[[#This Row],[czujnik5]]+273.15,0)</f>
        <v>279</v>
      </c>
      <c r="R53">
        <f>ROUNDDOWN(Tabela_pomiary4[[#This Row],[czujnik6]]+273.15,0)</f>
        <v>274</v>
      </c>
      <c r="S53">
        <f>ROUNDDOWN(Tabela_pomiary4[[#This Row],[czujnik7]]+273.15,0)</f>
        <v>280</v>
      </c>
      <c r="T53">
        <f>ROUNDDOWN(Tabela_pomiary4[[#This Row],[czujnik8]]+273.15,0)</f>
        <v>280</v>
      </c>
      <c r="U53">
        <f>ROUNDDOWN(Tabela_pomiary4[[#This Row],[czujnik9]]+273.15,0)</f>
        <v>275</v>
      </c>
      <c r="V53">
        <f>ROUNDDOWN(Tabela_pomiary4[[#This Row],[czujnik10]]+273.15,0)</f>
        <v>270</v>
      </c>
    </row>
    <row r="54" spans="1:22" x14ac:dyDescent="0.3">
      <c r="A54" s="1">
        <v>42444</v>
      </c>
      <c r="B54" s="2">
        <v>0.12638888888888888</v>
      </c>
      <c r="C54">
        <v>-2.0099999999999998</v>
      </c>
      <c r="D54">
        <v>0.62</v>
      </c>
      <c r="E54">
        <v>4.95</v>
      </c>
      <c r="F54">
        <v>6.62</v>
      </c>
      <c r="G54">
        <v>-2.5</v>
      </c>
      <c r="H54">
        <v>7.05</v>
      </c>
      <c r="I54">
        <v>-7.33</v>
      </c>
      <c r="J54">
        <v>7.96</v>
      </c>
      <c r="K54">
        <v>4.51</v>
      </c>
      <c r="L54">
        <v>8.17</v>
      </c>
      <c r="M54">
        <f>ROUNDDOWN(Tabela_pomiary4[[#This Row],[czujnik1]]+273.15,0)</f>
        <v>271</v>
      </c>
      <c r="N54">
        <f>ROUNDDOWN(Tabela_pomiary4[[#This Row],[czujnik2]]+273.15,0)</f>
        <v>273</v>
      </c>
      <c r="O54">
        <f>ROUNDDOWN(Tabela_pomiary4[[#This Row],[czujnik3]]+273.15,0)</f>
        <v>278</v>
      </c>
      <c r="P54">
        <f>ROUNDDOWN(Tabela_pomiary4[[#This Row],[czujnik4]]+273.15,0)</f>
        <v>279</v>
      </c>
      <c r="Q54">
        <f>ROUNDDOWN(Tabela_pomiary4[[#This Row],[czujnik5]]+273.15,0)</f>
        <v>270</v>
      </c>
      <c r="R54">
        <f>ROUNDDOWN(Tabela_pomiary4[[#This Row],[czujnik6]]+273.15,0)</f>
        <v>280</v>
      </c>
      <c r="S54">
        <f>ROUNDDOWN(Tabela_pomiary4[[#This Row],[czujnik7]]+273.15,0)</f>
        <v>265</v>
      </c>
      <c r="T54">
        <f>ROUNDDOWN(Tabela_pomiary4[[#This Row],[czujnik8]]+273.15,0)</f>
        <v>281</v>
      </c>
      <c r="U54">
        <f>ROUNDDOWN(Tabela_pomiary4[[#This Row],[czujnik9]]+273.15,0)</f>
        <v>277</v>
      </c>
      <c r="V54">
        <f>ROUNDDOWN(Tabela_pomiary4[[#This Row],[czujnik10]]+273.15,0)</f>
        <v>281</v>
      </c>
    </row>
    <row r="55" spans="1:22" x14ac:dyDescent="0.3">
      <c r="A55" s="1">
        <v>42529</v>
      </c>
      <c r="B55" s="2">
        <v>0.12638888888888888</v>
      </c>
      <c r="C55">
        <v>11.12</v>
      </c>
      <c r="D55">
        <v>15.77</v>
      </c>
      <c r="E55">
        <v>19.170000000000002</v>
      </c>
      <c r="F55">
        <v>10.32</v>
      </c>
      <c r="G55">
        <v>10.9</v>
      </c>
      <c r="H55">
        <v>10.58</v>
      </c>
      <c r="I55">
        <v>16.86</v>
      </c>
      <c r="J55">
        <v>17.149999999999999</v>
      </c>
      <c r="K55">
        <v>19.41</v>
      </c>
      <c r="L55">
        <v>12.24</v>
      </c>
      <c r="M55">
        <f>ROUNDDOWN(Tabela_pomiary4[[#This Row],[czujnik1]]+273.15,0)</f>
        <v>284</v>
      </c>
      <c r="N55">
        <f>ROUNDDOWN(Tabela_pomiary4[[#This Row],[czujnik2]]+273.15,0)</f>
        <v>288</v>
      </c>
      <c r="O55">
        <f>ROUNDDOWN(Tabela_pomiary4[[#This Row],[czujnik3]]+273.15,0)</f>
        <v>292</v>
      </c>
      <c r="P55">
        <f>ROUNDDOWN(Tabela_pomiary4[[#This Row],[czujnik4]]+273.15,0)</f>
        <v>283</v>
      </c>
      <c r="Q55">
        <f>ROUNDDOWN(Tabela_pomiary4[[#This Row],[czujnik5]]+273.15,0)</f>
        <v>284</v>
      </c>
      <c r="R55">
        <f>ROUNDDOWN(Tabela_pomiary4[[#This Row],[czujnik6]]+273.15,0)</f>
        <v>283</v>
      </c>
      <c r="S55">
        <f>ROUNDDOWN(Tabela_pomiary4[[#This Row],[czujnik7]]+273.15,0)</f>
        <v>290</v>
      </c>
      <c r="T55">
        <f>ROUNDDOWN(Tabela_pomiary4[[#This Row],[czujnik8]]+273.15,0)</f>
        <v>290</v>
      </c>
      <c r="U55">
        <f>ROUNDDOWN(Tabela_pomiary4[[#This Row],[czujnik9]]+273.15,0)</f>
        <v>292</v>
      </c>
      <c r="V55">
        <f>ROUNDDOWN(Tabela_pomiary4[[#This Row],[czujnik10]]+273.15,0)</f>
        <v>285</v>
      </c>
    </row>
    <row r="56" spans="1:22" x14ac:dyDescent="0.3">
      <c r="A56" s="1">
        <v>42704</v>
      </c>
      <c r="B56" s="2">
        <v>0.12638888888888888</v>
      </c>
      <c r="C56">
        <v>15.81</v>
      </c>
      <c r="D56">
        <v>14.72</v>
      </c>
      <c r="E56">
        <v>18.12</v>
      </c>
      <c r="F56">
        <v>18.82</v>
      </c>
      <c r="G56">
        <v>15.14</v>
      </c>
      <c r="H56">
        <v>18.850000000000001</v>
      </c>
      <c r="I56">
        <v>17.940000000000001</v>
      </c>
      <c r="J56">
        <v>12.26</v>
      </c>
      <c r="K56">
        <v>19.34</v>
      </c>
      <c r="L56">
        <v>18.3</v>
      </c>
      <c r="M56">
        <f>ROUNDDOWN(Tabela_pomiary4[[#This Row],[czujnik1]]+273.15,0)</f>
        <v>288</v>
      </c>
      <c r="N56">
        <f>ROUNDDOWN(Tabela_pomiary4[[#This Row],[czujnik2]]+273.15,0)</f>
        <v>287</v>
      </c>
      <c r="O56">
        <f>ROUNDDOWN(Tabela_pomiary4[[#This Row],[czujnik3]]+273.15,0)</f>
        <v>291</v>
      </c>
      <c r="P56">
        <f>ROUNDDOWN(Tabela_pomiary4[[#This Row],[czujnik4]]+273.15,0)</f>
        <v>291</v>
      </c>
      <c r="Q56">
        <f>ROUNDDOWN(Tabela_pomiary4[[#This Row],[czujnik5]]+273.15,0)</f>
        <v>288</v>
      </c>
      <c r="R56">
        <f>ROUNDDOWN(Tabela_pomiary4[[#This Row],[czujnik6]]+273.15,0)</f>
        <v>292</v>
      </c>
      <c r="S56">
        <f>ROUNDDOWN(Tabela_pomiary4[[#This Row],[czujnik7]]+273.15,0)</f>
        <v>291</v>
      </c>
      <c r="T56">
        <f>ROUNDDOWN(Tabela_pomiary4[[#This Row],[czujnik8]]+273.15,0)</f>
        <v>285</v>
      </c>
      <c r="U56">
        <f>ROUNDDOWN(Tabela_pomiary4[[#This Row],[czujnik9]]+273.15,0)</f>
        <v>292</v>
      </c>
      <c r="V56">
        <f>ROUNDDOWN(Tabela_pomiary4[[#This Row],[czujnik10]]+273.15,0)</f>
        <v>291</v>
      </c>
    </row>
    <row r="57" spans="1:22" x14ac:dyDescent="0.3">
      <c r="A57" s="1">
        <v>42713</v>
      </c>
      <c r="B57" s="2">
        <v>0.12638888888888888</v>
      </c>
      <c r="C57">
        <v>-1.03</v>
      </c>
      <c r="D57">
        <v>8.4</v>
      </c>
      <c r="E57">
        <v>7.65</v>
      </c>
      <c r="F57">
        <v>-1.5</v>
      </c>
      <c r="G57">
        <v>-1.63</v>
      </c>
      <c r="H57">
        <v>8.16</v>
      </c>
      <c r="I57">
        <v>-4.8899999999999997</v>
      </c>
      <c r="J57">
        <v>-2.09</v>
      </c>
      <c r="K57">
        <v>-2.0299999999999998</v>
      </c>
      <c r="L57">
        <v>-0.74</v>
      </c>
      <c r="M57">
        <f>ROUNDDOWN(Tabela_pomiary4[[#This Row],[czujnik1]]+273.15,0)</f>
        <v>272</v>
      </c>
      <c r="N57">
        <f>ROUNDDOWN(Tabela_pomiary4[[#This Row],[czujnik2]]+273.15,0)</f>
        <v>281</v>
      </c>
      <c r="O57">
        <f>ROUNDDOWN(Tabela_pomiary4[[#This Row],[czujnik3]]+273.15,0)</f>
        <v>280</v>
      </c>
      <c r="P57">
        <f>ROUNDDOWN(Tabela_pomiary4[[#This Row],[czujnik4]]+273.15,0)</f>
        <v>271</v>
      </c>
      <c r="Q57">
        <f>ROUNDDOWN(Tabela_pomiary4[[#This Row],[czujnik5]]+273.15,0)</f>
        <v>271</v>
      </c>
      <c r="R57">
        <f>ROUNDDOWN(Tabela_pomiary4[[#This Row],[czujnik6]]+273.15,0)</f>
        <v>281</v>
      </c>
      <c r="S57">
        <f>ROUNDDOWN(Tabela_pomiary4[[#This Row],[czujnik7]]+273.15,0)</f>
        <v>268</v>
      </c>
      <c r="T57">
        <f>ROUNDDOWN(Tabela_pomiary4[[#This Row],[czujnik8]]+273.15,0)</f>
        <v>271</v>
      </c>
      <c r="U57">
        <f>ROUNDDOWN(Tabela_pomiary4[[#This Row],[czujnik9]]+273.15,0)</f>
        <v>271</v>
      </c>
      <c r="V57">
        <f>ROUNDDOWN(Tabela_pomiary4[[#This Row],[czujnik10]]+273.15,0)</f>
        <v>272</v>
      </c>
    </row>
    <row r="58" spans="1:22" x14ac:dyDescent="0.3">
      <c r="A58" s="1">
        <v>42594</v>
      </c>
      <c r="B58" s="2">
        <v>0.12708333333333333</v>
      </c>
      <c r="C58">
        <v>21.25</v>
      </c>
      <c r="D58">
        <v>22.63</v>
      </c>
      <c r="E58">
        <v>22.5</v>
      </c>
      <c r="F58">
        <v>22.53</v>
      </c>
      <c r="G58">
        <v>22.55</v>
      </c>
      <c r="H58">
        <v>23.75</v>
      </c>
      <c r="I58">
        <v>22.37</v>
      </c>
      <c r="J58">
        <v>20.83</v>
      </c>
      <c r="K58">
        <v>22.24</v>
      </c>
      <c r="L58">
        <v>22.78</v>
      </c>
      <c r="M58">
        <f>ROUNDDOWN(Tabela_pomiary4[[#This Row],[czujnik1]]+273.15,0)</f>
        <v>294</v>
      </c>
      <c r="N58">
        <f>ROUNDDOWN(Tabela_pomiary4[[#This Row],[czujnik2]]+273.15,0)</f>
        <v>295</v>
      </c>
      <c r="O58">
        <f>ROUNDDOWN(Tabela_pomiary4[[#This Row],[czujnik3]]+273.15,0)</f>
        <v>295</v>
      </c>
      <c r="P58">
        <f>ROUNDDOWN(Tabela_pomiary4[[#This Row],[czujnik4]]+273.15,0)</f>
        <v>295</v>
      </c>
      <c r="Q58">
        <f>ROUNDDOWN(Tabela_pomiary4[[#This Row],[czujnik5]]+273.15,0)</f>
        <v>295</v>
      </c>
      <c r="R58">
        <f>ROUNDDOWN(Tabela_pomiary4[[#This Row],[czujnik6]]+273.15,0)</f>
        <v>296</v>
      </c>
      <c r="S58">
        <f>ROUNDDOWN(Tabela_pomiary4[[#This Row],[czujnik7]]+273.15,0)</f>
        <v>295</v>
      </c>
      <c r="T58">
        <f>ROUNDDOWN(Tabela_pomiary4[[#This Row],[czujnik8]]+273.15,0)</f>
        <v>293</v>
      </c>
      <c r="U58">
        <f>ROUNDDOWN(Tabela_pomiary4[[#This Row],[czujnik9]]+273.15,0)</f>
        <v>295</v>
      </c>
      <c r="V58">
        <f>ROUNDDOWN(Tabela_pomiary4[[#This Row],[czujnik10]]+273.15,0)</f>
        <v>295</v>
      </c>
    </row>
    <row r="59" spans="1:22" x14ac:dyDescent="0.3">
      <c r="A59" s="1">
        <v>42603</v>
      </c>
      <c r="B59" s="2">
        <v>0.12847222222222221</v>
      </c>
      <c r="C59">
        <v>23.52</v>
      </c>
      <c r="D59">
        <v>21.62</v>
      </c>
      <c r="E59">
        <v>22.59</v>
      </c>
      <c r="F59">
        <v>22.21</v>
      </c>
      <c r="G59">
        <v>21.78</v>
      </c>
      <c r="H59">
        <v>24.26</v>
      </c>
      <c r="I59">
        <v>24.31</v>
      </c>
      <c r="J59">
        <v>20.53</v>
      </c>
      <c r="K59">
        <v>23.51</v>
      </c>
      <c r="L59">
        <v>23.09</v>
      </c>
      <c r="M59">
        <f>ROUNDDOWN(Tabela_pomiary4[[#This Row],[czujnik1]]+273.15,0)</f>
        <v>296</v>
      </c>
      <c r="N59">
        <f>ROUNDDOWN(Tabela_pomiary4[[#This Row],[czujnik2]]+273.15,0)</f>
        <v>294</v>
      </c>
      <c r="O59">
        <f>ROUNDDOWN(Tabela_pomiary4[[#This Row],[czujnik3]]+273.15,0)</f>
        <v>295</v>
      </c>
      <c r="P59">
        <f>ROUNDDOWN(Tabela_pomiary4[[#This Row],[czujnik4]]+273.15,0)</f>
        <v>295</v>
      </c>
      <c r="Q59">
        <f>ROUNDDOWN(Tabela_pomiary4[[#This Row],[czujnik5]]+273.15,0)</f>
        <v>294</v>
      </c>
      <c r="R59">
        <f>ROUNDDOWN(Tabela_pomiary4[[#This Row],[czujnik6]]+273.15,0)</f>
        <v>297</v>
      </c>
      <c r="S59">
        <f>ROUNDDOWN(Tabela_pomiary4[[#This Row],[czujnik7]]+273.15,0)</f>
        <v>297</v>
      </c>
      <c r="T59">
        <f>ROUNDDOWN(Tabela_pomiary4[[#This Row],[czujnik8]]+273.15,0)</f>
        <v>293</v>
      </c>
      <c r="U59">
        <f>ROUNDDOWN(Tabela_pomiary4[[#This Row],[czujnik9]]+273.15,0)</f>
        <v>296</v>
      </c>
      <c r="V59">
        <f>ROUNDDOWN(Tabela_pomiary4[[#This Row],[czujnik10]]+273.15,0)</f>
        <v>296</v>
      </c>
    </row>
    <row r="60" spans="1:22" x14ac:dyDescent="0.3">
      <c r="A60" s="1">
        <v>42498</v>
      </c>
      <c r="B60" s="2">
        <v>0.12916666666666668</v>
      </c>
      <c r="C60">
        <v>13.62</v>
      </c>
      <c r="D60">
        <v>13.57</v>
      </c>
      <c r="E60">
        <v>12.68</v>
      </c>
      <c r="F60">
        <v>15.88</v>
      </c>
      <c r="G60">
        <v>13.23</v>
      </c>
      <c r="H60">
        <v>14.1</v>
      </c>
      <c r="I60">
        <v>15.41</v>
      </c>
      <c r="J60">
        <v>11.12</v>
      </c>
      <c r="K60">
        <v>10.81</v>
      </c>
      <c r="L60">
        <v>13.61</v>
      </c>
      <c r="M60">
        <f>ROUNDDOWN(Tabela_pomiary4[[#This Row],[czujnik1]]+273.15,0)</f>
        <v>286</v>
      </c>
      <c r="N60">
        <f>ROUNDDOWN(Tabela_pomiary4[[#This Row],[czujnik2]]+273.15,0)</f>
        <v>286</v>
      </c>
      <c r="O60">
        <f>ROUNDDOWN(Tabela_pomiary4[[#This Row],[czujnik3]]+273.15,0)</f>
        <v>285</v>
      </c>
      <c r="P60">
        <f>ROUNDDOWN(Tabela_pomiary4[[#This Row],[czujnik4]]+273.15,0)</f>
        <v>289</v>
      </c>
      <c r="Q60">
        <f>ROUNDDOWN(Tabela_pomiary4[[#This Row],[czujnik5]]+273.15,0)</f>
        <v>286</v>
      </c>
      <c r="R60">
        <f>ROUNDDOWN(Tabela_pomiary4[[#This Row],[czujnik6]]+273.15,0)</f>
        <v>287</v>
      </c>
      <c r="S60">
        <f>ROUNDDOWN(Tabela_pomiary4[[#This Row],[czujnik7]]+273.15,0)</f>
        <v>288</v>
      </c>
      <c r="T60">
        <f>ROUNDDOWN(Tabela_pomiary4[[#This Row],[czujnik8]]+273.15,0)</f>
        <v>284</v>
      </c>
      <c r="U60">
        <f>ROUNDDOWN(Tabela_pomiary4[[#This Row],[czujnik9]]+273.15,0)</f>
        <v>283</v>
      </c>
      <c r="V60">
        <f>ROUNDDOWN(Tabela_pomiary4[[#This Row],[czujnik10]]+273.15,0)</f>
        <v>286</v>
      </c>
    </row>
    <row r="61" spans="1:22" x14ac:dyDescent="0.3">
      <c r="A61" s="1">
        <v>42634</v>
      </c>
      <c r="B61" s="2">
        <v>0.12916666666666668</v>
      </c>
      <c r="C61">
        <v>19.21</v>
      </c>
      <c r="D61">
        <v>19.71</v>
      </c>
      <c r="E61">
        <v>17.29</v>
      </c>
      <c r="F61">
        <v>12.07</v>
      </c>
      <c r="G61">
        <v>18.739999999999998</v>
      </c>
      <c r="H61">
        <v>18.8</v>
      </c>
      <c r="I61">
        <v>17.55</v>
      </c>
      <c r="J61">
        <v>13.23</v>
      </c>
      <c r="K61">
        <v>16.34</v>
      </c>
      <c r="L61">
        <v>16.95</v>
      </c>
      <c r="M61">
        <f>ROUNDDOWN(Tabela_pomiary4[[#This Row],[czujnik1]]+273.15,0)</f>
        <v>292</v>
      </c>
      <c r="N61">
        <f>ROUNDDOWN(Tabela_pomiary4[[#This Row],[czujnik2]]+273.15,0)</f>
        <v>292</v>
      </c>
      <c r="O61">
        <f>ROUNDDOWN(Tabela_pomiary4[[#This Row],[czujnik3]]+273.15,0)</f>
        <v>290</v>
      </c>
      <c r="P61">
        <f>ROUNDDOWN(Tabela_pomiary4[[#This Row],[czujnik4]]+273.15,0)</f>
        <v>285</v>
      </c>
      <c r="Q61">
        <f>ROUNDDOWN(Tabela_pomiary4[[#This Row],[czujnik5]]+273.15,0)</f>
        <v>291</v>
      </c>
      <c r="R61">
        <f>ROUNDDOWN(Tabela_pomiary4[[#This Row],[czujnik6]]+273.15,0)</f>
        <v>291</v>
      </c>
      <c r="S61">
        <f>ROUNDDOWN(Tabela_pomiary4[[#This Row],[czujnik7]]+273.15,0)</f>
        <v>290</v>
      </c>
      <c r="T61">
        <f>ROUNDDOWN(Tabela_pomiary4[[#This Row],[czujnik8]]+273.15,0)</f>
        <v>286</v>
      </c>
      <c r="U61">
        <f>ROUNDDOWN(Tabela_pomiary4[[#This Row],[czujnik9]]+273.15,0)</f>
        <v>289</v>
      </c>
      <c r="V61">
        <f>ROUNDDOWN(Tabela_pomiary4[[#This Row],[czujnik10]]+273.15,0)</f>
        <v>290</v>
      </c>
    </row>
    <row r="62" spans="1:22" x14ac:dyDescent="0.3">
      <c r="A62" s="1">
        <v>42454</v>
      </c>
      <c r="B62" s="2">
        <v>0.12986111111111112</v>
      </c>
      <c r="C62">
        <v>2.92</v>
      </c>
      <c r="D62">
        <v>0.43</v>
      </c>
      <c r="E62">
        <v>-7.83</v>
      </c>
      <c r="F62">
        <v>-7.67</v>
      </c>
      <c r="G62">
        <v>1.19</v>
      </c>
      <c r="H62">
        <v>5.35</v>
      </c>
      <c r="I62">
        <v>-4.1500000000000004</v>
      </c>
      <c r="J62">
        <v>6.34</v>
      </c>
      <c r="K62">
        <v>-5.17</v>
      </c>
      <c r="L62">
        <v>1.39</v>
      </c>
      <c r="M62">
        <f>ROUNDDOWN(Tabela_pomiary4[[#This Row],[czujnik1]]+273.15,0)</f>
        <v>276</v>
      </c>
      <c r="N62">
        <f>ROUNDDOWN(Tabela_pomiary4[[#This Row],[czujnik2]]+273.15,0)</f>
        <v>273</v>
      </c>
      <c r="O62">
        <f>ROUNDDOWN(Tabela_pomiary4[[#This Row],[czujnik3]]+273.15,0)</f>
        <v>265</v>
      </c>
      <c r="P62">
        <f>ROUNDDOWN(Tabela_pomiary4[[#This Row],[czujnik4]]+273.15,0)</f>
        <v>265</v>
      </c>
      <c r="Q62">
        <f>ROUNDDOWN(Tabela_pomiary4[[#This Row],[czujnik5]]+273.15,0)</f>
        <v>274</v>
      </c>
      <c r="R62">
        <f>ROUNDDOWN(Tabela_pomiary4[[#This Row],[czujnik6]]+273.15,0)</f>
        <v>278</v>
      </c>
      <c r="S62">
        <f>ROUNDDOWN(Tabela_pomiary4[[#This Row],[czujnik7]]+273.15,0)</f>
        <v>269</v>
      </c>
      <c r="T62">
        <f>ROUNDDOWN(Tabela_pomiary4[[#This Row],[czujnik8]]+273.15,0)</f>
        <v>279</v>
      </c>
      <c r="U62">
        <f>ROUNDDOWN(Tabela_pomiary4[[#This Row],[czujnik9]]+273.15,0)</f>
        <v>267</v>
      </c>
      <c r="V62">
        <f>ROUNDDOWN(Tabela_pomiary4[[#This Row],[czujnik10]]+273.15,0)</f>
        <v>274</v>
      </c>
    </row>
    <row r="63" spans="1:22" x14ac:dyDescent="0.3">
      <c r="A63" s="1">
        <v>42687</v>
      </c>
      <c r="B63" s="2">
        <v>0.13194444444444445</v>
      </c>
      <c r="C63">
        <v>10.029999999999999</v>
      </c>
      <c r="D63">
        <v>14.28</v>
      </c>
      <c r="E63">
        <v>11.97</v>
      </c>
      <c r="F63">
        <v>17.7</v>
      </c>
      <c r="G63">
        <v>18.2</v>
      </c>
      <c r="H63">
        <v>19.2</v>
      </c>
      <c r="I63">
        <v>17.43</v>
      </c>
      <c r="J63">
        <v>14.46</v>
      </c>
      <c r="K63">
        <v>16.48</v>
      </c>
      <c r="L63">
        <v>15.66</v>
      </c>
      <c r="M63">
        <f>ROUNDDOWN(Tabela_pomiary4[[#This Row],[czujnik1]]+273.15,0)</f>
        <v>283</v>
      </c>
      <c r="N63">
        <f>ROUNDDOWN(Tabela_pomiary4[[#This Row],[czujnik2]]+273.15,0)</f>
        <v>287</v>
      </c>
      <c r="O63">
        <f>ROUNDDOWN(Tabela_pomiary4[[#This Row],[czujnik3]]+273.15,0)</f>
        <v>285</v>
      </c>
      <c r="P63">
        <f>ROUNDDOWN(Tabela_pomiary4[[#This Row],[czujnik4]]+273.15,0)</f>
        <v>290</v>
      </c>
      <c r="Q63">
        <f>ROUNDDOWN(Tabela_pomiary4[[#This Row],[czujnik5]]+273.15,0)</f>
        <v>291</v>
      </c>
      <c r="R63">
        <f>ROUNDDOWN(Tabela_pomiary4[[#This Row],[czujnik6]]+273.15,0)</f>
        <v>292</v>
      </c>
      <c r="S63">
        <f>ROUNDDOWN(Tabela_pomiary4[[#This Row],[czujnik7]]+273.15,0)</f>
        <v>290</v>
      </c>
      <c r="T63">
        <f>ROUNDDOWN(Tabela_pomiary4[[#This Row],[czujnik8]]+273.15,0)</f>
        <v>287</v>
      </c>
      <c r="U63">
        <f>ROUNDDOWN(Tabela_pomiary4[[#This Row],[czujnik9]]+273.15,0)</f>
        <v>289</v>
      </c>
      <c r="V63">
        <f>ROUNDDOWN(Tabela_pomiary4[[#This Row],[czujnik10]]+273.15,0)</f>
        <v>288</v>
      </c>
    </row>
    <row r="64" spans="1:22" x14ac:dyDescent="0.3">
      <c r="A64" s="1">
        <v>42391</v>
      </c>
      <c r="B64" s="2">
        <v>0.13263888888888889</v>
      </c>
      <c r="C64">
        <v>4.1100000000000003</v>
      </c>
      <c r="D64">
        <v>0.85</v>
      </c>
      <c r="E64">
        <v>-3.78</v>
      </c>
      <c r="F64">
        <v>-7.4</v>
      </c>
      <c r="G64">
        <v>3.55</v>
      </c>
      <c r="H64">
        <v>-3.54</v>
      </c>
      <c r="I64">
        <v>-3.92</v>
      </c>
      <c r="J64">
        <v>1.5</v>
      </c>
      <c r="K64">
        <v>-3.41</v>
      </c>
      <c r="L64">
        <v>4.67</v>
      </c>
      <c r="M64">
        <f>ROUNDDOWN(Tabela_pomiary4[[#This Row],[czujnik1]]+273.15,0)</f>
        <v>277</v>
      </c>
      <c r="N64">
        <f>ROUNDDOWN(Tabela_pomiary4[[#This Row],[czujnik2]]+273.15,0)</f>
        <v>274</v>
      </c>
      <c r="O64">
        <f>ROUNDDOWN(Tabela_pomiary4[[#This Row],[czujnik3]]+273.15,0)</f>
        <v>269</v>
      </c>
      <c r="P64">
        <f>ROUNDDOWN(Tabela_pomiary4[[#This Row],[czujnik4]]+273.15,0)</f>
        <v>265</v>
      </c>
      <c r="Q64">
        <f>ROUNDDOWN(Tabela_pomiary4[[#This Row],[czujnik5]]+273.15,0)</f>
        <v>276</v>
      </c>
      <c r="R64">
        <f>ROUNDDOWN(Tabela_pomiary4[[#This Row],[czujnik6]]+273.15,0)</f>
        <v>269</v>
      </c>
      <c r="S64">
        <f>ROUNDDOWN(Tabela_pomiary4[[#This Row],[czujnik7]]+273.15,0)</f>
        <v>269</v>
      </c>
      <c r="T64">
        <f>ROUNDDOWN(Tabela_pomiary4[[#This Row],[czujnik8]]+273.15,0)</f>
        <v>274</v>
      </c>
      <c r="U64">
        <f>ROUNDDOWN(Tabela_pomiary4[[#This Row],[czujnik9]]+273.15,0)</f>
        <v>269</v>
      </c>
      <c r="V64">
        <f>ROUNDDOWN(Tabela_pomiary4[[#This Row],[czujnik10]]+273.15,0)</f>
        <v>277</v>
      </c>
    </row>
    <row r="65" spans="1:22" x14ac:dyDescent="0.3">
      <c r="A65" s="1">
        <v>42511</v>
      </c>
      <c r="B65" s="2">
        <v>0.1673611111111111</v>
      </c>
      <c r="C65">
        <v>10.07</v>
      </c>
      <c r="D65">
        <v>14.53</v>
      </c>
      <c r="E65">
        <v>10.54</v>
      </c>
      <c r="F65">
        <v>13.02</v>
      </c>
      <c r="G65">
        <v>10.56</v>
      </c>
      <c r="H65">
        <v>15.58</v>
      </c>
      <c r="I65">
        <v>14.05</v>
      </c>
      <c r="J65">
        <v>13.12</v>
      </c>
      <c r="K65">
        <v>14.65</v>
      </c>
      <c r="L65">
        <v>14.15</v>
      </c>
      <c r="M65">
        <f>ROUNDDOWN(Tabela_pomiary4[[#This Row],[czujnik1]]+273.15,0)</f>
        <v>283</v>
      </c>
      <c r="N65">
        <f>ROUNDDOWN(Tabela_pomiary4[[#This Row],[czujnik2]]+273.15,0)</f>
        <v>287</v>
      </c>
      <c r="O65">
        <f>ROUNDDOWN(Tabela_pomiary4[[#This Row],[czujnik3]]+273.15,0)</f>
        <v>283</v>
      </c>
      <c r="P65">
        <f>ROUNDDOWN(Tabela_pomiary4[[#This Row],[czujnik4]]+273.15,0)</f>
        <v>286</v>
      </c>
      <c r="Q65">
        <f>ROUNDDOWN(Tabela_pomiary4[[#This Row],[czujnik5]]+273.15,0)</f>
        <v>283</v>
      </c>
      <c r="R65">
        <f>ROUNDDOWN(Tabela_pomiary4[[#This Row],[czujnik6]]+273.15,0)</f>
        <v>288</v>
      </c>
      <c r="S65">
        <f>ROUNDDOWN(Tabela_pomiary4[[#This Row],[czujnik7]]+273.15,0)</f>
        <v>287</v>
      </c>
      <c r="T65">
        <f>ROUNDDOWN(Tabela_pomiary4[[#This Row],[czujnik8]]+273.15,0)</f>
        <v>286</v>
      </c>
      <c r="U65">
        <f>ROUNDDOWN(Tabela_pomiary4[[#This Row],[czujnik9]]+273.15,0)</f>
        <v>287</v>
      </c>
      <c r="V65">
        <f>ROUNDDOWN(Tabela_pomiary4[[#This Row],[czujnik10]]+273.15,0)</f>
        <v>287</v>
      </c>
    </row>
    <row r="66" spans="1:22" x14ac:dyDescent="0.3">
      <c r="A66" s="1">
        <v>42609</v>
      </c>
      <c r="B66" s="2">
        <v>0.1673611111111111</v>
      </c>
      <c r="C66">
        <v>21.66</v>
      </c>
      <c r="D66">
        <v>23.29</v>
      </c>
      <c r="E66">
        <v>23.15</v>
      </c>
      <c r="F66">
        <v>21.38</v>
      </c>
      <c r="G66">
        <v>22.83</v>
      </c>
      <c r="H66">
        <v>23.77</v>
      </c>
      <c r="I66">
        <v>23.64</v>
      </c>
      <c r="J66">
        <v>23.45</v>
      </c>
      <c r="K66">
        <v>23.36</v>
      </c>
      <c r="L66">
        <v>22.48</v>
      </c>
      <c r="M66">
        <f>ROUNDDOWN(Tabela_pomiary4[[#This Row],[czujnik1]]+273.15,0)</f>
        <v>294</v>
      </c>
      <c r="N66">
        <f>ROUNDDOWN(Tabela_pomiary4[[#This Row],[czujnik2]]+273.15,0)</f>
        <v>296</v>
      </c>
      <c r="O66">
        <f>ROUNDDOWN(Tabela_pomiary4[[#This Row],[czujnik3]]+273.15,0)</f>
        <v>296</v>
      </c>
      <c r="P66">
        <f>ROUNDDOWN(Tabela_pomiary4[[#This Row],[czujnik4]]+273.15,0)</f>
        <v>294</v>
      </c>
      <c r="Q66">
        <f>ROUNDDOWN(Tabela_pomiary4[[#This Row],[czujnik5]]+273.15,0)</f>
        <v>295</v>
      </c>
      <c r="R66">
        <f>ROUNDDOWN(Tabela_pomiary4[[#This Row],[czujnik6]]+273.15,0)</f>
        <v>296</v>
      </c>
      <c r="S66">
        <f>ROUNDDOWN(Tabela_pomiary4[[#This Row],[czujnik7]]+273.15,0)</f>
        <v>296</v>
      </c>
      <c r="T66">
        <f>ROUNDDOWN(Tabela_pomiary4[[#This Row],[czujnik8]]+273.15,0)</f>
        <v>296</v>
      </c>
      <c r="U66">
        <f>ROUNDDOWN(Tabela_pomiary4[[#This Row],[czujnik9]]+273.15,0)</f>
        <v>296</v>
      </c>
      <c r="V66">
        <f>ROUNDDOWN(Tabela_pomiary4[[#This Row],[czujnik10]]+273.15,0)</f>
        <v>295</v>
      </c>
    </row>
    <row r="67" spans="1:22" x14ac:dyDescent="0.3">
      <c r="A67" s="1">
        <v>42627</v>
      </c>
      <c r="B67" s="2">
        <v>0.1673611111111111</v>
      </c>
      <c r="C67">
        <v>12.35</v>
      </c>
      <c r="D67">
        <v>18.39</v>
      </c>
      <c r="E67">
        <v>19.010000000000002</v>
      </c>
      <c r="F67">
        <v>18.13</v>
      </c>
      <c r="G67">
        <v>18.46</v>
      </c>
      <c r="H67">
        <v>19.600000000000001</v>
      </c>
      <c r="I67">
        <v>12.16</v>
      </c>
      <c r="J67">
        <v>19.899999999999999</v>
      </c>
      <c r="K67">
        <v>10.16</v>
      </c>
      <c r="L67">
        <v>19.96</v>
      </c>
      <c r="M67">
        <f>ROUNDDOWN(Tabela_pomiary4[[#This Row],[czujnik1]]+273.15,0)</f>
        <v>285</v>
      </c>
      <c r="N67">
        <f>ROUNDDOWN(Tabela_pomiary4[[#This Row],[czujnik2]]+273.15,0)</f>
        <v>291</v>
      </c>
      <c r="O67">
        <f>ROUNDDOWN(Tabela_pomiary4[[#This Row],[czujnik3]]+273.15,0)</f>
        <v>292</v>
      </c>
      <c r="P67">
        <f>ROUNDDOWN(Tabela_pomiary4[[#This Row],[czujnik4]]+273.15,0)</f>
        <v>291</v>
      </c>
      <c r="Q67">
        <f>ROUNDDOWN(Tabela_pomiary4[[#This Row],[czujnik5]]+273.15,0)</f>
        <v>291</v>
      </c>
      <c r="R67">
        <f>ROUNDDOWN(Tabela_pomiary4[[#This Row],[czujnik6]]+273.15,0)</f>
        <v>292</v>
      </c>
      <c r="S67">
        <f>ROUNDDOWN(Tabela_pomiary4[[#This Row],[czujnik7]]+273.15,0)</f>
        <v>285</v>
      </c>
      <c r="T67">
        <f>ROUNDDOWN(Tabela_pomiary4[[#This Row],[czujnik8]]+273.15,0)</f>
        <v>293</v>
      </c>
      <c r="U67">
        <f>ROUNDDOWN(Tabela_pomiary4[[#This Row],[czujnik9]]+273.15,0)</f>
        <v>283</v>
      </c>
      <c r="V67">
        <f>ROUNDDOWN(Tabela_pomiary4[[#This Row],[czujnik10]]+273.15,0)</f>
        <v>293</v>
      </c>
    </row>
    <row r="68" spans="1:22" x14ac:dyDescent="0.3">
      <c r="A68" s="1">
        <v>42655</v>
      </c>
      <c r="B68" s="2">
        <v>0.1673611111111111</v>
      </c>
      <c r="C68">
        <v>17.32</v>
      </c>
      <c r="D68">
        <v>10.029999999999999</v>
      </c>
      <c r="E68">
        <v>15.19</v>
      </c>
      <c r="F68">
        <v>17.38</v>
      </c>
      <c r="G68">
        <v>12.08</v>
      </c>
      <c r="H68">
        <v>19.09</v>
      </c>
      <c r="I68">
        <v>12.83</v>
      </c>
      <c r="J68">
        <v>18.420000000000002</v>
      </c>
      <c r="K68">
        <v>14.05</v>
      </c>
      <c r="L68">
        <v>13.27</v>
      </c>
      <c r="M68">
        <f>ROUNDDOWN(Tabela_pomiary4[[#This Row],[czujnik1]]+273.15,0)</f>
        <v>290</v>
      </c>
      <c r="N68">
        <f>ROUNDDOWN(Tabela_pomiary4[[#This Row],[czujnik2]]+273.15,0)</f>
        <v>283</v>
      </c>
      <c r="O68">
        <f>ROUNDDOWN(Tabela_pomiary4[[#This Row],[czujnik3]]+273.15,0)</f>
        <v>288</v>
      </c>
      <c r="P68">
        <f>ROUNDDOWN(Tabela_pomiary4[[#This Row],[czujnik4]]+273.15,0)</f>
        <v>290</v>
      </c>
      <c r="Q68">
        <f>ROUNDDOWN(Tabela_pomiary4[[#This Row],[czujnik5]]+273.15,0)</f>
        <v>285</v>
      </c>
      <c r="R68">
        <f>ROUNDDOWN(Tabela_pomiary4[[#This Row],[czujnik6]]+273.15,0)</f>
        <v>292</v>
      </c>
      <c r="S68">
        <f>ROUNDDOWN(Tabela_pomiary4[[#This Row],[czujnik7]]+273.15,0)</f>
        <v>285</v>
      </c>
      <c r="T68">
        <f>ROUNDDOWN(Tabela_pomiary4[[#This Row],[czujnik8]]+273.15,0)</f>
        <v>291</v>
      </c>
      <c r="U68">
        <f>ROUNDDOWN(Tabela_pomiary4[[#This Row],[czujnik9]]+273.15,0)</f>
        <v>287</v>
      </c>
      <c r="V68">
        <f>ROUNDDOWN(Tabela_pomiary4[[#This Row],[czujnik10]]+273.15,0)</f>
        <v>286</v>
      </c>
    </row>
    <row r="69" spans="1:22" x14ac:dyDescent="0.3">
      <c r="A69" s="1">
        <v>42572</v>
      </c>
      <c r="B69" s="2">
        <v>0.16805555555555557</v>
      </c>
      <c r="C69">
        <v>24.04</v>
      </c>
      <c r="D69">
        <v>21.89</v>
      </c>
      <c r="E69">
        <v>23.85</v>
      </c>
      <c r="F69">
        <v>22.87</v>
      </c>
      <c r="G69">
        <v>24.33</v>
      </c>
      <c r="H69">
        <v>24.38</v>
      </c>
      <c r="I69">
        <v>21.95</v>
      </c>
      <c r="J69">
        <v>21.37</v>
      </c>
      <c r="K69">
        <v>20.45</v>
      </c>
      <c r="L69">
        <v>24.51</v>
      </c>
      <c r="M69">
        <f>ROUNDDOWN(Tabela_pomiary4[[#This Row],[czujnik1]]+273.15,0)</f>
        <v>297</v>
      </c>
      <c r="N69">
        <f>ROUNDDOWN(Tabela_pomiary4[[#This Row],[czujnik2]]+273.15,0)</f>
        <v>295</v>
      </c>
      <c r="O69">
        <f>ROUNDDOWN(Tabela_pomiary4[[#This Row],[czujnik3]]+273.15,0)</f>
        <v>297</v>
      </c>
      <c r="P69">
        <f>ROUNDDOWN(Tabela_pomiary4[[#This Row],[czujnik4]]+273.15,0)</f>
        <v>296</v>
      </c>
      <c r="Q69">
        <f>ROUNDDOWN(Tabela_pomiary4[[#This Row],[czujnik5]]+273.15,0)</f>
        <v>297</v>
      </c>
      <c r="R69">
        <f>ROUNDDOWN(Tabela_pomiary4[[#This Row],[czujnik6]]+273.15,0)</f>
        <v>297</v>
      </c>
      <c r="S69">
        <f>ROUNDDOWN(Tabela_pomiary4[[#This Row],[czujnik7]]+273.15,0)</f>
        <v>295</v>
      </c>
      <c r="T69">
        <f>ROUNDDOWN(Tabela_pomiary4[[#This Row],[czujnik8]]+273.15,0)</f>
        <v>294</v>
      </c>
      <c r="U69">
        <f>ROUNDDOWN(Tabela_pomiary4[[#This Row],[czujnik9]]+273.15,0)</f>
        <v>293</v>
      </c>
      <c r="V69">
        <f>ROUNDDOWN(Tabela_pomiary4[[#This Row],[czujnik10]]+273.15,0)</f>
        <v>297</v>
      </c>
    </row>
    <row r="70" spans="1:22" x14ac:dyDescent="0.3">
      <c r="A70" s="1">
        <v>42431</v>
      </c>
      <c r="B70" s="2">
        <v>0.16875000000000001</v>
      </c>
      <c r="C70">
        <v>-3.15</v>
      </c>
      <c r="D70">
        <v>-1.58</v>
      </c>
      <c r="E70">
        <v>-7.5</v>
      </c>
      <c r="F70">
        <v>6.68</v>
      </c>
      <c r="G70">
        <v>-4.1900000000000004</v>
      </c>
      <c r="H70">
        <v>-7.39</v>
      </c>
      <c r="I70">
        <v>3.37</v>
      </c>
      <c r="J70">
        <v>-2.67</v>
      </c>
      <c r="K70">
        <v>6.36</v>
      </c>
      <c r="L70">
        <v>-2.61</v>
      </c>
      <c r="M70">
        <f>ROUNDDOWN(Tabela_pomiary4[[#This Row],[czujnik1]]+273.15,0)</f>
        <v>270</v>
      </c>
      <c r="N70">
        <f>ROUNDDOWN(Tabela_pomiary4[[#This Row],[czujnik2]]+273.15,0)</f>
        <v>271</v>
      </c>
      <c r="O70">
        <f>ROUNDDOWN(Tabela_pomiary4[[#This Row],[czujnik3]]+273.15,0)</f>
        <v>265</v>
      </c>
      <c r="P70">
        <f>ROUNDDOWN(Tabela_pomiary4[[#This Row],[czujnik4]]+273.15,0)</f>
        <v>279</v>
      </c>
      <c r="Q70">
        <f>ROUNDDOWN(Tabela_pomiary4[[#This Row],[czujnik5]]+273.15,0)</f>
        <v>268</v>
      </c>
      <c r="R70">
        <f>ROUNDDOWN(Tabela_pomiary4[[#This Row],[czujnik6]]+273.15,0)</f>
        <v>265</v>
      </c>
      <c r="S70">
        <f>ROUNDDOWN(Tabela_pomiary4[[#This Row],[czujnik7]]+273.15,0)</f>
        <v>276</v>
      </c>
      <c r="T70">
        <f>ROUNDDOWN(Tabela_pomiary4[[#This Row],[czujnik8]]+273.15,0)</f>
        <v>270</v>
      </c>
      <c r="U70">
        <f>ROUNDDOWN(Tabela_pomiary4[[#This Row],[czujnik9]]+273.15,0)</f>
        <v>279</v>
      </c>
      <c r="V70">
        <f>ROUNDDOWN(Tabela_pomiary4[[#This Row],[czujnik10]]+273.15,0)</f>
        <v>270</v>
      </c>
    </row>
    <row r="71" spans="1:22" x14ac:dyDescent="0.3">
      <c r="A71" s="1">
        <v>42452</v>
      </c>
      <c r="B71" s="2">
        <v>0.16875000000000001</v>
      </c>
      <c r="C71">
        <v>-5.39</v>
      </c>
      <c r="D71">
        <v>-7.41</v>
      </c>
      <c r="E71">
        <v>-3.6</v>
      </c>
      <c r="F71">
        <v>0.98</v>
      </c>
      <c r="G71">
        <v>-0.56000000000000005</v>
      </c>
      <c r="H71">
        <v>-2.33</v>
      </c>
      <c r="I71">
        <v>3.28</v>
      </c>
      <c r="J71">
        <v>-2.19</v>
      </c>
      <c r="K71">
        <v>4.6100000000000003</v>
      </c>
      <c r="L71">
        <v>-5.94</v>
      </c>
      <c r="M71">
        <f>ROUNDDOWN(Tabela_pomiary4[[#This Row],[czujnik1]]+273.15,0)</f>
        <v>267</v>
      </c>
      <c r="N71">
        <f>ROUNDDOWN(Tabela_pomiary4[[#This Row],[czujnik2]]+273.15,0)</f>
        <v>265</v>
      </c>
      <c r="O71">
        <f>ROUNDDOWN(Tabela_pomiary4[[#This Row],[czujnik3]]+273.15,0)</f>
        <v>269</v>
      </c>
      <c r="P71">
        <f>ROUNDDOWN(Tabela_pomiary4[[#This Row],[czujnik4]]+273.15,0)</f>
        <v>274</v>
      </c>
      <c r="Q71">
        <f>ROUNDDOWN(Tabela_pomiary4[[#This Row],[czujnik5]]+273.15,0)</f>
        <v>272</v>
      </c>
      <c r="R71">
        <f>ROUNDDOWN(Tabela_pomiary4[[#This Row],[czujnik6]]+273.15,0)</f>
        <v>270</v>
      </c>
      <c r="S71">
        <f>ROUNDDOWN(Tabela_pomiary4[[#This Row],[czujnik7]]+273.15,0)</f>
        <v>276</v>
      </c>
      <c r="T71">
        <f>ROUNDDOWN(Tabela_pomiary4[[#This Row],[czujnik8]]+273.15,0)</f>
        <v>270</v>
      </c>
      <c r="U71">
        <f>ROUNDDOWN(Tabela_pomiary4[[#This Row],[czujnik9]]+273.15,0)</f>
        <v>277</v>
      </c>
      <c r="V71">
        <f>ROUNDDOWN(Tabela_pomiary4[[#This Row],[czujnik10]]+273.15,0)</f>
        <v>267</v>
      </c>
    </row>
    <row r="72" spans="1:22" x14ac:dyDescent="0.3">
      <c r="A72" s="1">
        <v>42547</v>
      </c>
      <c r="B72" s="2">
        <v>0.16875000000000001</v>
      </c>
      <c r="C72">
        <v>19.47</v>
      </c>
      <c r="D72">
        <v>19.760000000000002</v>
      </c>
      <c r="E72">
        <v>11.95</v>
      </c>
      <c r="F72">
        <v>16.28</v>
      </c>
      <c r="G72">
        <v>13.33</v>
      </c>
      <c r="H72">
        <v>19.91</v>
      </c>
      <c r="I72">
        <v>19.73</v>
      </c>
      <c r="J72">
        <v>15.06</v>
      </c>
      <c r="K72">
        <v>15.39</v>
      </c>
      <c r="L72">
        <v>13.54</v>
      </c>
      <c r="M72">
        <f>ROUNDDOWN(Tabela_pomiary4[[#This Row],[czujnik1]]+273.15,0)</f>
        <v>292</v>
      </c>
      <c r="N72">
        <f>ROUNDDOWN(Tabela_pomiary4[[#This Row],[czujnik2]]+273.15,0)</f>
        <v>292</v>
      </c>
      <c r="O72">
        <f>ROUNDDOWN(Tabela_pomiary4[[#This Row],[czujnik3]]+273.15,0)</f>
        <v>285</v>
      </c>
      <c r="P72">
        <f>ROUNDDOWN(Tabela_pomiary4[[#This Row],[czujnik4]]+273.15,0)</f>
        <v>289</v>
      </c>
      <c r="Q72">
        <f>ROUNDDOWN(Tabela_pomiary4[[#This Row],[czujnik5]]+273.15,0)</f>
        <v>286</v>
      </c>
      <c r="R72">
        <f>ROUNDDOWN(Tabela_pomiary4[[#This Row],[czujnik6]]+273.15,0)</f>
        <v>293</v>
      </c>
      <c r="S72">
        <f>ROUNDDOWN(Tabela_pomiary4[[#This Row],[czujnik7]]+273.15,0)</f>
        <v>292</v>
      </c>
      <c r="T72">
        <f>ROUNDDOWN(Tabela_pomiary4[[#This Row],[czujnik8]]+273.15,0)</f>
        <v>288</v>
      </c>
      <c r="U72">
        <f>ROUNDDOWN(Tabela_pomiary4[[#This Row],[czujnik9]]+273.15,0)</f>
        <v>288</v>
      </c>
      <c r="V72">
        <f>ROUNDDOWN(Tabela_pomiary4[[#This Row],[czujnik10]]+273.15,0)</f>
        <v>286</v>
      </c>
    </row>
    <row r="73" spans="1:22" x14ac:dyDescent="0.3">
      <c r="A73" s="1">
        <v>42727</v>
      </c>
      <c r="B73" s="2">
        <v>0.16944444444444445</v>
      </c>
      <c r="C73">
        <v>-1.46</v>
      </c>
      <c r="D73">
        <v>-7.76</v>
      </c>
      <c r="E73">
        <v>3.7</v>
      </c>
      <c r="F73">
        <v>4.9800000000000004</v>
      </c>
      <c r="G73">
        <v>-6.83</v>
      </c>
      <c r="H73">
        <v>7.9</v>
      </c>
      <c r="I73">
        <v>8.35</v>
      </c>
      <c r="J73">
        <v>0.16</v>
      </c>
      <c r="K73">
        <v>3.83</v>
      </c>
      <c r="L73">
        <v>0.14000000000000001</v>
      </c>
      <c r="M73">
        <f>ROUNDDOWN(Tabela_pomiary4[[#This Row],[czujnik1]]+273.15,0)</f>
        <v>271</v>
      </c>
      <c r="N73">
        <f>ROUNDDOWN(Tabela_pomiary4[[#This Row],[czujnik2]]+273.15,0)</f>
        <v>265</v>
      </c>
      <c r="O73">
        <f>ROUNDDOWN(Tabela_pomiary4[[#This Row],[czujnik3]]+273.15,0)</f>
        <v>276</v>
      </c>
      <c r="P73">
        <f>ROUNDDOWN(Tabela_pomiary4[[#This Row],[czujnik4]]+273.15,0)</f>
        <v>278</v>
      </c>
      <c r="Q73">
        <f>ROUNDDOWN(Tabela_pomiary4[[#This Row],[czujnik5]]+273.15,0)</f>
        <v>266</v>
      </c>
      <c r="R73">
        <f>ROUNDDOWN(Tabela_pomiary4[[#This Row],[czujnik6]]+273.15,0)</f>
        <v>281</v>
      </c>
      <c r="S73">
        <f>ROUNDDOWN(Tabela_pomiary4[[#This Row],[czujnik7]]+273.15,0)</f>
        <v>281</v>
      </c>
      <c r="T73">
        <f>ROUNDDOWN(Tabela_pomiary4[[#This Row],[czujnik8]]+273.15,0)</f>
        <v>273</v>
      </c>
      <c r="U73">
        <f>ROUNDDOWN(Tabela_pomiary4[[#This Row],[czujnik9]]+273.15,0)</f>
        <v>276</v>
      </c>
      <c r="V73">
        <f>ROUNDDOWN(Tabela_pomiary4[[#This Row],[czujnik10]]+273.15,0)</f>
        <v>273</v>
      </c>
    </row>
    <row r="74" spans="1:22" x14ac:dyDescent="0.3">
      <c r="A74" s="1">
        <v>42542</v>
      </c>
      <c r="B74" s="2">
        <v>0.1701388888888889</v>
      </c>
      <c r="C74">
        <v>14.93</v>
      </c>
      <c r="D74">
        <v>18.36</v>
      </c>
      <c r="E74">
        <v>18.34</v>
      </c>
      <c r="F74">
        <v>10.06</v>
      </c>
      <c r="G74">
        <v>16.440000000000001</v>
      </c>
      <c r="H74">
        <v>16.829999999999998</v>
      </c>
      <c r="I74">
        <v>18.079999999999998</v>
      </c>
      <c r="J74">
        <v>11.2</v>
      </c>
      <c r="K74">
        <v>10.56</v>
      </c>
      <c r="L74">
        <v>17.22</v>
      </c>
      <c r="M74">
        <f>ROUNDDOWN(Tabela_pomiary4[[#This Row],[czujnik1]]+273.15,0)</f>
        <v>288</v>
      </c>
      <c r="N74">
        <f>ROUNDDOWN(Tabela_pomiary4[[#This Row],[czujnik2]]+273.15,0)</f>
        <v>291</v>
      </c>
      <c r="O74">
        <f>ROUNDDOWN(Tabela_pomiary4[[#This Row],[czujnik3]]+273.15,0)</f>
        <v>291</v>
      </c>
      <c r="P74">
        <f>ROUNDDOWN(Tabela_pomiary4[[#This Row],[czujnik4]]+273.15,0)</f>
        <v>283</v>
      </c>
      <c r="Q74">
        <f>ROUNDDOWN(Tabela_pomiary4[[#This Row],[czujnik5]]+273.15,0)</f>
        <v>289</v>
      </c>
      <c r="R74">
        <f>ROUNDDOWN(Tabela_pomiary4[[#This Row],[czujnik6]]+273.15,0)</f>
        <v>289</v>
      </c>
      <c r="S74">
        <f>ROUNDDOWN(Tabela_pomiary4[[#This Row],[czujnik7]]+273.15,0)</f>
        <v>291</v>
      </c>
      <c r="T74">
        <f>ROUNDDOWN(Tabela_pomiary4[[#This Row],[czujnik8]]+273.15,0)</f>
        <v>284</v>
      </c>
      <c r="U74">
        <f>ROUNDDOWN(Tabela_pomiary4[[#This Row],[czujnik9]]+273.15,0)</f>
        <v>283</v>
      </c>
      <c r="V74">
        <f>ROUNDDOWN(Tabela_pomiary4[[#This Row],[czujnik10]]+273.15,0)</f>
        <v>290</v>
      </c>
    </row>
    <row r="75" spans="1:22" x14ac:dyDescent="0.3">
      <c r="A75" s="1">
        <v>42650</v>
      </c>
      <c r="B75" s="2">
        <v>0.1701388888888889</v>
      </c>
      <c r="C75">
        <v>19.149999999999999</v>
      </c>
      <c r="D75">
        <v>15.35</v>
      </c>
      <c r="E75">
        <v>10.71</v>
      </c>
      <c r="F75">
        <v>14.76</v>
      </c>
      <c r="G75">
        <v>17.57</v>
      </c>
      <c r="H75">
        <v>16.05</v>
      </c>
      <c r="I75">
        <v>19.690000000000001</v>
      </c>
      <c r="J75">
        <v>15.96</v>
      </c>
      <c r="K75">
        <v>11.27</v>
      </c>
      <c r="L75">
        <v>11.72</v>
      </c>
      <c r="M75">
        <f>ROUNDDOWN(Tabela_pomiary4[[#This Row],[czujnik1]]+273.15,0)</f>
        <v>292</v>
      </c>
      <c r="N75">
        <f>ROUNDDOWN(Tabela_pomiary4[[#This Row],[czujnik2]]+273.15,0)</f>
        <v>288</v>
      </c>
      <c r="O75">
        <f>ROUNDDOWN(Tabela_pomiary4[[#This Row],[czujnik3]]+273.15,0)</f>
        <v>283</v>
      </c>
      <c r="P75">
        <f>ROUNDDOWN(Tabela_pomiary4[[#This Row],[czujnik4]]+273.15,0)</f>
        <v>287</v>
      </c>
      <c r="Q75">
        <f>ROUNDDOWN(Tabela_pomiary4[[#This Row],[czujnik5]]+273.15,0)</f>
        <v>290</v>
      </c>
      <c r="R75">
        <f>ROUNDDOWN(Tabela_pomiary4[[#This Row],[czujnik6]]+273.15,0)</f>
        <v>289</v>
      </c>
      <c r="S75">
        <f>ROUNDDOWN(Tabela_pomiary4[[#This Row],[czujnik7]]+273.15,0)</f>
        <v>292</v>
      </c>
      <c r="T75">
        <f>ROUNDDOWN(Tabela_pomiary4[[#This Row],[czujnik8]]+273.15,0)</f>
        <v>289</v>
      </c>
      <c r="U75">
        <f>ROUNDDOWN(Tabela_pomiary4[[#This Row],[czujnik9]]+273.15,0)</f>
        <v>284</v>
      </c>
      <c r="V75">
        <f>ROUNDDOWN(Tabela_pomiary4[[#This Row],[czujnik10]]+273.15,0)</f>
        <v>284</v>
      </c>
    </row>
    <row r="76" spans="1:22" x14ac:dyDescent="0.3">
      <c r="A76" s="1">
        <v>42666</v>
      </c>
      <c r="B76" s="2">
        <v>0.1701388888888889</v>
      </c>
      <c r="C76">
        <v>13.09</v>
      </c>
      <c r="D76">
        <v>15.83</v>
      </c>
      <c r="E76">
        <v>18.55</v>
      </c>
      <c r="F76">
        <v>17.37</v>
      </c>
      <c r="G76">
        <v>18.489999999999998</v>
      </c>
      <c r="H76">
        <v>14.59</v>
      </c>
      <c r="I76">
        <v>19.329999999999998</v>
      </c>
      <c r="J76">
        <v>13.54</v>
      </c>
      <c r="K76">
        <v>11.35</v>
      </c>
      <c r="L76">
        <v>18.43</v>
      </c>
      <c r="M76">
        <f>ROUNDDOWN(Tabela_pomiary4[[#This Row],[czujnik1]]+273.15,0)</f>
        <v>286</v>
      </c>
      <c r="N76">
        <f>ROUNDDOWN(Tabela_pomiary4[[#This Row],[czujnik2]]+273.15,0)</f>
        <v>288</v>
      </c>
      <c r="O76">
        <f>ROUNDDOWN(Tabela_pomiary4[[#This Row],[czujnik3]]+273.15,0)</f>
        <v>291</v>
      </c>
      <c r="P76">
        <f>ROUNDDOWN(Tabela_pomiary4[[#This Row],[czujnik4]]+273.15,0)</f>
        <v>290</v>
      </c>
      <c r="Q76">
        <f>ROUNDDOWN(Tabela_pomiary4[[#This Row],[czujnik5]]+273.15,0)</f>
        <v>291</v>
      </c>
      <c r="R76">
        <f>ROUNDDOWN(Tabela_pomiary4[[#This Row],[czujnik6]]+273.15,0)</f>
        <v>287</v>
      </c>
      <c r="S76">
        <f>ROUNDDOWN(Tabela_pomiary4[[#This Row],[czujnik7]]+273.15,0)</f>
        <v>292</v>
      </c>
      <c r="T76">
        <f>ROUNDDOWN(Tabela_pomiary4[[#This Row],[czujnik8]]+273.15,0)</f>
        <v>286</v>
      </c>
      <c r="U76">
        <f>ROUNDDOWN(Tabela_pomiary4[[#This Row],[czujnik9]]+273.15,0)</f>
        <v>284</v>
      </c>
      <c r="V76">
        <f>ROUNDDOWN(Tabela_pomiary4[[#This Row],[czujnik10]]+273.15,0)</f>
        <v>291</v>
      </c>
    </row>
    <row r="77" spans="1:22" x14ac:dyDescent="0.3">
      <c r="A77" s="1">
        <v>42415</v>
      </c>
      <c r="B77" s="2">
        <v>0.17083333333333334</v>
      </c>
      <c r="C77">
        <v>7.43</v>
      </c>
      <c r="D77">
        <v>7.88</v>
      </c>
      <c r="E77">
        <v>-0.11</v>
      </c>
      <c r="F77">
        <v>-2.4700000000000002</v>
      </c>
      <c r="G77">
        <v>-7.25</v>
      </c>
      <c r="H77">
        <v>7.27</v>
      </c>
      <c r="I77">
        <v>-5.15</v>
      </c>
      <c r="J77">
        <v>-4.8499999999999996</v>
      </c>
      <c r="K77">
        <v>-4.21</v>
      </c>
      <c r="L77">
        <v>-5.55</v>
      </c>
      <c r="M77">
        <f>ROUNDDOWN(Tabela_pomiary4[[#This Row],[czujnik1]]+273.15,0)</f>
        <v>280</v>
      </c>
      <c r="N77">
        <f>ROUNDDOWN(Tabela_pomiary4[[#This Row],[czujnik2]]+273.15,0)</f>
        <v>281</v>
      </c>
      <c r="O77">
        <f>ROUNDDOWN(Tabela_pomiary4[[#This Row],[czujnik3]]+273.15,0)</f>
        <v>273</v>
      </c>
      <c r="P77">
        <f>ROUNDDOWN(Tabela_pomiary4[[#This Row],[czujnik4]]+273.15,0)</f>
        <v>270</v>
      </c>
      <c r="Q77">
        <f>ROUNDDOWN(Tabela_pomiary4[[#This Row],[czujnik5]]+273.15,0)</f>
        <v>265</v>
      </c>
      <c r="R77">
        <f>ROUNDDOWN(Tabela_pomiary4[[#This Row],[czujnik6]]+273.15,0)</f>
        <v>280</v>
      </c>
      <c r="S77">
        <f>ROUNDDOWN(Tabela_pomiary4[[#This Row],[czujnik7]]+273.15,0)</f>
        <v>268</v>
      </c>
      <c r="T77">
        <f>ROUNDDOWN(Tabela_pomiary4[[#This Row],[czujnik8]]+273.15,0)</f>
        <v>268</v>
      </c>
      <c r="U77">
        <f>ROUNDDOWN(Tabela_pomiary4[[#This Row],[czujnik9]]+273.15,0)</f>
        <v>268</v>
      </c>
      <c r="V77">
        <f>ROUNDDOWN(Tabela_pomiary4[[#This Row],[czujnik10]]+273.15,0)</f>
        <v>267</v>
      </c>
    </row>
    <row r="78" spans="1:22" x14ac:dyDescent="0.3">
      <c r="A78" s="1">
        <v>42418</v>
      </c>
      <c r="B78" s="2">
        <v>0.17083333333333334</v>
      </c>
      <c r="C78">
        <v>7.78</v>
      </c>
      <c r="D78">
        <v>1.59</v>
      </c>
      <c r="E78">
        <v>-5.23</v>
      </c>
      <c r="F78">
        <v>-2.54</v>
      </c>
      <c r="G78">
        <v>3.66</v>
      </c>
      <c r="H78">
        <v>-0.8</v>
      </c>
      <c r="I78">
        <v>-2.56</v>
      </c>
      <c r="J78">
        <v>-6.56</v>
      </c>
      <c r="K78">
        <v>-6.35</v>
      </c>
      <c r="L78">
        <v>3.21</v>
      </c>
      <c r="M78">
        <f>ROUNDDOWN(Tabela_pomiary4[[#This Row],[czujnik1]]+273.15,0)</f>
        <v>280</v>
      </c>
      <c r="N78">
        <f>ROUNDDOWN(Tabela_pomiary4[[#This Row],[czujnik2]]+273.15,0)</f>
        <v>274</v>
      </c>
      <c r="O78">
        <f>ROUNDDOWN(Tabela_pomiary4[[#This Row],[czujnik3]]+273.15,0)</f>
        <v>267</v>
      </c>
      <c r="P78">
        <f>ROUNDDOWN(Tabela_pomiary4[[#This Row],[czujnik4]]+273.15,0)</f>
        <v>270</v>
      </c>
      <c r="Q78">
        <f>ROUNDDOWN(Tabela_pomiary4[[#This Row],[czujnik5]]+273.15,0)</f>
        <v>276</v>
      </c>
      <c r="R78">
        <f>ROUNDDOWN(Tabela_pomiary4[[#This Row],[czujnik6]]+273.15,0)</f>
        <v>272</v>
      </c>
      <c r="S78">
        <f>ROUNDDOWN(Tabela_pomiary4[[#This Row],[czujnik7]]+273.15,0)</f>
        <v>270</v>
      </c>
      <c r="T78">
        <f>ROUNDDOWN(Tabela_pomiary4[[#This Row],[czujnik8]]+273.15,0)</f>
        <v>266</v>
      </c>
      <c r="U78">
        <f>ROUNDDOWN(Tabela_pomiary4[[#This Row],[czujnik9]]+273.15,0)</f>
        <v>266</v>
      </c>
      <c r="V78">
        <f>ROUNDDOWN(Tabela_pomiary4[[#This Row],[czujnik10]]+273.15,0)</f>
        <v>276</v>
      </c>
    </row>
    <row r="79" spans="1:22" x14ac:dyDescent="0.3">
      <c r="A79" s="1">
        <v>42424</v>
      </c>
      <c r="B79" s="2">
        <v>0.17083333333333334</v>
      </c>
      <c r="C79">
        <v>-3.2</v>
      </c>
      <c r="D79">
        <v>-4.18</v>
      </c>
      <c r="E79">
        <v>2.99</v>
      </c>
      <c r="F79">
        <v>0.22</v>
      </c>
      <c r="G79">
        <v>-3.48</v>
      </c>
      <c r="H79">
        <v>-2.68</v>
      </c>
      <c r="I79">
        <v>0.11</v>
      </c>
      <c r="J79">
        <v>-3.65</v>
      </c>
      <c r="K79">
        <v>-4.0999999999999996</v>
      </c>
      <c r="L79">
        <v>-3.09</v>
      </c>
      <c r="M79">
        <f>ROUNDDOWN(Tabela_pomiary4[[#This Row],[czujnik1]]+273.15,0)</f>
        <v>269</v>
      </c>
      <c r="N79">
        <f>ROUNDDOWN(Tabela_pomiary4[[#This Row],[czujnik2]]+273.15,0)</f>
        <v>268</v>
      </c>
      <c r="O79">
        <f>ROUNDDOWN(Tabela_pomiary4[[#This Row],[czujnik3]]+273.15,0)</f>
        <v>276</v>
      </c>
      <c r="P79">
        <f>ROUNDDOWN(Tabela_pomiary4[[#This Row],[czujnik4]]+273.15,0)</f>
        <v>273</v>
      </c>
      <c r="Q79">
        <f>ROUNDDOWN(Tabela_pomiary4[[#This Row],[czujnik5]]+273.15,0)</f>
        <v>269</v>
      </c>
      <c r="R79">
        <f>ROUNDDOWN(Tabela_pomiary4[[#This Row],[czujnik6]]+273.15,0)</f>
        <v>270</v>
      </c>
      <c r="S79">
        <f>ROUNDDOWN(Tabela_pomiary4[[#This Row],[czujnik7]]+273.15,0)</f>
        <v>273</v>
      </c>
      <c r="T79">
        <f>ROUNDDOWN(Tabela_pomiary4[[#This Row],[czujnik8]]+273.15,0)</f>
        <v>269</v>
      </c>
      <c r="U79">
        <f>ROUNDDOWN(Tabela_pomiary4[[#This Row],[czujnik9]]+273.15,0)</f>
        <v>269</v>
      </c>
      <c r="V79">
        <f>ROUNDDOWN(Tabela_pomiary4[[#This Row],[czujnik10]]+273.15,0)</f>
        <v>270</v>
      </c>
    </row>
    <row r="80" spans="1:22" x14ac:dyDescent="0.3">
      <c r="A80" s="1">
        <v>42585</v>
      </c>
      <c r="B80" s="2">
        <v>0.17083333333333334</v>
      </c>
      <c r="C80">
        <v>24.3</v>
      </c>
      <c r="D80">
        <v>21.17</v>
      </c>
      <c r="E80">
        <v>20.45</v>
      </c>
      <c r="F80">
        <v>21.07</v>
      </c>
      <c r="G80">
        <v>23.27</v>
      </c>
      <c r="H80">
        <v>21.82</v>
      </c>
      <c r="I80">
        <v>21.32</v>
      </c>
      <c r="J80">
        <v>21.89</v>
      </c>
      <c r="K80">
        <v>23.96</v>
      </c>
      <c r="L80">
        <v>21.93</v>
      </c>
      <c r="M80">
        <f>ROUNDDOWN(Tabela_pomiary4[[#This Row],[czujnik1]]+273.15,0)</f>
        <v>297</v>
      </c>
      <c r="N80">
        <f>ROUNDDOWN(Tabela_pomiary4[[#This Row],[czujnik2]]+273.15,0)</f>
        <v>294</v>
      </c>
      <c r="O80">
        <f>ROUNDDOWN(Tabela_pomiary4[[#This Row],[czujnik3]]+273.15,0)</f>
        <v>293</v>
      </c>
      <c r="P80">
        <f>ROUNDDOWN(Tabela_pomiary4[[#This Row],[czujnik4]]+273.15,0)</f>
        <v>294</v>
      </c>
      <c r="Q80">
        <f>ROUNDDOWN(Tabela_pomiary4[[#This Row],[czujnik5]]+273.15,0)</f>
        <v>296</v>
      </c>
      <c r="R80">
        <f>ROUNDDOWN(Tabela_pomiary4[[#This Row],[czujnik6]]+273.15,0)</f>
        <v>294</v>
      </c>
      <c r="S80">
        <f>ROUNDDOWN(Tabela_pomiary4[[#This Row],[czujnik7]]+273.15,0)</f>
        <v>294</v>
      </c>
      <c r="T80">
        <f>ROUNDDOWN(Tabela_pomiary4[[#This Row],[czujnik8]]+273.15,0)</f>
        <v>295</v>
      </c>
      <c r="U80">
        <f>ROUNDDOWN(Tabela_pomiary4[[#This Row],[czujnik9]]+273.15,0)</f>
        <v>297</v>
      </c>
      <c r="V80">
        <f>ROUNDDOWN(Tabela_pomiary4[[#This Row],[czujnik10]]+273.15,0)</f>
        <v>295</v>
      </c>
    </row>
    <row r="81" spans="1:22" x14ac:dyDescent="0.3">
      <c r="A81" s="1">
        <v>42457</v>
      </c>
      <c r="B81" s="2">
        <v>0.17222222222222222</v>
      </c>
      <c r="C81">
        <v>-3.04</v>
      </c>
      <c r="D81">
        <v>-1.24</v>
      </c>
      <c r="E81">
        <v>2.62</v>
      </c>
      <c r="F81">
        <v>4.42</v>
      </c>
      <c r="G81">
        <v>7.46</v>
      </c>
      <c r="H81">
        <v>0.77</v>
      </c>
      <c r="I81">
        <v>-0.67</v>
      </c>
      <c r="J81">
        <v>5.8</v>
      </c>
      <c r="K81">
        <v>-7.14</v>
      </c>
      <c r="L81">
        <v>6.48</v>
      </c>
      <c r="M81">
        <f>ROUNDDOWN(Tabela_pomiary4[[#This Row],[czujnik1]]+273.15,0)</f>
        <v>270</v>
      </c>
      <c r="N81">
        <f>ROUNDDOWN(Tabela_pomiary4[[#This Row],[czujnik2]]+273.15,0)</f>
        <v>271</v>
      </c>
      <c r="O81">
        <f>ROUNDDOWN(Tabela_pomiary4[[#This Row],[czujnik3]]+273.15,0)</f>
        <v>275</v>
      </c>
      <c r="P81">
        <f>ROUNDDOWN(Tabela_pomiary4[[#This Row],[czujnik4]]+273.15,0)</f>
        <v>277</v>
      </c>
      <c r="Q81">
        <f>ROUNDDOWN(Tabela_pomiary4[[#This Row],[czujnik5]]+273.15,0)</f>
        <v>280</v>
      </c>
      <c r="R81">
        <f>ROUNDDOWN(Tabela_pomiary4[[#This Row],[czujnik6]]+273.15,0)</f>
        <v>273</v>
      </c>
      <c r="S81">
        <f>ROUNDDOWN(Tabela_pomiary4[[#This Row],[czujnik7]]+273.15,0)</f>
        <v>272</v>
      </c>
      <c r="T81">
        <f>ROUNDDOWN(Tabela_pomiary4[[#This Row],[czujnik8]]+273.15,0)</f>
        <v>278</v>
      </c>
      <c r="U81">
        <f>ROUNDDOWN(Tabela_pomiary4[[#This Row],[czujnik9]]+273.15,0)</f>
        <v>266</v>
      </c>
      <c r="V81">
        <f>ROUNDDOWN(Tabela_pomiary4[[#This Row],[czujnik10]]+273.15,0)</f>
        <v>279</v>
      </c>
    </row>
    <row r="82" spans="1:22" x14ac:dyDescent="0.3">
      <c r="A82" s="1">
        <v>42532</v>
      </c>
      <c r="B82" s="2">
        <v>0.17222222222222222</v>
      </c>
      <c r="C82">
        <v>17.7</v>
      </c>
      <c r="D82">
        <v>15.76</v>
      </c>
      <c r="E82">
        <v>11.34</v>
      </c>
      <c r="F82">
        <v>15.04</v>
      </c>
      <c r="G82">
        <v>16.18</v>
      </c>
      <c r="H82">
        <v>12.14</v>
      </c>
      <c r="I82">
        <v>13.44</v>
      </c>
      <c r="J82">
        <v>14.12</v>
      </c>
      <c r="K82">
        <v>15.27</v>
      </c>
      <c r="L82">
        <v>13.19</v>
      </c>
      <c r="M82">
        <f>ROUNDDOWN(Tabela_pomiary4[[#This Row],[czujnik1]]+273.15,0)</f>
        <v>290</v>
      </c>
      <c r="N82">
        <f>ROUNDDOWN(Tabela_pomiary4[[#This Row],[czujnik2]]+273.15,0)</f>
        <v>288</v>
      </c>
      <c r="O82">
        <f>ROUNDDOWN(Tabela_pomiary4[[#This Row],[czujnik3]]+273.15,0)</f>
        <v>284</v>
      </c>
      <c r="P82">
        <f>ROUNDDOWN(Tabela_pomiary4[[#This Row],[czujnik4]]+273.15,0)</f>
        <v>288</v>
      </c>
      <c r="Q82">
        <f>ROUNDDOWN(Tabela_pomiary4[[#This Row],[czujnik5]]+273.15,0)</f>
        <v>289</v>
      </c>
      <c r="R82">
        <f>ROUNDDOWN(Tabela_pomiary4[[#This Row],[czujnik6]]+273.15,0)</f>
        <v>285</v>
      </c>
      <c r="S82">
        <f>ROUNDDOWN(Tabela_pomiary4[[#This Row],[czujnik7]]+273.15,0)</f>
        <v>286</v>
      </c>
      <c r="T82">
        <f>ROUNDDOWN(Tabela_pomiary4[[#This Row],[czujnik8]]+273.15,0)</f>
        <v>287</v>
      </c>
      <c r="U82">
        <f>ROUNDDOWN(Tabela_pomiary4[[#This Row],[czujnik9]]+273.15,0)</f>
        <v>288</v>
      </c>
      <c r="V82">
        <f>ROUNDDOWN(Tabela_pomiary4[[#This Row],[czujnik10]]+273.15,0)</f>
        <v>286</v>
      </c>
    </row>
    <row r="83" spans="1:22" x14ac:dyDescent="0.3">
      <c r="A83" s="1">
        <v>42534</v>
      </c>
      <c r="B83" s="2">
        <v>0.17291666666666666</v>
      </c>
      <c r="C83">
        <v>10.39</v>
      </c>
      <c r="D83">
        <v>13.61</v>
      </c>
      <c r="E83">
        <v>11.2</v>
      </c>
      <c r="F83">
        <v>14.79</v>
      </c>
      <c r="G83">
        <v>12.21</v>
      </c>
      <c r="H83">
        <v>16.760000000000002</v>
      </c>
      <c r="I83">
        <v>13.09</v>
      </c>
      <c r="J83">
        <v>14.26</v>
      </c>
      <c r="K83">
        <v>10.45</v>
      </c>
      <c r="L83">
        <v>11.46</v>
      </c>
      <c r="M83">
        <f>ROUNDDOWN(Tabela_pomiary4[[#This Row],[czujnik1]]+273.15,0)</f>
        <v>283</v>
      </c>
      <c r="N83">
        <f>ROUNDDOWN(Tabela_pomiary4[[#This Row],[czujnik2]]+273.15,0)</f>
        <v>286</v>
      </c>
      <c r="O83">
        <f>ROUNDDOWN(Tabela_pomiary4[[#This Row],[czujnik3]]+273.15,0)</f>
        <v>284</v>
      </c>
      <c r="P83">
        <f>ROUNDDOWN(Tabela_pomiary4[[#This Row],[czujnik4]]+273.15,0)</f>
        <v>287</v>
      </c>
      <c r="Q83">
        <f>ROUNDDOWN(Tabela_pomiary4[[#This Row],[czujnik5]]+273.15,0)</f>
        <v>285</v>
      </c>
      <c r="R83">
        <f>ROUNDDOWN(Tabela_pomiary4[[#This Row],[czujnik6]]+273.15,0)</f>
        <v>289</v>
      </c>
      <c r="S83">
        <f>ROUNDDOWN(Tabela_pomiary4[[#This Row],[czujnik7]]+273.15,0)</f>
        <v>286</v>
      </c>
      <c r="T83">
        <f>ROUNDDOWN(Tabela_pomiary4[[#This Row],[czujnik8]]+273.15,0)</f>
        <v>287</v>
      </c>
      <c r="U83">
        <f>ROUNDDOWN(Tabela_pomiary4[[#This Row],[czujnik9]]+273.15,0)</f>
        <v>283</v>
      </c>
      <c r="V83">
        <f>ROUNDDOWN(Tabela_pomiary4[[#This Row],[czujnik10]]+273.15,0)</f>
        <v>284</v>
      </c>
    </row>
    <row r="84" spans="1:22" x14ac:dyDescent="0.3">
      <c r="A84" s="1">
        <v>42576</v>
      </c>
      <c r="B84" s="2">
        <v>0.17430555555555555</v>
      </c>
      <c r="C84">
        <v>23.01</v>
      </c>
      <c r="D84">
        <v>24.6</v>
      </c>
      <c r="E84">
        <v>24.7</v>
      </c>
      <c r="F84">
        <v>23.45</v>
      </c>
      <c r="G84">
        <v>24.59</v>
      </c>
      <c r="H84">
        <v>23.65</v>
      </c>
      <c r="I84">
        <v>23.52</v>
      </c>
      <c r="J84">
        <v>21.6</v>
      </c>
      <c r="K84">
        <v>21.42</v>
      </c>
      <c r="L84">
        <v>22.09</v>
      </c>
      <c r="M84">
        <f>ROUNDDOWN(Tabela_pomiary4[[#This Row],[czujnik1]]+273.15,0)</f>
        <v>296</v>
      </c>
      <c r="N84">
        <f>ROUNDDOWN(Tabela_pomiary4[[#This Row],[czujnik2]]+273.15,0)</f>
        <v>297</v>
      </c>
      <c r="O84">
        <f>ROUNDDOWN(Tabela_pomiary4[[#This Row],[czujnik3]]+273.15,0)</f>
        <v>297</v>
      </c>
      <c r="P84">
        <f>ROUNDDOWN(Tabela_pomiary4[[#This Row],[czujnik4]]+273.15,0)</f>
        <v>296</v>
      </c>
      <c r="Q84">
        <f>ROUNDDOWN(Tabela_pomiary4[[#This Row],[czujnik5]]+273.15,0)</f>
        <v>297</v>
      </c>
      <c r="R84">
        <f>ROUNDDOWN(Tabela_pomiary4[[#This Row],[czujnik6]]+273.15,0)</f>
        <v>296</v>
      </c>
      <c r="S84">
        <f>ROUNDDOWN(Tabela_pomiary4[[#This Row],[czujnik7]]+273.15,0)</f>
        <v>296</v>
      </c>
      <c r="T84">
        <f>ROUNDDOWN(Tabela_pomiary4[[#This Row],[czujnik8]]+273.15,0)</f>
        <v>294</v>
      </c>
      <c r="U84">
        <f>ROUNDDOWN(Tabela_pomiary4[[#This Row],[czujnik9]]+273.15,0)</f>
        <v>294</v>
      </c>
      <c r="V84">
        <f>ROUNDDOWN(Tabela_pomiary4[[#This Row],[czujnik10]]+273.15,0)</f>
        <v>295</v>
      </c>
    </row>
    <row r="85" spans="1:22" x14ac:dyDescent="0.3">
      <c r="A85" s="1">
        <v>42420</v>
      </c>
      <c r="B85" s="2">
        <v>0.21041666666666667</v>
      </c>
      <c r="C85">
        <v>8.91</v>
      </c>
      <c r="D85">
        <v>-0.83</v>
      </c>
      <c r="E85">
        <v>6.24</v>
      </c>
      <c r="F85">
        <v>4.74</v>
      </c>
      <c r="G85">
        <v>1.06</v>
      </c>
      <c r="H85">
        <v>-0.73</v>
      </c>
      <c r="I85">
        <v>4.0199999999999996</v>
      </c>
      <c r="J85">
        <v>2.9</v>
      </c>
      <c r="K85">
        <v>-2.0099999999999998</v>
      </c>
      <c r="L85">
        <v>-2.02</v>
      </c>
      <c r="M85">
        <f>ROUNDDOWN(Tabela_pomiary4[[#This Row],[czujnik1]]+273.15,0)</f>
        <v>282</v>
      </c>
      <c r="N85">
        <f>ROUNDDOWN(Tabela_pomiary4[[#This Row],[czujnik2]]+273.15,0)</f>
        <v>272</v>
      </c>
      <c r="O85">
        <f>ROUNDDOWN(Tabela_pomiary4[[#This Row],[czujnik3]]+273.15,0)</f>
        <v>279</v>
      </c>
      <c r="P85">
        <f>ROUNDDOWN(Tabela_pomiary4[[#This Row],[czujnik4]]+273.15,0)</f>
        <v>277</v>
      </c>
      <c r="Q85">
        <f>ROUNDDOWN(Tabela_pomiary4[[#This Row],[czujnik5]]+273.15,0)</f>
        <v>274</v>
      </c>
      <c r="R85">
        <f>ROUNDDOWN(Tabela_pomiary4[[#This Row],[czujnik6]]+273.15,0)</f>
        <v>272</v>
      </c>
      <c r="S85">
        <f>ROUNDDOWN(Tabela_pomiary4[[#This Row],[czujnik7]]+273.15,0)</f>
        <v>277</v>
      </c>
      <c r="T85">
        <f>ROUNDDOWN(Tabela_pomiary4[[#This Row],[czujnik8]]+273.15,0)</f>
        <v>276</v>
      </c>
      <c r="U85">
        <f>ROUNDDOWN(Tabela_pomiary4[[#This Row],[czujnik9]]+273.15,0)</f>
        <v>271</v>
      </c>
      <c r="V85">
        <f>ROUNDDOWN(Tabela_pomiary4[[#This Row],[czujnik10]]+273.15,0)</f>
        <v>271</v>
      </c>
    </row>
    <row r="86" spans="1:22" x14ac:dyDescent="0.3">
      <c r="A86" s="1">
        <v>42406</v>
      </c>
      <c r="B86" s="2">
        <v>0.21111111111111111</v>
      </c>
      <c r="C86">
        <v>8.81</v>
      </c>
      <c r="D86">
        <v>-1.66</v>
      </c>
      <c r="E86">
        <v>2.0099999999999998</v>
      </c>
      <c r="F86">
        <v>1.63</v>
      </c>
      <c r="G86">
        <v>8.82</v>
      </c>
      <c r="H86">
        <v>4.05</v>
      </c>
      <c r="I86">
        <v>-5.04</v>
      </c>
      <c r="J86">
        <v>8.32</v>
      </c>
      <c r="K86">
        <v>-6.62</v>
      </c>
      <c r="L86">
        <v>-7.35</v>
      </c>
      <c r="M86">
        <f>ROUNDDOWN(Tabela_pomiary4[[#This Row],[czujnik1]]+273.15,0)</f>
        <v>281</v>
      </c>
      <c r="N86">
        <f>ROUNDDOWN(Tabela_pomiary4[[#This Row],[czujnik2]]+273.15,0)</f>
        <v>271</v>
      </c>
      <c r="O86">
        <f>ROUNDDOWN(Tabela_pomiary4[[#This Row],[czujnik3]]+273.15,0)</f>
        <v>275</v>
      </c>
      <c r="P86">
        <f>ROUNDDOWN(Tabela_pomiary4[[#This Row],[czujnik4]]+273.15,0)</f>
        <v>274</v>
      </c>
      <c r="Q86">
        <f>ROUNDDOWN(Tabela_pomiary4[[#This Row],[czujnik5]]+273.15,0)</f>
        <v>281</v>
      </c>
      <c r="R86">
        <f>ROUNDDOWN(Tabela_pomiary4[[#This Row],[czujnik6]]+273.15,0)</f>
        <v>277</v>
      </c>
      <c r="S86">
        <f>ROUNDDOWN(Tabela_pomiary4[[#This Row],[czujnik7]]+273.15,0)</f>
        <v>268</v>
      </c>
      <c r="T86">
        <f>ROUNDDOWN(Tabela_pomiary4[[#This Row],[czujnik8]]+273.15,0)</f>
        <v>281</v>
      </c>
      <c r="U86">
        <f>ROUNDDOWN(Tabela_pomiary4[[#This Row],[czujnik9]]+273.15,0)</f>
        <v>266</v>
      </c>
      <c r="V86">
        <f>ROUNDDOWN(Tabela_pomiary4[[#This Row],[czujnik10]]+273.15,0)</f>
        <v>265</v>
      </c>
    </row>
    <row r="87" spans="1:22" x14ac:dyDescent="0.3">
      <c r="A87" s="1">
        <v>42468</v>
      </c>
      <c r="B87" s="2">
        <v>0.21180555555555555</v>
      </c>
      <c r="C87">
        <v>10.07</v>
      </c>
      <c r="D87">
        <v>12.84</v>
      </c>
      <c r="E87">
        <v>10.24</v>
      </c>
      <c r="F87">
        <v>13.91</v>
      </c>
      <c r="G87">
        <v>10.67</v>
      </c>
      <c r="H87">
        <v>14.11</v>
      </c>
      <c r="I87">
        <v>15.18</v>
      </c>
      <c r="J87">
        <v>13.07</v>
      </c>
      <c r="K87">
        <v>14.39</v>
      </c>
      <c r="L87">
        <v>13.78</v>
      </c>
      <c r="M87">
        <f>ROUNDDOWN(Tabela_pomiary4[[#This Row],[czujnik1]]+273.15,0)</f>
        <v>283</v>
      </c>
      <c r="N87">
        <f>ROUNDDOWN(Tabela_pomiary4[[#This Row],[czujnik2]]+273.15,0)</f>
        <v>285</v>
      </c>
      <c r="O87">
        <f>ROUNDDOWN(Tabela_pomiary4[[#This Row],[czujnik3]]+273.15,0)</f>
        <v>283</v>
      </c>
      <c r="P87">
        <f>ROUNDDOWN(Tabela_pomiary4[[#This Row],[czujnik4]]+273.15,0)</f>
        <v>287</v>
      </c>
      <c r="Q87">
        <f>ROUNDDOWN(Tabela_pomiary4[[#This Row],[czujnik5]]+273.15,0)</f>
        <v>283</v>
      </c>
      <c r="R87">
        <f>ROUNDDOWN(Tabela_pomiary4[[#This Row],[czujnik6]]+273.15,0)</f>
        <v>287</v>
      </c>
      <c r="S87">
        <f>ROUNDDOWN(Tabela_pomiary4[[#This Row],[czujnik7]]+273.15,0)</f>
        <v>288</v>
      </c>
      <c r="T87">
        <f>ROUNDDOWN(Tabela_pomiary4[[#This Row],[czujnik8]]+273.15,0)</f>
        <v>286</v>
      </c>
      <c r="U87">
        <f>ROUNDDOWN(Tabela_pomiary4[[#This Row],[czujnik9]]+273.15,0)</f>
        <v>287</v>
      </c>
      <c r="V87">
        <f>ROUNDDOWN(Tabela_pomiary4[[#This Row],[czujnik10]]+273.15,0)</f>
        <v>286</v>
      </c>
    </row>
    <row r="88" spans="1:22" x14ac:dyDescent="0.3">
      <c r="A88" s="1">
        <v>42498</v>
      </c>
      <c r="B88" s="2">
        <v>0.21180555555555555</v>
      </c>
      <c r="C88">
        <v>12.25</v>
      </c>
      <c r="D88">
        <v>14.89</v>
      </c>
      <c r="E88">
        <v>13.86</v>
      </c>
      <c r="F88">
        <v>13.98</v>
      </c>
      <c r="G88">
        <v>11.99</v>
      </c>
      <c r="H88">
        <v>15.06</v>
      </c>
      <c r="I88">
        <v>11.13</v>
      </c>
      <c r="J88">
        <v>13.91</v>
      </c>
      <c r="K88">
        <v>15.56</v>
      </c>
      <c r="L88">
        <v>10.97</v>
      </c>
      <c r="M88">
        <f>ROUNDDOWN(Tabela_pomiary4[[#This Row],[czujnik1]]+273.15,0)</f>
        <v>285</v>
      </c>
      <c r="N88">
        <f>ROUNDDOWN(Tabela_pomiary4[[#This Row],[czujnik2]]+273.15,0)</f>
        <v>288</v>
      </c>
      <c r="O88">
        <f>ROUNDDOWN(Tabela_pomiary4[[#This Row],[czujnik3]]+273.15,0)</f>
        <v>287</v>
      </c>
      <c r="P88">
        <f>ROUNDDOWN(Tabela_pomiary4[[#This Row],[czujnik4]]+273.15,0)</f>
        <v>287</v>
      </c>
      <c r="Q88">
        <f>ROUNDDOWN(Tabela_pomiary4[[#This Row],[czujnik5]]+273.15,0)</f>
        <v>285</v>
      </c>
      <c r="R88">
        <f>ROUNDDOWN(Tabela_pomiary4[[#This Row],[czujnik6]]+273.15,0)</f>
        <v>288</v>
      </c>
      <c r="S88">
        <f>ROUNDDOWN(Tabela_pomiary4[[#This Row],[czujnik7]]+273.15,0)</f>
        <v>284</v>
      </c>
      <c r="T88">
        <f>ROUNDDOWN(Tabela_pomiary4[[#This Row],[czujnik8]]+273.15,0)</f>
        <v>287</v>
      </c>
      <c r="U88">
        <f>ROUNDDOWN(Tabela_pomiary4[[#This Row],[czujnik9]]+273.15,0)</f>
        <v>288</v>
      </c>
      <c r="V88">
        <f>ROUNDDOWN(Tabela_pomiary4[[#This Row],[czujnik10]]+273.15,0)</f>
        <v>284</v>
      </c>
    </row>
    <row r="89" spans="1:22" x14ac:dyDescent="0.3">
      <c r="A89" s="1">
        <v>42499</v>
      </c>
      <c r="B89" s="2">
        <v>0.21180555555555555</v>
      </c>
      <c r="C89">
        <v>15.82</v>
      </c>
      <c r="D89">
        <v>14.33</v>
      </c>
      <c r="E89">
        <v>10.41</v>
      </c>
      <c r="F89">
        <v>11.75</v>
      </c>
      <c r="G89">
        <v>15.72</v>
      </c>
      <c r="H89">
        <v>11.51</v>
      </c>
      <c r="I89">
        <v>11.37</v>
      </c>
      <c r="J89">
        <v>15.73</v>
      </c>
      <c r="K89">
        <v>15.44</v>
      </c>
      <c r="L89">
        <v>11.55</v>
      </c>
      <c r="M89">
        <f>ROUNDDOWN(Tabela_pomiary4[[#This Row],[czujnik1]]+273.15,0)</f>
        <v>288</v>
      </c>
      <c r="N89">
        <f>ROUNDDOWN(Tabela_pomiary4[[#This Row],[czujnik2]]+273.15,0)</f>
        <v>287</v>
      </c>
      <c r="O89">
        <f>ROUNDDOWN(Tabela_pomiary4[[#This Row],[czujnik3]]+273.15,0)</f>
        <v>283</v>
      </c>
      <c r="P89">
        <f>ROUNDDOWN(Tabela_pomiary4[[#This Row],[czujnik4]]+273.15,0)</f>
        <v>284</v>
      </c>
      <c r="Q89">
        <f>ROUNDDOWN(Tabela_pomiary4[[#This Row],[czujnik5]]+273.15,0)</f>
        <v>288</v>
      </c>
      <c r="R89">
        <f>ROUNDDOWN(Tabela_pomiary4[[#This Row],[czujnik6]]+273.15,0)</f>
        <v>284</v>
      </c>
      <c r="S89">
        <f>ROUNDDOWN(Tabela_pomiary4[[#This Row],[czujnik7]]+273.15,0)</f>
        <v>284</v>
      </c>
      <c r="T89">
        <f>ROUNDDOWN(Tabela_pomiary4[[#This Row],[czujnik8]]+273.15,0)</f>
        <v>288</v>
      </c>
      <c r="U89">
        <f>ROUNDDOWN(Tabela_pomiary4[[#This Row],[czujnik9]]+273.15,0)</f>
        <v>288</v>
      </c>
      <c r="V89">
        <f>ROUNDDOWN(Tabela_pomiary4[[#This Row],[czujnik10]]+273.15,0)</f>
        <v>284</v>
      </c>
    </row>
    <row r="90" spans="1:22" x14ac:dyDescent="0.3">
      <c r="A90" s="1">
        <v>42502</v>
      </c>
      <c r="B90" s="2">
        <v>0.21249999999999999</v>
      </c>
      <c r="C90">
        <v>11.1</v>
      </c>
      <c r="D90">
        <v>10.71</v>
      </c>
      <c r="E90">
        <v>10.75</v>
      </c>
      <c r="F90">
        <v>13.22</v>
      </c>
      <c r="G90">
        <v>14.26</v>
      </c>
      <c r="H90">
        <v>12.59</v>
      </c>
      <c r="I90">
        <v>12.93</v>
      </c>
      <c r="J90">
        <v>15.27</v>
      </c>
      <c r="K90">
        <v>13</v>
      </c>
      <c r="L90">
        <v>13.55</v>
      </c>
      <c r="M90">
        <f>ROUNDDOWN(Tabela_pomiary4[[#This Row],[czujnik1]]+273.15,0)</f>
        <v>284</v>
      </c>
      <c r="N90">
        <f>ROUNDDOWN(Tabela_pomiary4[[#This Row],[czujnik2]]+273.15,0)</f>
        <v>283</v>
      </c>
      <c r="O90">
        <f>ROUNDDOWN(Tabela_pomiary4[[#This Row],[czujnik3]]+273.15,0)</f>
        <v>283</v>
      </c>
      <c r="P90">
        <f>ROUNDDOWN(Tabela_pomiary4[[#This Row],[czujnik4]]+273.15,0)</f>
        <v>286</v>
      </c>
      <c r="Q90">
        <f>ROUNDDOWN(Tabela_pomiary4[[#This Row],[czujnik5]]+273.15,0)</f>
        <v>287</v>
      </c>
      <c r="R90">
        <f>ROUNDDOWN(Tabela_pomiary4[[#This Row],[czujnik6]]+273.15,0)</f>
        <v>285</v>
      </c>
      <c r="S90">
        <f>ROUNDDOWN(Tabela_pomiary4[[#This Row],[czujnik7]]+273.15,0)</f>
        <v>286</v>
      </c>
      <c r="T90">
        <f>ROUNDDOWN(Tabela_pomiary4[[#This Row],[czujnik8]]+273.15,0)</f>
        <v>288</v>
      </c>
      <c r="U90">
        <f>ROUNDDOWN(Tabela_pomiary4[[#This Row],[czujnik9]]+273.15,0)</f>
        <v>286</v>
      </c>
      <c r="V90">
        <f>ROUNDDOWN(Tabela_pomiary4[[#This Row],[czujnik10]]+273.15,0)</f>
        <v>286</v>
      </c>
    </row>
    <row r="91" spans="1:22" x14ac:dyDescent="0.3">
      <c r="A91" s="1">
        <v>42660</v>
      </c>
      <c r="B91" s="2">
        <v>0.21249999999999999</v>
      </c>
      <c r="C91">
        <v>11.01</v>
      </c>
      <c r="D91">
        <v>14.84</v>
      </c>
      <c r="E91">
        <v>11.29</v>
      </c>
      <c r="F91">
        <v>17.72</v>
      </c>
      <c r="G91">
        <v>12.61</v>
      </c>
      <c r="H91">
        <v>16.55</v>
      </c>
      <c r="I91">
        <v>11.63</v>
      </c>
      <c r="J91">
        <v>12.88</v>
      </c>
      <c r="K91">
        <v>14.01</v>
      </c>
      <c r="L91">
        <v>12.67</v>
      </c>
      <c r="M91">
        <f>ROUNDDOWN(Tabela_pomiary4[[#This Row],[czujnik1]]+273.15,0)</f>
        <v>284</v>
      </c>
      <c r="N91">
        <f>ROUNDDOWN(Tabela_pomiary4[[#This Row],[czujnik2]]+273.15,0)</f>
        <v>287</v>
      </c>
      <c r="O91">
        <f>ROUNDDOWN(Tabela_pomiary4[[#This Row],[czujnik3]]+273.15,0)</f>
        <v>284</v>
      </c>
      <c r="P91">
        <f>ROUNDDOWN(Tabela_pomiary4[[#This Row],[czujnik4]]+273.15,0)</f>
        <v>290</v>
      </c>
      <c r="Q91">
        <f>ROUNDDOWN(Tabela_pomiary4[[#This Row],[czujnik5]]+273.15,0)</f>
        <v>285</v>
      </c>
      <c r="R91">
        <f>ROUNDDOWN(Tabela_pomiary4[[#This Row],[czujnik6]]+273.15,0)</f>
        <v>289</v>
      </c>
      <c r="S91">
        <f>ROUNDDOWN(Tabela_pomiary4[[#This Row],[czujnik7]]+273.15,0)</f>
        <v>284</v>
      </c>
      <c r="T91">
        <f>ROUNDDOWN(Tabela_pomiary4[[#This Row],[czujnik8]]+273.15,0)</f>
        <v>286</v>
      </c>
      <c r="U91">
        <f>ROUNDDOWN(Tabela_pomiary4[[#This Row],[czujnik9]]+273.15,0)</f>
        <v>287</v>
      </c>
      <c r="V91">
        <f>ROUNDDOWN(Tabela_pomiary4[[#This Row],[czujnik10]]+273.15,0)</f>
        <v>285</v>
      </c>
    </row>
    <row r="92" spans="1:22" x14ac:dyDescent="0.3">
      <c r="A92" s="1">
        <v>42667</v>
      </c>
      <c r="B92" s="2">
        <v>0.21319444444444444</v>
      </c>
      <c r="C92">
        <v>12.13</v>
      </c>
      <c r="D92">
        <v>13.07</v>
      </c>
      <c r="E92">
        <v>15.72</v>
      </c>
      <c r="F92">
        <v>12.27</v>
      </c>
      <c r="G92">
        <v>13.41</v>
      </c>
      <c r="H92">
        <v>13.75</v>
      </c>
      <c r="I92">
        <v>12.79</v>
      </c>
      <c r="J92">
        <v>17.98</v>
      </c>
      <c r="K92">
        <v>18.2</v>
      </c>
      <c r="L92">
        <v>13.87</v>
      </c>
      <c r="M92">
        <f>ROUNDDOWN(Tabela_pomiary4[[#This Row],[czujnik1]]+273.15,0)</f>
        <v>285</v>
      </c>
      <c r="N92">
        <f>ROUNDDOWN(Tabela_pomiary4[[#This Row],[czujnik2]]+273.15,0)</f>
        <v>286</v>
      </c>
      <c r="O92">
        <f>ROUNDDOWN(Tabela_pomiary4[[#This Row],[czujnik3]]+273.15,0)</f>
        <v>288</v>
      </c>
      <c r="P92">
        <f>ROUNDDOWN(Tabela_pomiary4[[#This Row],[czujnik4]]+273.15,0)</f>
        <v>285</v>
      </c>
      <c r="Q92">
        <f>ROUNDDOWN(Tabela_pomiary4[[#This Row],[czujnik5]]+273.15,0)</f>
        <v>286</v>
      </c>
      <c r="R92">
        <f>ROUNDDOWN(Tabela_pomiary4[[#This Row],[czujnik6]]+273.15,0)</f>
        <v>286</v>
      </c>
      <c r="S92">
        <f>ROUNDDOWN(Tabela_pomiary4[[#This Row],[czujnik7]]+273.15,0)</f>
        <v>285</v>
      </c>
      <c r="T92">
        <f>ROUNDDOWN(Tabela_pomiary4[[#This Row],[czujnik8]]+273.15,0)</f>
        <v>291</v>
      </c>
      <c r="U92">
        <f>ROUNDDOWN(Tabela_pomiary4[[#This Row],[czujnik9]]+273.15,0)</f>
        <v>291</v>
      </c>
      <c r="V92">
        <f>ROUNDDOWN(Tabela_pomiary4[[#This Row],[czujnik10]]+273.15,0)</f>
        <v>287</v>
      </c>
    </row>
    <row r="93" spans="1:22" x14ac:dyDescent="0.3">
      <c r="A93" s="1">
        <v>42441</v>
      </c>
      <c r="B93" s="2">
        <v>0.21388888888888888</v>
      </c>
      <c r="C93">
        <v>-2.84</v>
      </c>
      <c r="D93">
        <v>-3.79</v>
      </c>
      <c r="E93">
        <v>4.34</v>
      </c>
      <c r="F93">
        <v>6.3</v>
      </c>
      <c r="G93">
        <v>-7.58</v>
      </c>
      <c r="H93">
        <v>8.26</v>
      </c>
      <c r="I93">
        <v>-6.5</v>
      </c>
      <c r="J93">
        <v>-5.8</v>
      </c>
      <c r="K93">
        <v>-7.56</v>
      </c>
      <c r="L93">
        <v>-2.5099999999999998</v>
      </c>
      <c r="M93">
        <f>ROUNDDOWN(Tabela_pomiary4[[#This Row],[czujnik1]]+273.15,0)</f>
        <v>270</v>
      </c>
      <c r="N93">
        <f>ROUNDDOWN(Tabela_pomiary4[[#This Row],[czujnik2]]+273.15,0)</f>
        <v>269</v>
      </c>
      <c r="O93">
        <f>ROUNDDOWN(Tabela_pomiary4[[#This Row],[czujnik3]]+273.15,0)</f>
        <v>277</v>
      </c>
      <c r="P93">
        <f>ROUNDDOWN(Tabela_pomiary4[[#This Row],[czujnik4]]+273.15,0)</f>
        <v>279</v>
      </c>
      <c r="Q93">
        <f>ROUNDDOWN(Tabela_pomiary4[[#This Row],[czujnik5]]+273.15,0)</f>
        <v>265</v>
      </c>
      <c r="R93">
        <f>ROUNDDOWN(Tabela_pomiary4[[#This Row],[czujnik6]]+273.15,0)</f>
        <v>281</v>
      </c>
      <c r="S93">
        <f>ROUNDDOWN(Tabela_pomiary4[[#This Row],[czujnik7]]+273.15,0)</f>
        <v>266</v>
      </c>
      <c r="T93">
        <f>ROUNDDOWN(Tabela_pomiary4[[#This Row],[czujnik8]]+273.15,0)</f>
        <v>267</v>
      </c>
      <c r="U93">
        <f>ROUNDDOWN(Tabela_pomiary4[[#This Row],[czujnik9]]+273.15,0)</f>
        <v>265</v>
      </c>
      <c r="V93">
        <f>ROUNDDOWN(Tabela_pomiary4[[#This Row],[czujnik10]]+273.15,0)</f>
        <v>270</v>
      </c>
    </row>
    <row r="94" spans="1:22" x14ac:dyDescent="0.3">
      <c r="A94" s="1">
        <v>42456</v>
      </c>
      <c r="B94" s="2">
        <v>0.21388888888888888</v>
      </c>
      <c r="C94">
        <v>-4.4800000000000004</v>
      </c>
      <c r="D94">
        <v>-2.0499999999999998</v>
      </c>
      <c r="E94">
        <v>-7.14</v>
      </c>
      <c r="F94">
        <v>5.1100000000000003</v>
      </c>
      <c r="G94">
        <v>6.37</v>
      </c>
      <c r="H94">
        <v>7.34</v>
      </c>
      <c r="I94">
        <v>-4.9000000000000004</v>
      </c>
      <c r="J94">
        <v>-2.2599999999999998</v>
      </c>
      <c r="K94">
        <v>0.23</v>
      </c>
      <c r="L94">
        <v>7.99</v>
      </c>
      <c r="M94">
        <f>ROUNDDOWN(Tabela_pomiary4[[#This Row],[czujnik1]]+273.15,0)</f>
        <v>268</v>
      </c>
      <c r="N94">
        <f>ROUNDDOWN(Tabela_pomiary4[[#This Row],[czujnik2]]+273.15,0)</f>
        <v>271</v>
      </c>
      <c r="O94">
        <f>ROUNDDOWN(Tabela_pomiary4[[#This Row],[czujnik3]]+273.15,0)</f>
        <v>266</v>
      </c>
      <c r="P94">
        <f>ROUNDDOWN(Tabela_pomiary4[[#This Row],[czujnik4]]+273.15,0)</f>
        <v>278</v>
      </c>
      <c r="Q94">
        <f>ROUNDDOWN(Tabela_pomiary4[[#This Row],[czujnik5]]+273.15,0)</f>
        <v>279</v>
      </c>
      <c r="R94">
        <f>ROUNDDOWN(Tabela_pomiary4[[#This Row],[czujnik6]]+273.15,0)</f>
        <v>280</v>
      </c>
      <c r="S94">
        <f>ROUNDDOWN(Tabela_pomiary4[[#This Row],[czujnik7]]+273.15,0)</f>
        <v>268</v>
      </c>
      <c r="T94">
        <f>ROUNDDOWN(Tabela_pomiary4[[#This Row],[czujnik8]]+273.15,0)</f>
        <v>270</v>
      </c>
      <c r="U94">
        <f>ROUNDDOWN(Tabela_pomiary4[[#This Row],[czujnik9]]+273.15,0)</f>
        <v>273</v>
      </c>
      <c r="V94">
        <f>ROUNDDOWN(Tabela_pomiary4[[#This Row],[czujnik10]]+273.15,0)</f>
        <v>281</v>
      </c>
    </row>
    <row r="95" spans="1:22" x14ac:dyDescent="0.3">
      <c r="A95" s="1">
        <v>42601</v>
      </c>
      <c r="B95" s="2">
        <v>0.21388888888888888</v>
      </c>
      <c r="C95">
        <v>24.25</v>
      </c>
      <c r="D95">
        <v>21.83</v>
      </c>
      <c r="E95">
        <v>23.97</v>
      </c>
      <c r="F95">
        <v>22.48</v>
      </c>
      <c r="G95">
        <v>21.36</v>
      </c>
      <c r="H95">
        <v>20.2</v>
      </c>
      <c r="I95">
        <v>23.33</v>
      </c>
      <c r="J95">
        <v>22.17</v>
      </c>
      <c r="K95">
        <v>22.32</v>
      </c>
      <c r="L95">
        <v>22.84</v>
      </c>
      <c r="M95">
        <f>ROUNDDOWN(Tabela_pomiary4[[#This Row],[czujnik1]]+273.15,0)</f>
        <v>297</v>
      </c>
      <c r="N95">
        <f>ROUNDDOWN(Tabela_pomiary4[[#This Row],[czujnik2]]+273.15,0)</f>
        <v>294</v>
      </c>
      <c r="O95">
        <f>ROUNDDOWN(Tabela_pomiary4[[#This Row],[czujnik3]]+273.15,0)</f>
        <v>297</v>
      </c>
      <c r="P95">
        <f>ROUNDDOWN(Tabela_pomiary4[[#This Row],[czujnik4]]+273.15,0)</f>
        <v>295</v>
      </c>
      <c r="Q95">
        <f>ROUNDDOWN(Tabela_pomiary4[[#This Row],[czujnik5]]+273.15,0)</f>
        <v>294</v>
      </c>
      <c r="R95">
        <f>ROUNDDOWN(Tabela_pomiary4[[#This Row],[czujnik6]]+273.15,0)</f>
        <v>293</v>
      </c>
      <c r="S95">
        <f>ROUNDDOWN(Tabela_pomiary4[[#This Row],[czujnik7]]+273.15,0)</f>
        <v>296</v>
      </c>
      <c r="T95">
        <f>ROUNDDOWN(Tabela_pomiary4[[#This Row],[czujnik8]]+273.15,0)</f>
        <v>295</v>
      </c>
      <c r="U95">
        <f>ROUNDDOWN(Tabela_pomiary4[[#This Row],[czujnik9]]+273.15,0)</f>
        <v>295</v>
      </c>
      <c r="V95">
        <f>ROUNDDOWN(Tabela_pomiary4[[#This Row],[czujnik10]]+273.15,0)</f>
        <v>295</v>
      </c>
    </row>
    <row r="96" spans="1:22" x14ac:dyDescent="0.3">
      <c r="A96" s="1">
        <v>42664</v>
      </c>
      <c r="B96" s="2">
        <v>0.21388888888888888</v>
      </c>
      <c r="C96">
        <v>11.11</v>
      </c>
      <c r="D96">
        <v>16.350000000000001</v>
      </c>
      <c r="E96">
        <v>13.97</v>
      </c>
      <c r="F96">
        <v>11.7</v>
      </c>
      <c r="G96">
        <v>18.649999999999999</v>
      </c>
      <c r="H96">
        <v>14.28</v>
      </c>
      <c r="I96">
        <v>17.690000000000001</v>
      </c>
      <c r="J96">
        <v>13.25</v>
      </c>
      <c r="K96">
        <v>10.69</v>
      </c>
      <c r="L96">
        <v>17.690000000000001</v>
      </c>
      <c r="M96">
        <f>ROUNDDOWN(Tabela_pomiary4[[#This Row],[czujnik1]]+273.15,0)</f>
        <v>284</v>
      </c>
      <c r="N96">
        <f>ROUNDDOWN(Tabela_pomiary4[[#This Row],[czujnik2]]+273.15,0)</f>
        <v>289</v>
      </c>
      <c r="O96">
        <f>ROUNDDOWN(Tabela_pomiary4[[#This Row],[czujnik3]]+273.15,0)</f>
        <v>287</v>
      </c>
      <c r="P96">
        <f>ROUNDDOWN(Tabela_pomiary4[[#This Row],[czujnik4]]+273.15,0)</f>
        <v>284</v>
      </c>
      <c r="Q96">
        <f>ROUNDDOWN(Tabela_pomiary4[[#This Row],[czujnik5]]+273.15,0)</f>
        <v>291</v>
      </c>
      <c r="R96">
        <f>ROUNDDOWN(Tabela_pomiary4[[#This Row],[czujnik6]]+273.15,0)</f>
        <v>287</v>
      </c>
      <c r="S96">
        <f>ROUNDDOWN(Tabela_pomiary4[[#This Row],[czujnik7]]+273.15,0)</f>
        <v>290</v>
      </c>
      <c r="T96">
        <f>ROUNDDOWN(Tabela_pomiary4[[#This Row],[czujnik8]]+273.15,0)</f>
        <v>286</v>
      </c>
      <c r="U96">
        <f>ROUNDDOWN(Tabela_pomiary4[[#This Row],[czujnik9]]+273.15,0)</f>
        <v>283</v>
      </c>
      <c r="V96">
        <f>ROUNDDOWN(Tabela_pomiary4[[#This Row],[czujnik10]]+273.15,0)</f>
        <v>290</v>
      </c>
    </row>
    <row r="97" spans="1:22" x14ac:dyDescent="0.3">
      <c r="A97" s="1">
        <v>42695</v>
      </c>
      <c r="B97" s="2">
        <v>0.21388888888888888</v>
      </c>
      <c r="C97">
        <v>10.8</v>
      </c>
      <c r="D97">
        <v>16.079999999999998</v>
      </c>
      <c r="E97">
        <v>16.47</v>
      </c>
      <c r="F97">
        <v>12.88</v>
      </c>
      <c r="G97">
        <v>18.579999999999998</v>
      </c>
      <c r="H97">
        <v>13.96</v>
      </c>
      <c r="I97">
        <v>12.92</v>
      </c>
      <c r="J97">
        <v>10.74</v>
      </c>
      <c r="K97">
        <v>10.5</v>
      </c>
      <c r="L97">
        <v>10.62</v>
      </c>
      <c r="M97">
        <f>ROUNDDOWN(Tabela_pomiary4[[#This Row],[czujnik1]]+273.15,0)</f>
        <v>283</v>
      </c>
      <c r="N97">
        <f>ROUNDDOWN(Tabela_pomiary4[[#This Row],[czujnik2]]+273.15,0)</f>
        <v>289</v>
      </c>
      <c r="O97">
        <f>ROUNDDOWN(Tabela_pomiary4[[#This Row],[czujnik3]]+273.15,0)</f>
        <v>289</v>
      </c>
      <c r="P97">
        <f>ROUNDDOWN(Tabela_pomiary4[[#This Row],[czujnik4]]+273.15,0)</f>
        <v>286</v>
      </c>
      <c r="Q97">
        <f>ROUNDDOWN(Tabela_pomiary4[[#This Row],[czujnik5]]+273.15,0)</f>
        <v>291</v>
      </c>
      <c r="R97">
        <f>ROUNDDOWN(Tabela_pomiary4[[#This Row],[czujnik6]]+273.15,0)</f>
        <v>287</v>
      </c>
      <c r="S97">
        <f>ROUNDDOWN(Tabela_pomiary4[[#This Row],[czujnik7]]+273.15,0)</f>
        <v>286</v>
      </c>
      <c r="T97">
        <f>ROUNDDOWN(Tabela_pomiary4[[#This Row],[czujnik8]]+273.15,0)</f>
        <v>283</v>
      </c>
      <c r="U97">
        <f>ROUNDDOWN(Tabela_pomiary4[[#This Row],[czujnik9]]+273.15,0)</f>
        <v>283</v>
      </c>
      <c r="V97">
        <f>ROUNDDOWN(Tabela_pomiary4[[#This Row],[czujnik10]]+273.15,0)</f>
        <v>283</v>
      </c>
    </row>
    <row r="98" spans="1:22" x14ac:dyDescent="0.3">
      <c r="A98" s="1">
        <v>42611</v>
      </c>
      <c r="B98" s="2">
        <v>0.21527777777777779</v>
      </c>
      <c r="C98">
        <v>20.93</v>
      </c>
      <c r="D98">
        <v>20.239999999999998</v>
      </c>
      <c r="E98">
        <v>22.85</v>
      </c>
      <c r="F98">
        <v>21.54</v>
      </c>
      <c r="G98">
        <v>23.07</v>
      </c>
      <c r="H98">
        <v>20.65</v>
      </c>
      <c r="I98">
        <v>24.44</v>
      </c>
      <c r="J98">
        <v>20.95</v>
      </c>
      <c r="K98">
        <v>21.69</v>
      </c>
      <c r="L98">
        <v>22.41</v>
      </c>
      <c r="M98">
        <f>ROUNDDOWN(Tabela_pomiary4[[#This Row],[czujnik1]]+273.15,0)</f>
        <v>294</v>
      </c>
      <c r="N98">
        <f>ROUNDDOWN(Tabela_pomiary4[[#This Row],[czujnik2]]+273.15,0)</f>
        <v>293</v>
      </c>
      <c r="O98">
        <f>ROUNDDOWN(Tabela_pomiary4[[#This Row],[czujnik3]]+273.15,0)</f>
        <v>296</v>
      </c>
      <c r="P98">
        <f>ROUNDDOWN(Tabela_pomiary4[[#This Row],[czujnik4]]+273.15,0)</f>
        <v>294</v>
      </c>
      <c r="Q98">
        <f>ROUNDDOWN(Tabela_pomiary4[[#This Row],[czujnik5]]+273.15,0)</f>
        <v>296</v>
      </c>
      <c r="R98">
        <f>ROUNDDOWN(Tabela_pomiary4[[#This Row],[czujnik6]]+273.15,0)</f>
        <v>293</v>
      </c>
      <c r="S98">
        <f>ROUNDDOWN(Tabela_pomiary4[[#This Row],[czujnik7]]+273.15,0)</f>
        <v>297</v>
      </c>
      <c r="T98">
        <f>ROUNDDOWN(Tabela_pomiary4[[#This Row],[czujnik8]]+273.15,0)</f>
        <v>294</v>
      </c>
      <c r="U98">
        <f>ROUNDDOWN(Tabela_pomiary4[[#This Row],[czujnik9]]+273.15,0)</f>
        <v>294</v>
      </c>
      <c r="V98">
        <f>ROUNDDOWN(Tabela_pomiary4[[#This Row],[czujnik10]]+273.15,0)</f>
        <v>295</v>
      </c>
    </row>
    <row r="99" spans="1:22" x14ac:dyDescent="0.3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>
        <f>ROUNDDOWN(Tabela_pomiary4[[#This Row],[czujnik1]]+273.15,0)</f>
        <v>295</v>
      </c>
      <c r="N99">
        <f>ROUNDDOWN(Tabela_pomiary4[[#This Row],[czujnik2]]+273.15,0)</f>
        <v>298</v>
      </c>
      <c r="O99">
        <f>ROUNDDOWN(Tabela_pomiary4[[#This Row],[czujnik3]]+273.15,0)</f>
        <v>296</v>
      </c>
      <c r="P99">
        <f>ROUNDDOWN(Tabela_pomiary4[[#This Row],[czujnik4]]+273.15,0)</f>
        <v>294</v>
      </c>
      <c r="Q99">
        <f>ROUNDDOWN(Tabela_pomiary4[[#This Row],[czujnik5]]+273.15,0)</f>
        <v>296</v>
      </c>
      <c r="R99">
        <f>ROUNDDOWN(Tabela_pomiary4[[#This Row],[czujnik6]]+273.15,0)</f>
        <v>293</v>
      </c>
      <c r="S99">
        <f>ROUNDDOWN(Tabela_pomiary4[[#This Row],[czujnik7]]+273.15,0)</f>
        <v>296</v>
      </c>
      <c r="T99">
        <f>ROUNDDOWN(Tabela_pomiary4[[#This Row],[czujnik8]]+273.15,0)</f>
        <v>297</v>
      </c>
      <c r="U99">
        <f>ROUNDDOWN(Tabela_pomiary4[[#This Row],[czujnik9]]+273.15,0)</f>
        <v>296</v>
      </c>
      <c r="V99">
        <f>ROUNDDOWN(Tabela_pomiary4[[#This Row],[czujnik10]]+273.15,0)</f>
        <v>294</v>
      </c>
    </row>
    <row r="100" spans="1:22" x14ac:dyDescent="0.3">
      <c r="A100" s="1">
        <v>42685</v>
      </c>
      <c r="B100" s="2">
        <v>0.21597222222222223</v>
      </c>
      <c r="C100">
        <v>12.2</v>
      </c>
      <c r="D100">
        <v>14.35</v>
      </c>
      <c r="E100">
        <v>11.37</v>
      </c>
      <c r="F100">
        <v>12.07</v>
      </c>
      <c r="G100">
        <v>14.32</v>
      </c>
      <c r="H100">
        <v>13.34</v>
      </c>
      <c r="I100">
        <v>18.739999999999998</v>
      </c>
      <c r="J100">
        <v>15.82</v>
      </c>
      <c r="K100">
        <v>13.79</v>
      </c>
      <c r="L100">
        <v>19.36</v>
      </c>
      <c r="M100">
        <f>ROUNDDOWN(Tabela_pomiary4[[#This Row],[czujnik1]]+273.15,0)</f>
        <v>285</v>
      </c>
      <c r="N100">
        <f>ROUNDDOWN(Tabela_pomiary4[[#This Row],[czujnik2]]+273.15,0)</f>
        <v>287</v>
      </c>
      <c r="O100">
        <f>ROUNDDOWN(Tabela_pomiary4[[#This Row],[czujnik3]]+273.15,0)</f>
        <v>284</v>
      </c>
      <c r="P100">
        <f>ROUNDDOWN(Tabela_pomiary4[[#This Row],[czujnik4]]+273.15,0)</f>
        <v>285</v>
      </c>
      <c r="Q100">
        <f>ROUNDDOWN(Tabela_pomiary4[[#This Row],[czujnik5]]+273.15,0)</f>
        <v>287</v>
      </c>
      <c r="R100">
        <f>ROUNDDOWN(Tabela_pomiary4[[#This Row],[czujnik6]]+273.15,0)</f>
        <v>286</v>
      </c>
      <c r="S100">
        <f>ROUNDDOWN(Tabela_pomiary4[[#This Row],[czujnik7]]+273.15,0)</f>
        <v>291</v>
      </c>
      <c r="T100">
        <f>ROUNDDOWN(Tabela_pomiary4[[#This Row],[czujnik8]]+273.15,0)</f>
        <v>288</v>
      </c>
      <c r="U100">
        <f>ROUNDDOWN(Tabela_pomiary4[[#This Row],[czujnik9]]+273.15,0)</f>
        <v>286</v>
      </c>
      <c r="V100">
        <f>ROUNDDOWN(Tabela_pomiary4[[#This Row],[czujnik10]]+273.15,0)</f>
        <v>292</v>
      </c>
    </row>
    <row r="101" spans="1:22" x14ac:dyDescent="0.3">
      <c r="A101" s="1">
        <v>42505</v>
      </c>
      <c r="B101" s="2">
        <v>0.21666666666666667</v>
      </c>
      <c r="C101">
        <v>10.51</v>
      </c>
      <c r="D101">
        <v>14.98</v>
      </c>
      <c r="E101">
        <v>11.3</v>
      </c>
      <c r="F101">
        <v>13.92</v>
      </c>
      <c r="G101">
        <v>11.65</v>
      </c>
      <c r="H101">
        <v>11.59</v>
      </c>
      <c r="I101">
        <v>12.63</v>
      </c>
      <c r="J101">
        <v>11.94</v>
      </c>
      <c r="K101">
        <v>15.32</v>
      </c>
      <c r="L101">
        <v>15.34</v>
      </c>
      <c r="M101">
        <f>ROUNDDOWN(Tabela_pomiary4[[#This Row],[czujnik1]]+273.15,0)</f>
        <v>283</v>
      </c>
      <c r="N101">
        <f>ROUNDDOWN(Tabela_pomiary4[[#This Row],[czujnik2]]+273.15,0)</f>
        <v>288</v>
      </c>
      <c r="O101">
        <f>ROUNDDOWN(Tabela_pomiary4[[#This Row],[czujnik3]]+273.15,0)</f>
        <v>284</v>
      </c>
      <c r="P101">
        <f>ROUNDDOWN(Tabela_pomiary4[[#This Row],[czujnik4]]+273.15,0)</f>
        <v>287</v>
      </c>
      <c r="Q101">
        <f>ROUNDDOWN(Tabela_pomiary4[[#This Row],[czujnik5]]+273.15,0)</f>
        <v>284</v>
      </c>
      <c r="R101">
        <f>ROUNDDOWN(Tabela_pomiary4[[#This Row],[czujnik6]]+273.15,0)</f>
        <v>284</v>
      </c>
      <c r="S101">
        <f>ROUNDDOWN(Tabela_pomiary4[[#This Row],[czujnik7]]+273.15,0)</f>
        <v>285</v>
      </c>
      <c r="T101">
        <f>ROUNDDOWN(Tabela_pomiary4[[#This Row],[czujnik8]]+273.15,0)</f>
        <v>285</v>
      </c>
      <c r="U101">
        <f>ROUNDDOWN(Tabela_pomiary4[[#This Row],[czujnik9]]+273.15,0)</f>
        <v>288</v>
      </c>
      <c r="V101">
        <f>ROUNDDOWN(Tabela_pomiary4[[#This Row],[czujnik10]]+273.15,0)</f>
        <v>288</v>
      </c>
    </row>
    <row r="102" spans="1:22" x14ac:dyDescent="0.3">
      <c r="A102" s="1">
        <v>42668</v>
      </c>
      <c r="B102" s="2">
        <v>0.25069444444444444</v>
      </c>
      <c r="C102">
        <v>11.99</v>
      </c>
      <c r="D102">
        <v>13.44</v>
      </c>
      <c r="E102">
        <v>19.18</v>
      </c>
      <c r="F102">
        <v>11.19</v>
      </c>
      <c r="G102">
        <v>19.05</v>
      </c>
      <c r="H102">
        <v>15.07</v>
      </c>
      <c r="I102">
        <v>17.510000000000002</v>
      </c>
      <c r="J102">
        <v>18.72</v>
      </c>
      <c r="K102">
        <v>11.62</v>
      </c>
      <c r="L102">
        <v>11.08</v>
      </c>
      <c r="M102">
        <f>ROUNDDOWN(Tabela_pomiary4[[#This Row],[czujnik1]]+273.15,0)</f>
        <v>285</v>
      </c>
      <c r="N102">
        <f>ROUNDDOWN(Tabela_pomiary4[[#This Row],[czujnik2]]+273.15,0)</f>
        <v>286</v>
      </c>
      <c r="O102">
        <f>ROUNDDOWN(Tabela_pomiary4[[#This Row],[czujnik3]]+273.15,0)</f>
        <v>292</v>
      </c>
      <c r="P102">
        <f>ROUNDDOWN(Tabela_pomiary4[[#This Row],[czujnik4]]+273.15,0)</f>
        <v>284</v>
      </c>
      <c r="Q102">
        <f>ROUNDDOWN(Tabela_pomiary4[[#This Row],[czujnik5]]+273.15,0)</f>
        <v>292</v>
      </c>
      <c r="R102">
        <f>ROUNDDOWN(Tabela_pomiary4[[#This Row],[czujnik6]]+273.15,0)</f>
        <v>288</v>
      </c>
      <c r="S102">
        <f>ROUNDDOWN(Tabela_pomiary4[[#This Row],[czujnik7]]+273.15,0)</f>
        <v>290</v>
      </c>
      <c r="T102">
        <f>ROUNDDOWN(Tabela_pomiary4[[#This Row],[czujnik8]]+273.15,0)</f>
        <v>291</v>
      </c>
      <c r="U102">
        <f>ROUNDDOWN(Tabela_pomiary4[[#This Row],[czujnik9]]+273.15,0)</f>
        <v>284</v>
      </c>
      <c r="V102">
        <f>ROUNDDOWN(Tabela_pomiary4[[#This Row],[czujnik10]]+273.15,0)</f>
        <v>284</v>
      </c>
    </row>
    <row r="103" spans="1:22" x14ac:dyDescent="0.3">
      <c r="A103" s="1">
        <v>42452</v>
      </c>
      <c r="B103" s="2">
        <v>0.25138888888888888</v>
      </c>
      <c r="C103">
        <v>7.98</v>
      </c>
      <c r="D103">
        <v>4.6100000000000003</v>
      </c>
      <c r="E103">
        <v>7.87</v>
      </c>
      <c r="F103">
        <v>-1.44</v>
      </c>
      <c r="G103">
        <v>4.1500000000000004</v>
      </c>
      <c r="H103">
        <v>-2.5299999999999998</v>
      </c>
      <c r="I103">
        <v>-5.96</v>
      </c>
      <c r="J103">
        <v>3.23</v>
      </c>
      <c r="K103">
        <v>-7.13</v>
      </c>
      <c r="L103">
        <v>7.75</v>
      </c>
      <c r="M103">
        <f>ROUNDDOWN(Tabela_pomiary4[[#This Row],[czujnik1]]+273.15,0)</f>
        <v>281</v>
      </c>
      <c r="N103">
        <f>ROUNDDOWN(Tabela_pomiary4[[#This Row],[czujnik2]]+273.15,0)</f>
        <v>277</v>
      </c>
      <c r="O103">
        <f>ROUNDDOWN(Tabela_pomiary4[[#This Row],[czujnik3]]+273.15,0)</f>
        <v>281</v>
      </c>
      <c r="P103">
        <f>ROUNDDOWN(Tabela_pomiary4[[#This Row],[czujnik4]]+273.15,0)</f>
        <v>271</v>
      </c>
      <c r="Q103">
        <f>ROUNDDOWN(Tabela_pomiary4[[#This Row],[czujnik5]]+273.15,0)</f>
        <v>277</v>
      </c>
      <c r="R103">
        <f>ROUNDDOWN(Tabela_pomiary4[[#This Row],[czujnik6]]+273.15,0)</f>
        <v>270</v>
      </c>
      <c r="S103">
        <f>ROUNDDOWN(Tabela_pomiary4[[#This Row],[czujnik7]]+273.15,0)</f>
        <v>267</v>
      </c>
      <c r="T103">
        <f>ROUNDDOWN(Tabela_pomiary4[[#This Row],[czujnik8]]+273.15,0)</f>
        <v>276</v>
      </c>
      <c r="U103">
        <f>ROUNDDOWN(Tabela_pomiary4[[#This Row],[czujnik9]]+273.15,0)</f>
        <v>266</v>
      </c>
      <c r="V103">
        <f>ROUNDDOWN(Tabela_pomiary4[[#This Row],[czujnik10]]+273.15,0)</f>
        <v>280</v>
      </c>
    </row>
    <row r="104" spans="1:22" x14ac:dyDescent="0.3">
      <c r="A104" s="1">
        <v>42573</v>
      </c>
      <c r="B104" s="2">
        <v>0.25138888888888888</v>
      </c>
      <c r="C104">
        <v>20.96</v>
      </c>
      <c r="D104">
        <v>22.03</v>
      </c>
      <c r="E104">
        <v>20.89</v>
      </c>
      <c r="F104">
        <v>24.62</v>
      </c>
      <c r="G104">
        <v>22.22</v>
      </c>
      <c r="H104">
        <v>24.32</v>
      </c>
      <c r="I104">
        <v>22.24</v>
      </c>
      <c r="J104">
        <v>20.079999999999998</v>
      </c>
      <c r="K104">
        <v>20.18</v>
      </c>
      <c r="L104">
        <v>21.9</v>
      </c>
      <c r="M104">
        <f>ROUNDDOWN(Tabela_pomiary4[[#This Row],[czujnik1]]+273.15,0)</f>
        <v>294</v>
      </c>
      <c r="N104">
        <f>ROUNDDOWN(Tabela_pomiary4[[#This Row],[czujnik2]]+273.15,0)</f>
        <v>295</v>
      </c>
      <c r="O104">
        <f>ROUNDDOWN(Tabela_pomiary4[[#This Row],[czujnik3]]+273.15,0)</f>
        <v>294</v>
      </c>
      <c r="P104">
        <f>ROUNDDOWN(Tabela_pomiary4[[#This Row],[czujnik4]]+273.15,0)</f>
        <v>297</v>
      </c>
      <c r="Q104">
        <f>ROUNDDOWN(Tabela_pomiary4[[#This Row],[czujnik5]]+273.15,0)</f>
        <v>295</v>
      </c>
      <c r="R104">
        <f>ROUNDDOWN(Tabela_pomiary4[[#This Row],[czujnik6]]+273.15,0)</f>
        <v>297</v>
      </c>
      <c r="S104">
        <f>ROUNDDOWN(Tabela_pomiary4[[#This Row],[czujnik7]]+273.15,0)</f>
        <v>295</v>
      </c>
      <c r="T104">
        <f>ROUNDDOWN(Tabela_pomiary4[[#This Row],[czujnik8]]+273.15,0)</f>
        <v>293</v>
      </c>
      <c r="U104">
        <f>ROUNDDOWN(Tabela_pomiary4[[#This Row],[czujnik9]]+273.15,0)</f>
        <v>293</v>
      </c>
      <c r="V104">
        <f>ROUNDDOWN(Tabela_pomiary4[[#This Row],[czujnik10]]+273.15,0)</f>
        <v>295</v>
      </c>
    </row>
    <row r="105" spans="1:22" x14ac:dyDescent="0.3">
      <c r="A105" s="1">
        <v>42606</v>
      </c>
      <c r="B105" s="2">
        <v>0.25208333333333333</v>
      </c>
      <c r="C105">
        <v>22.09</v>
      </c>
      <c r="D105">
        <v>22.11</v>
      </c>
      <c r="E105">
        <v>23.82</v>
      </c>
      <c r="F105">
        <v>21.8</v>
      </c>
      <c r="G105">
        <v>23.42</v>
      </c>
      <c r="H105">
        <v>23.48</v>
      </c>
      <c r="I105">
        <v>23.86</v>
      </c>
      <c r="J105">
        <v>21.65</v>
      </c>
      <c r="K105">
        <v>24.9</v>
      </c>
      <c r="L105">
        <v>20.260000000000002</v>
      </c>
      <c r="M105">
        <f>ROUNDDOWN(Tabela_pomiary4[[#This Row],[czujnik1]]+273.15,0)</f>
        <v>295</v>
      </c>
      <c r="N105">
        <f>ROUNDDOWN(Tabela_pomiary4[[#This Row],[czujnik2]]+273.15,0)</f>
        <v>295</v>
      </c>
      <c r="O105">
        <f>ROUNDDOWN(Tabela_pomiary4[[#This Row],[czujnik3]]+273.15,0)</f>
        <v>296</v>
      </c>
      <c r="P105">
        <f>ROUNDDOWN(Tabela_pomiary4[[#This Row],[czujnik4]]+273.15,0)</f>
        <v>294</v>
      </c>
      <c r="Q105">
        <f>ROUNDDOWN(Tabela_pomiary4[[#This Row],[czujnik5]]+273.15,0)</f>
        <v>296</v>
      </c>
      <c r="R105">
        <f>ROUNDDOWN(Tabela_pomiary4[[#This Row],[czujnik6]]+273.15,0)</f>
        <v>296</v>
      </c>
      <c r="S105">
        <f>ROUNDDOWN(Tabela_pomiary4[[#This Row],[czujnik7]]+273.15,0)</f>
        <v>297</v>
      </c>
      <c r="T105">
        <f>ROUNDDOWN(Tabela_pomiary4[[#This Row],[czujnik8]]+273.15,0)</f>
        <v>294</v>
      </c>
      <c r="U105">
        <f>ROUNDDOWN(Tabela_pomiary4[[#This Row],[czujnik9]]+273.15,0)</f>
        <v>298</v>
      </c>
      <c r="V105">
        <f>ROUNDDOWN(Tabela_pomiary4[[#This Row],[czujnik10]]+273.15,0)</f>
        <v>293</v>
      </c>
    </row>
    <row r="106" spans="1:22" x14ac:dyDescent="0.3">
      <c r="A106" s="1">
        <v>42504</v>
      </c>
      <c r="B106" s="2">
        <v>0.25277777777777777</v>
      </c>
      <c r="C106">
        <v>11.68</v>
      </c>
      <c r="D106">
        <v>11.47</v>
      </c>
      <c r="E106">
        <v>13.02</v>
      </c>
      <c r="F106">
        <v>15.91</v>
      </c>
      <c r="G106">
        <v>15.06</v>
      </c>
      <c r="H106">
        <v>12.81</v>
      </c>
      <c r="I106">
        <v>13.48</v>
      </c>
      <c r="J106">
        <v>15.31</v>
      </c>
      <c r="K106">
        <v>12.15</v>
      </c>
      <c r="L106">
        <v>15.42</v>
      </c>
      <c r="M106">
        <f>ROUNDDOWN(Tabela_pomiary4[[#This Row],[czujnik1]]+273.15,0)</f>
        <v>284</v>
      </c>
      <c r="N106">
        <f>ROUNDDOWN(Tabela_pomiary4[[#This Row],[czujnik2]]+273.15,0)</f>
        <v>284</v>
      </c>
      <c r="O106">
        <f>ROUNDDOWN(Tabela_pomiary4[[#This Row],[czujnik3]]+273.15,0)</f>
        <v>286</v>
      </c>
      <c r="P106">
        <f>ROUNDDOWN(Tabela_pomiary4[[#This Row],[czujnik4]]+273.15,0)</f>
        <v>289</v>
      </c>
      <c r="Q106">
        <f>ROUNDDOWN(Tabela_pomiary4[[#This Row],[czujnik5]]+273.15,0)</f>
        <v>288</v>
      </c>
      <c r="R106">
        <f>ROUNDDOWN(Tabela_pomiary4[[#This Row],[czujnik6]]+273.15,0)</f>
        <v>285</v>
      </c>
      <c r="S106">
        <f>ROUNDDOWN(Tabela_pomiary4[[#This Row],[czujnik7]]+273.15,0)</f>
        <v>286</v>
      </c>
      <c r="T106">
        <f>ROUNDDOWN(Tabela_pomiary4[[#This Row],[czujnik8]]+273.15,0)</f>
        <v>288</v>
      </c>
      <c r="U106">
        <f>ROUNDDOWN(Tabela_pomiary4[[#This Row],[czujnik9]]+273.15,0)</f>
        <v>285</v>
      </c>
      <c r="V106">
        <f>ROUNDDOWN(Tabela_pomiary4[[#This Row],[czujnik10]]+273.15,0)</f>
        <v>288</v>
      </c>
    </row>
    <row r="107" spans="1:22" x14ac:dyDescent="0.3">
      <c r="A107" s="1">
        <v>42546</v>
      </c>
      <c r="B107" s="2">
        <v>0.25347222222222221</v>
      </c>
      <c r="C107">
        <v>16.3</v>
      </c>
      <c r="D107">
        <v>10.32</v>
      </c>
      <c r="E107">
        <v>17.690000000000001</v>
      </c>
      <c r="F107">
        <v>19</v>
      </c>
      <c r="G107">
        <v>17.54</v>
      </c>
      <c r="H107">
        <v>16.2</v>
      </c>
      <c r="I107">
        <v>15.17</v>
      </c>
      <c r="J107">
        <v>10.66</v>
      </c>
      <c r="K107">
        <v>10.1</v>
      </c>
      <c r="L107">
        <v>12.04</v>
      </c>
      <c r="M107">
        <f>ROUNDDOWN(Tabela_pomiary4[[#This Row],[czujnik1]]+273.15,0)</f>
        <v>289</v>
      </c>
      <c r="N107">
        <f>ROUNDDOWN(Tabela_pomiary4[[#This Row],[czujnik2]]+273.15,0)</f>
        <v>283</v>
      </c>
      <c r="O107">
        <f>ROUNDDOWN(Tabela_pomiary4[[#This Row],[czujnik3]]+273.15,0)</f>
        <v>290</v>
      </c>
      <c r="P107">
        <f>ROUNDDOWN(Tabela_pomiary4[[#This Row],[czujnik4]]+273.15,0)</f>
        <v>292</v>
      </c>
      <c r="Q107">
        <f>ROUNDDOWN(Tabela_pomiary4[[#This Row],[czujnik5]]+273.15,0)</f>
        <v>290</v>
      </c>
      <c r="R107">
        <f>ROUNDDOWN(Tabela_pomiary4[[#This Row],[czujnik6]]+273.15,0)</f>
        <v>289</v>
      </c>
      <c r="S107">
        <f>ROUNDDOWN(Tabela_pomiary4[[#This Row],[czujnik7]]+273.15,0)</f>
        <v>288</v>
      </c>
      <c r="T107">
        <f>ROUNDDOWN(Tabela_pomiary4[[#This Row],[czujnik8]]+273.15,0)</f>
        <v>283</v>
      </c>
      <c r="U107">
        <f>ROUNDDOWN(Tabela_pomiary4[[#This Row],[czujnik9]]+273.15,0)</f>
        <v>283</v>
      </c>
      <c r="V107">
        <f>ROUNDDOWN(Tabela_pomiary4[[#This Row],[czujnik10]]+273.15,0)</f>
        <v>285</v>
      </c>
    </row>
    <row r="108" spans="1:22" x14ac:dyDescent="0.3">
      <c r="A108" s="1">
        <v>42484</v>
      </c>
      <c r="B108" s="2">
        <v>0.25416666666666665</v>
      </c>
      <c r="C108">
        <v>15.66</v>
      </c>
      <c r="D108">
        <v>10.97</v>
      </c>
      <c r="E108">
        <v>10.1</v>
      </c>
      <c r="F108">
        <v>12.99</v>
      </c>
      <c r="G108">
        <v>11.07</v>
      </c>
      <c r="H108">
        <v>11.1</v>
      </c>
      <c r="I108">
        <v>10.64</v>
      </c>
      <c r="J108">
        <v>12.18</v>
      </c>
      <c r="K108">
        <v>12.63</v>
      </c>
      <c r="L108">
        <v>12.33</v>
      </c>
      <c r="M108">
        <f>ROUNDDOWN(Tabela_pomiary4[[#This Row],[czujnik1]]+273.15,0)</f>
        <v>288</v>
      </c>
      <c r="N108">
        <f>ROUNDDOWN(Tabela_pomiary4[[#This Row],[czujnik2]]+273.15,0)</f>
        <v>284</v>
      </c>
      <c r="O108">
        <f>ROUNDDOWN(Tabela_pomiary4[[#This Row],[czujnik3]]+273.15,0)</f>
        <v>283</v>
      </c>
      <c r="P108">
        <f>ROUNDDOWN(Tabela_pomiary4[[#This Row],[czujnik4]]+273.15,0)</f>
        <v>286</v>
      </c>
      <c r="Q108">
        <f>ROUNDDOWN(Tabela_pomiary4[[#This Row],[czujnik5]]+273.15,0)</f>
        <v>284</v>
      </c>
      <c r="R108">
        <f>ROUNDDOWN(Tabela_pomiary4[[#This Row],[czujnik6]]+273.15,0)</f>
        <v>284</v>
      </c>
      <c r="S108">
        <f>ROUNDDOWN(Tabela_pomiary4[[#This Row],[czujnik7]]+273.15,0)</f>
        <v>283</v>
      </c>
      <c r="T108">
        <f>ROUNDDOWN(Tabela_pomiary4[[#This Row],[czujnik8]]+273.15,0)</f>
        <v>285</v>
      </c>
      <c r="U108">
        <f>ROUNDDOWN(Tabela_pomiary4[[#This Row],[czujnik9]]+273.15,0)</f>
        <v>285</v>
      </c>
      <c r="V108">
        <f>ROUNDDOWN(Tabela_pomiary4[[#This Row],[czujnik10]]+273.15,0)</f>
        <v>285</v>
      </c>
    </row>
    <row r="109" spans="1:22" x14ac:dyDescent="0.3">
      <c r="A109" s="1">
        <v>42410</v>
      </c>
      <c r="B109" s="2">
        <v>0.25486111111111109</v>
      </c>
      <c r="C109">
        <v>-4.59</v>
      </c>
      <c r="D109">
        <v>5.74</v>
      </c>
      <c r="E109">
        <v>-6.21</v>
      </c>
      <c r="F109">
        <v>-3.63</v>
      </c>
      <c r="G109">
        <v>7.35</v>
      </c>
      <c r="H109">
        <v>-7.64</v>
      </c>
      <c r="I109">
        <v>-5.73</v>
      </c>
      <c r="J109">
        <v>-6.54</v>
      </c>
      <c r="K109">
        <v>-2.4300000000000002</v>
      </c>
      <c r="L109">
        <v>-1.43</v>
      </c>
      <c r="M109">
        <f>ROUNDDOWN(Tabela_pomiary4[[#This Row],[czujnik1]]+273.15,0)</f>
        <v>268</v>
      </c>
      <c r="N109">
        <f>ROUNDDOWN(Tabela_pomiary4[[#This Row],[czujnik2]]+273.15,0)</f>
        <v>278</v>
      </c>
      <c r="O109">
        <f>ROUNDDOWN(Tabela_pomiary4[[#This Row],[czujnik3]]+273.15,0)</f>
        <v>266</v>
      </c>
      <c r="P109">
        <f>ROUNDDOWN(Tabela_pomiary4[[#This Row],[czujnik4]]+273.15,0)</f>
        <v>269</v>
      </c>
      <c r="Q109">
        <f>ROUNDDOWN(Tabela_pomiary4[[#This Row],[czujnik5]]+273.15,0)</f>
        <v>280</v>
      </c>
      <c r="R109">
        <f>ROUNDDOWN(Tabela_pomiary4[[#This Row],[czujnik6]]+273.15,0)</f>
        <v>265</v>
      </c>
      <c r="S109">
        <f>ROUNDDOWN(Tabela_pomiary4[[#This Row],[czujnik7]]+273.15,0)</f>
        <v>267</v>
      </c>
      <c r="T109">
        <f>ROUNDDOWN(Tabela_pomiary4[[#This Row],[czujnik8]]+273.15,0)</f>
        <v>266</v>
      </c>
      <c r="U109">
        <f>ROUNDDOWN(Tabela_pomiary4[[#This Row],[czujnik9]]+273.15,0)</f>
        <v>270</v>
      </c>
      <c r="V109">
        <f>ROUNDDOWN(Tabela_pomiary4[[#This Row],[czujnik10]]+273.15,0)</f>
        <v>271</v>
      </c>
    </row>
    <row r="110" spans="1:22" x14ac:dyDescent="0.3">
      <c r="A110" s="1">
        <v>42628</v>
      </c>
      <c r="B110" s="2">
        <v>0.25486111111111109</v>
      </c>
      <c r="C110">
        <v>14.18</v>
      </c>
      <c r="D110">
        <v>18.43</v>
      </c>
      <c r="E110">
        <v>14.71</v>
      </c>
      <c r="F110">
        <v>13.45</v>
      </c>
      <c r="G110">
        <v>11.14</v>
      </c>
      <c r="H110">
        <v>17.7</v>
      </c>
      <c r="I110">
        <v>16.39</v>
      </c>
      <c r="J110">
        <v>13.4</v>
      </c>
      <c r="K110">
        <v>15.05</v>
      </c>
      <c r="L110">
        <v>10.44</v>
      </c>
      <c r="M110">
        <f>ROUNDDOWN(Tabela_pomiary4[[#This Row],[czujnik1]]+273.15,0)</f>
        <v>287</v>
      </c>
      <c r="N110">
        <f>ROUNDDOWN(Tabela_pomiary4[[#This Row],[czujnik2]]+273.15,0)</f>
        <v>291</v>
      </c>
      <c r="O110">
        <f>ROUNDDOWN(Tabela_pomiary4[[#This Row],[czujnik3]]+273.15,0)</f>
        <v>287</v>
      </c>
      <c r="P110">
        <f>ROUNDDOWN(Tabela_pomiary4[[#This Row],[czujnik4]]+273.15,0)</f>
        <v>286</v>
      </c>
      <c r="Q110">
        <f>ROUNDDOWN(Tabela_pomiary4[[#This Row],[czujnik5]]+273.15,0)</f>
        <v>284</v>
      </c>
      <c r="R110">
        <f>ROUNDDOWN(Tabela_pomiary4[[#This Row],[czujnik6]]+273.15,0)</f>
        <v>290</v>
      </c>
      <c r="S110">
        <f>ROUNDDOWN(Tabela_pomiary4[[#This Row],[czujnik7]]+273.15,0)</f>
        <v>289</v>
      </c>
      <c r="T110">
        <f>ROUNDDOWN(Tabela_pomiary4[[#This Row],[czujnik8]]+273.15,0)</f>
        <v>286</v>
      </c>
      <c r="U110">
        <f>ROUNDDOWN(Tabela_pomiary4[[#This Row],[czujnik9]]+273.15,0)</f>
        <v>288</v>
      </c>
      <c r="V110">
        <f>ROUNDDOWN(Tabela_pomiary4[[#This Row],[czujnik10]]+273.15,0)</f>
        <v>283</v>
      </c>
    </row>
    <row r="111" spans="1:22" x14ac:dyDescent="0.3">
      <c r="A111" s="1">
        <v>42536</v>
      </c>
      <c r="B111" s="2">
        <v>0.25624999999999998</v>
      </c>
      <c r="C111">
        <v>17.18</v>
      </c>
      <c r="D111">
        <v>18.510000000000002</v>
      </c>
      <c r="E111">
        <v>18.23</v>
      </c>
      <c r="F111">
        <v>18.190000000000001</v>
      </c>
      <c r="G111">
        <v>17.61</v>
      </c>
      <c r="H111">
        <v>16.04</v>
      </c>
      <c r="I111">
        <v>14.39</v>
      </c>
      <c r="J111">
        <v>18.010000000000002</v>
      </c>
      <c r="K111">
        <v>14.9</v>
      </c>
      <c r="L111">
        <v>10.26</v>
      </c>
      <c r="M111">
        <f>ROUNDDOWN(Tabela_pomiary4[[#This Row],[czujnik1]]+273.15,0)</f>
        <v>290</v>
      </c>
      <c r="N111">
        <f>ROUNDDOWN(Tabela_pomiary4[[#This Row],[czujnik2]]+273.15,0)</f>
        <v>291</v>
      </c>
      <c r="O111">
        <f>ROUNDDOWN(Tabela_pomiary4[[#This Row],[czujnik3]]+273.15,0)</f>
        <v>291</v>
      </c>
      <c r="P111">
        <f>ROUNDDOWN(Tabela_pomiary4[[#This Row],[czujnik4]]+273.15,0)</f>
        <v>291</v>
      </c>
      <c r="Q111">
        <f>ROUNDDOWN(Tabela_pomiary4[[#This Row],[czujnik5]]+273.15,0)</f>
        <v>290</v>
      </c>
      <c r="R111">
        <f>ROUNDDOWN(Tabela_pomiary4[[#This Row],[czujnik6]]+273.15,0)</f>
        <v>289</v>
      </c>
      <c r="S111">
        <f>ROUNDDOWN(Tabela_pomiary4[[#This Row],[czujnik7]]+273.15,0)</f>
        <v>287</v>
      </c>
      <c r="T111">
        <f>ROUNDDOWN(Tabela_pomiary4[[#This Row],[czujnik8]]+273.15,0)</f>
        <v>291</v>
      </c>
      <c r="U111">
        <f>ROUNDDOWN(Tabela_pomiary4[[#This Row],[czujnik9]]+273.15,0)</f>
        <v>288</v>
      </c>
      <c r="V111">
        <f>ROUNDDOWN(Tabela_pomiary4[[#This Row],[czujnik10]]+273.15,0)</f>
        <v>283</v>
      </c>
    </row>
    <row r="112" spans="1:22" x14ac:dyDescent="0.3">
      <c r="A112" s="1">
        <v>42654</v>
      </c>
      <c r="B112" s="2">
        <v>0.25624999999999998</v>
      </c>
      <c r="C112">
        <v>14.16</v>
      </c>
      <c r="D112">
        <v>19.989999999999998</v>
      </c>
      <c r="E112">
        <v>15.52</v>
      </c>
      <c r="F112">
        <v>11.59</v>
      </c>
      <c r="G112">
        <v>13.63</v>
      </c>
      <c r="H112">
        <v>12.92</v>
      </c>
      <c r="I112">
        <v>13.18</v>
      </c>
      <c r="J112">
        <v>18.84</v>
      </c>
      <c r="K112">
        <v>10.7</v>
      </c>
      <c r="L112">
        <v>13.87</v>
      </c>
      <c r="M112">
        <f>ROUNDDOWN(Tabela_pomiary4[[#This Row],[czujnik1]]+273.15,0)</f>
        <v>287</v>
      </c>
      <c r="N112">
        <f>ROUNDDOWN(Tabela_pomiary4[[#This Row],[czujnik2]]+273.15,0)</f>
        <v>293</v>
      </c>
      <c r="O112">
        <f>ROUNDDOWN(Tabela_pomiary4[[#This Row],[czujnik3]]+273.15,0)</f>
        <v>288</v>
      </c>
      <c r="P112">
        <f>ROUNDDOWN(Tabela_pomiary4[[#This Row],[czujnik4]]+273.15,0)</f>
        <v>284</v>
      </c>
      <c r="Q112">
        <f>ROUNDDOWN(Tabela_pomiary4[[#This Row],[czujnik5]]+273.15,0)</f>
        <v>286</v>
      </c>
      <c r="R112">
        <f>ROUNDDOWN(Tabela_pomiary4[[#This Row],[czujnik6]]+273.15,0)</f>
        <v>286</v>
      </c>
      <c r="S112">
        <f>ROUNDDOWN(Tabela_pomiary4[[#This Row],[czujnik7]]+273.15,0)</f>
        <v>286</v>
      </c>
      <c r="T112">
        <f>ROUNDDOWN(Tabela_pomiary4[[#This Row],[czujnik8]]+273.15,0)</f>
        <v>291</v>
      </c>
      <c r="U112">
        <f>ROUNDDOWN(Tabela_pomiary4[[#This Row],[czujnik9]]+273.15,0)</f>
        <v>283</v>
      </c>
      <c r="V112">
        <f>ROUNDDOWN(Tabela_pomiary4[[#This Row],[czujnik10]]+273.15,0)</f>
        <v>287</v>
      </c>
    </row>
    <row r="113" spans="1:22" x14ac:dyDescent="0.3">
      <c r="A113" s="1">
        <v>42377</v>
      </c>
      <c r="B113" s="2">
        <v>0.29166666666666669</v>
      </c>
      <c r="C113">
        <v>-4.5</v>
      </c>
      <c r="D113">
        <v>2.56</v>
      </c>
      <c r="E113">
        <v>-5.28</v>
      </c>
      <c r="F113">
        <v>-6.02</v>
      </c>
      <c r="G113">
        <v>-5.78</v>
      </c>
      <c r="H113">
        <v>-7.56</v>
      </c>
      <c r="I113">
        <v>-2.48</v>
      </c>
      <c r="J113">
        <v>3.31</v>
      </c>
      <c r="K113">
        <v>-5.4</v>
      </c>
      <c r="L113">
        <v>0.03</v>
      </c>
      <c r="M113">
        <f>ROUNDDOWN(Tabela_pomiary4[[#This Row],[czujnik1]]+273.15,0)</f>
        <v>268</v>
      </c>
      <c r="N113">
        <f>ROUNDDOWN(Tabela_pomiary4[[#This Row],[czujnik2]]+273.15,0)</f>
        <v>275</v>
      </c>
      <c r="O113">
        <f>ROUNDDOWN(Tabela_pomiary4[[#This Row],[czujnik3]]+273.15,0)</f>
        <v>267</v>
      </c>
      <c r="P113">
        <f>ROUNDDOWN(Tabela_pomiary4[[#This Row],[czujnik4]]+273.15,0)</f>
        <v>267</v>
      </c>
      <c r="Q113">
        <f>ROUNDDOWN(Tabela_pomiary4[[#This Row],[czujnik5]]+273.15,0)</f>
        <v>267</v>
      </c>
      <c r="R113">
        <f>ROUNDDOWN(Tabela_pomiary4[[#This Row],[czujnik6]]+273.15,0)</f>
        <v>265</v>
      </c>
      <c r="S113">
        <f>ROUNDDOWN(Tabela_pomiary4[[#This Row],[czujnik7]]+273.15,0)</f>
        <v>270</v>
      </c>
      <c r="T113">
        <f>ROUNDDOWN(Tabela_pomiary4[[#This Row],[czujnik8]]+273.15,0)</f>
        <v>276</v>
      </c>
      <c r="U113">
        <f>ROUNDDOWN(Tabela_pomiary4[[#This Row],[czujnik9]]+273.15,0)</f>
        <v>267</v>
      </c>
      <c r="V113">
        <f>ROUNDDOWN(Tabela_pomiary4[[#This Row],[czujnik10]]+273.15,0)</f>
        <v>273</v>
      </c>
    </row>
    <row r="114" spans="1:22" x14ac:dyDescent="0.3">
      <c r="A114" s="1">
        <v>42418</v>
      </c>
      <c r="B114" s="2">
        <v>0.29166666666666669</v>
      </c>
      <c r="C114">
        <v>-5.59</v>
      </c>
      <c r="D114">
        <v>1.44</v>
      </c>
      <c r="E114">
        <v>-6.2</v>
      </c>
      <c r="F114">
        <v>-5.44</v>
      </c>
      <c r="G114">
        <v>1.63</v>
      </c>
      <c r="H114">
        <v>1.55</v>
      </c>
      <c r="I114">
        <v>8.8000000000000007</v>
      </c>
      <c r="J114">
        <v>0.74</v>
      </c>
      <c r="K114">
        <v>1.7</v>
      </c>
      <c r="L114">
        <v>-3.25</v>
      </c>
      <c r="M114">
        <f>ROUNDDOWN(Tabela_pomiary4[[#This Row],[czujnik1]]+273.15,0)</f>
        <v>267</v>
      </c>
      <c r="N114">
        <f>ROUNDDOWN(Tabela_pomiary4[[#This Row],[czujnik2]]+273.15,0)</f>
        <v>274</v>
      </c>
      <c r="O114">
        <f>ROUNDDOWN(Tabela_pomiary4[[#This Row],[czujnik3]]+273.15,0)</f>
        <v>266</v>
      </c>
      <c r="P114">
        <f>ROUNDDOWN(Tabela_pomiary4[[#This Row],[czujnik4]]+273.15,0)</f>
        <v>267</v>
      </c>
      <c r="Q114">
        <f>ROUNDDOWN(Tabela_pomiary4[[#This Row],[czujnik5]]+273.15,0)</f>
        <v>274</v>
      </c>
      <c r="R114">
        <f>ROUNDDOWN(Tabela_pomiary4[[#This Row],[czujnik6]]+273.15,0)</f>
        <v>274</v>
      </c>
      <c r="S114">
        <f>ROUNDDOWN(Tabela_pomiary4[[#This Row],[czujnik7]]+273.15,0)</f>
        <v>281</v>
      </c>
      <c r="T114">
        <f>ROUNDDOWN(Tabela_pomiary4[[#This Row],[czujnik8]]+273.15,0)</f>
        <v>273</v>
      </c>
      <c r="U114">
        <f>ROUNDDOWN(Tabela_pomiary4[[#This Row],[czujnik9]]+273.15,0)</f>
        <v>274</v>
      </c>
      <c r="V114">
        <f>ROUNDDOWN(Tabela_pomiary4[[#This Row],[czujnik10]]+273.15,0)</f>
        <v>269</v>
      </c>
    </row>
    <row r="115" spans="1:22" x14ac:dyDescent="0.3">
      <c r="A115" s="1">
        <v>42433</v>
      </c>
      <c r="B115" s="2">
        <v>0.29166666666666669</v>
      </c>
      <c r="C115">
        <v>-4.3899999999999997</v>
      </c>
      <c r="D115">
        <v>-3.86</v>
      </c>
      <c r="E115">
        <v>-0.97</v>
      </c>
      <c r="F115">
        <v>-4.82</v>
      </c>
      <c r="G115">
        <v>-1.0900000000000001</v>
      </c>
      <c r="H115">
        <v>1.4</v>
      </c>
      <c r="I115">
        <v>6.56</v>
      </c>
      <c r="J115">
        <v>-2.7</v>
      </c>
      <c r="K115">
        <v>5.24</v>
      </c>
      <c r="L115">
        <v>8.8699999999999992</v>
      </c>
      <c r="M115">
        <f>ROUNDDOWN(Tabela_pomiary4[[#This Row],[czujnik1]]+273.15,0)</f>
        <v>268</v>
      </c>
      <c r="N115">
        <f>ROUNDDOWN(Tabela_pomiary4[[#This Row],[czujnik2]]+273.15,0)</f>
        <v>269</v>
      </c>
      <c r="O115">
        <f>ROUNDDOWN(Tabela_pomiary4[[#This Row],[czujnik3]]+273.15,0)</f>
        <v>272</v>
      </c>
      <c r="P115">
        <f>ROUNDDOWN(Tabela_pomiary4[[#This Row],[czujnik4]]+273.15,0)</f>
        <v>268</v>
      </c>
      <c r="Q115">
        <f>ROUNDDOWN(Tabela_pomiary4[[#This Row],[czujnik5]]+273.15,0)</f>
        <v>272</v>
      </c>
      <c r="R115">
        <f>ROUNDDOWN(Tabela_pomiary4[[#This Row],[czujnik6]]+273.15,0)</f>
        <v>274</v>
      </c>
      <c r="S115">
        <f>ROUNDDOWN(Tabela_pomiary4[[#This Row],[czujnik7]]+273.15,0)</f>
        <v>279</v>
      </c>
      <c r="T115">
        <f>ROUNDDOWN(Tabela_pomiary4[[#This Row],[czujnik8]]+273.15,0)</f>
        <v>270</v>
      </c>
      <c r="U115">
        <f>ROUNDDOWN(Tabela_pomiary4[[#This Row],[czujnik9]]+273.15,0)</f>
        <v>278</v>
      </c>
      <c r="V115">
        <f>ROUNDDOWN(Tabela_pomiary4[[#This Row],[czujnik10]]+273.15,0)</f>
        <v>282</v>
      </c>
    </row>
    <row r="116" spans="1:22" x14ac:dyDescent="0.3">
      <c r="A116" s="1">
        <v>42501</v>
      </c>
      <c r="B116" s="2">
        <v>0.29166666666666669</v>
      </c>
      <c r="C116">
        <v>15.8</v>
      </c>
      <c r="D116">
        <v>13.11</v>
      </c>
      <c r="E116">
        <v>13.43</v>
      </c>
      <c r="F116">
        <v>10.32</v>
      </c>
      <c r="G116">
        <v>14.2</v>
      </c>
      <c r="H116">
        <v>11.41</v>
      </c>
      <c r="I116">
        <v>10.69</v>
      </c>
      <c r="J116">
        <v>15.02</v>
      </c>
      <c r="K116">
        <v>12.21</v>
      </c>
      <c r="L116">
        <v>10.54</v>
      </c>
      <c r="M116">
        <f>ROUNDDOWN(Tabela_pomiary4[[#This Row],[czujnik1]]+273.15,0)</f>
        <v>288</v>
      </c>
      <c r="N116">
        <f>ROUNDDOWN(Tabela_pomiary4[[#This Row],[czujnik2]]+273.15,0)</f>
        <v>286</v>
      </c>
      <c r="O116">
        <f>ROUNDDOWN(Tabela_pomiary4[[#This Row],[czujnik3]]+273.15,0)</f>
        <v>286</v>
      </c>
      <c r="P116">
        <f>ROUNDDOWN(Tabela_pomiary4[[#This Row],[czujnik4]]+273.15,0)</f>
        <v>283</v>
      </c>
      <c r="Q116">
        <f>ROUNDDOWN(Tabela_pomiary4[[#This Row],[czujnik5]]+273.15,0)</f>
        <v>287</v>
      </c>
      <c r="R116">
        <f>ROUNDDOWN(Tabela_pomiary4[[#This Row],[czujnik6]]+273.15,0)</f>
        <v>284</v>
      </c>
      <c r="S116">
        <f>ROUNDDOWN(Tabela_pomiary4[[#This Row],[czujnik7]]+273.15,0)</f>
        <v>283</v>
      </c>
      <c r="T116">
        <f>ROUNDDOWN(Tabela_pomiary4[[#This Row],[czujnik8]]+273.15,0)</f>
        <v>288</v>
      </c>
      <c r="U116">
        <f>ROUNDDOWN(Tabela_pomiary4[[#This Row],[czujnik9]]+273.15,0)</f>
        <v>285</v>
      </c>
      <c r="V116">
        <f>ROUNDDOWN(Tabela_pomiary4[[#This Row],[czujnik10]]+273.15,0)</f>
        <v>283</v>
      </c>
    </row>
    <row r="117" spans="1:22" x14ac:dyDescent="0.3">
      <c r="A117" s="1">
        <v>42653</v>
      </c>
      <c r="B117" s="2">
        <v>0.29236111111111113</v>
      </c>
      <c r="C117">
        <v>14.52</v>
      </c>
      <c r="D117">
        <v>15.36</v>
      </c>
      <c r="E117">
        <v>10.01</v>
      </c>
      <c r="F117">
        <v>19.440000000000001</v>
      </c>
      <c r="G117">
        <v>11.62</v>
      </c>
      <c r="H117">
        <v>17.75</v>
      </c>
      <c r="I117">
        <v>14.63</v>
      </c>
      <c r="J117">
        <v>11.83</v>
      </c>
      <c r="K117">
        <v>15.26</v>
      </c>
      <c r="L117">
        <v>11.75</v>
      </c>
      <c r="M117">
        <f>ROUNDDOWN(Tabela_pomiary4[[#This Row],[czujnik1]]+273.15,0)</f>
        <v>287</v>
      </c>
      <c r="N117">
        <f>ROUNDDOWN(Tabela_pomiary4[[#This Row],[czujnik2]]+273.15,0)</f>
        <v>288</v>
      </c>
      <c r="O117">
        <f>ROUNDDOWN(Tabela_pomiary4[[#This Row],[czujnik3]]+273.15,0)</f>
        <v>283</v>
      </c>
      <c r="P117">
        <f>ROUNDDOWN(Tabela_pomiary4[[#This Row],[czujnik4]]+273.15,0)</f>
        <v>292</v>
      </c>
      <c r="Q117">
        <f>ROUNDDOWN(Tabela_pomiary4[[#This Row],[czujnik5]]+273.15,0)</f>
        <v>284</v>
      </c>
      <c r="R117">
        <f>ROUNDDOWN(Tabela_pomiary4[[#This Row],[czujnik6]]+273.15,0)</f>
        <v>290</v>
      </c>
      <c r="S117">
        <f>ROUNDDOWN(Tabela_pomiary4[[#This Row],[czujnik7]]+273.15,0)</f>
        <v>287</v>
      </c>
      <c r="T117">
        <f>ROUNDDOWN(Tabela_pomiary4[[#This Row],[czujnik8]]+273.15,0)</f>
        <v>284</v>
      </c>
      <c r="U117">
        <f>ROUNDDOWN(Tabela_pomiary4[[#This Row],[czujnik9]]+273.15,0)</f>
        <v>288</v>
      </c>
      <c r="V117">
        <f>ROUNDDOWN(Tabela_pomiary4[[#This Row],[czujnik10]]+273.15,0)</f>
        <v>284</v>
      </c>
    </row>
    <row r="118" spans="1:22" x14ac:dyDescent="0.3">
      <c r="A118" s="1">
        <v>42415</v>
      </c>
      <c r="B118" s="2">
        <v>0.29305555555555557</v>
      </c>
      <c r="C118">
        <v>-7.37</v>
      </c>
      <c r="D118">
        <v>2.31</v>
      </c>
      <c r="E118">
        <v>-0.37</v>
      </c>
      <c r="F118">
        <v>-4.1900000000000004</v>
      </c>
      <c r="G118">
        <v>-6.75</v>
      </c>
      <c r="H118">
        <v>0.15</v>
      </c>
      <c r="I118">
        <v>0.08</v>
      </c>
      <c r="J118">
        <v>-4.58</v>
      </c>
      <c r="K118">
        <v>-6.18</v>
      </c>
      <c r="L118">
        <v>3.43</v>
      </c>
      <c r="M118">
        <f>ROUNDDOWN(Tabela_pomiary4[[#This Row],[czujnik1]]+273.15,0)</f>
        <v>265</v>
      </c>
      <c r="N118">
        <f>ROUNDDOWN(Tabela_pomiary4[[#This Row],[czujnik2]]+273.15,0)</f>
        <v>275</v>
      </c>
      <c r="O118">
        <f>ROUNDDOWN(Tabela_pomiary4[[#This Row],[czujnik3]]+273.15,0)</f>
        <v>272</v>
      </c>
      <c r="P118">
        <f>ROUNDDOWN(Tabela_pomiary4[[#This Row],[czujnik4]]+273.15,0)</f>
        <v>268</v>
      </c>
      <c r="Q118">
        <f>ROUNDDOWN(Tabela_pomiary4[[#This Row],[czujnik5]]+273.15,0)</f>
        <v>266</v>
      </c>
      <c r="R118">
        <f>ROUNDDOWN(Tabela_pomiary4[[#This Row],[czujnik6]]+273.15,0)</f>
        <v>273</v>
      </c>
      <c r="S118">
        <f>ROUNDDOWN(Tabela_pomiary4[[#This Row],[czujnik7]]+273.15,0)</f>
        <v>273</v>
      </c>
      <c r="T118">
        <f>ROUNDDOWN(Tabela_pomiary4[[#This Row],[czujnik8]]+273.15,0)</f>
        <v>268</v>
      </c>
      <c r="U118">
        <f>ROUNDDOWN(Tabela_pomiary4[[#This Row],[czujnik9]]+273.15,0)</f>
        <v>266</v>
      </c>
      <c r="V118">
        <f>ROUNDDOWN(Tabela_pomiary4[[#This Row],[czujnik10]]+273.15,0)</f>
        <v>276</v>
      </c>
    </row>
    <row r="119" spans="1:22" x14ac:dyDescent="0.3">
      <c r="A119" s="1">
        <v>42478</v>
      </c>
      <c r="B119" s="2">
        <v>0.2951388888888889</v>
      </c>
      <c r="C119">
        <v>10.88</v>
      </c>
      <c r="D119">
        <v>12.02</v>
      </c>
      <c r="E119">
        <v>10.26</v>
      </c>
      <c r="F119">
        <v>15.41</v>
      </c>
      <c r="G119">
        <v>15.57</v>
      </c>
      <c r="H119">
        <v>13.27</v>
      </c>
      <c r="I119">
        <v>12.18</v>
      </c>
      <c r="J119">
        <v>13.91</v>
      </c>
      <c r="K119">
        <v>13.86</v>
      </c>
      <c r="L119">
        <v>10.08</v>
      </c>
      <c r="M119">
        <f>ROUNDDOWN(Tabela_pomiary4[[#This Row],[czujnik1]]+273.15,0)</f>
        <v>284</v>
      </c>
      <c r="N119">
        <f>ROUNDDOWN(Tabela_pomiary4[[#This Row],[czujnik2]]+273.15,0)</f>
        <v>285</v>
      </c>
      <c r="O119">
        <f>ROUNDDOWN(Tabela_pomiary4[[#This Row],[czujnik3]]+273.15,0)</f>
        <v>283</v>
      </c>
      <c r="P119">
        <f>ROUNDDOWN(Tabela_pomiary4[[#This Row],[czujnik4]]+273.15,0)</f>
        <v>288</v>
      </c>
      <c r="Q119">
        <f>ROUNDDOWN(Tabela_pomiary4[[#This Row],[czujnik5]]+273.15,0)</f>
        <v>288</v>
      </c>
      <c r="R119">
        <f>ROUNDDOWN(Tabela_pomiary4[[#This Row],[czujnik6]]+273.15,0)</f>
        <v>286</v>
      </c>
      <c r="S119">
        <f>ROUNDDOWN(Tabela_pomiary4[[#This Row],[czujnik7]]+273.15,0)</f>
        <v>285</v>
      </c>
      <c r="T119">
        <f>ROUNDDOWN(Tabela_pomiary4[[#This Row],[czujnik8]]+273.15,0)</f>
        <v>287</v>
      </c>
      <c r="U119">
        <f>ROUNDDOWN(Tabela_pomiary4[[#This Row],[czujnik9]]+273.15,0)</f>
        <v>287</v>
      </c>
      <c r="V119">
        <f>ROUNDDOWN(Tabela_pomiary4[[#This Row],[czujnik10]]+273.15,0)</f>
        <v>283</v>
      </c>
    </row>
    <row r="120" spans="1:22" x14ac:dyDescent="0.3">
      <c r="A120" s="1">
        <v>42495</v>
      </c>
      <c r="B120" s="2">
        <v>0.2951388888888889</v>
      </c>
      <c r="C120">
        <v>10.66</v>
      </c>
      <c r="D120">
        <v>10.59</v>
      </c>
      <c r="E120">
        <v>15.14</v>
      </c>
      <c r="F120">
        <v>12.6</v>
      </c>
      <c r="G120">
        <v>11.47</v>
      </c>
      <c r="H120">
        <v>14.91</v>
      </c>
      <c r="I120">
        <v>14.33</v>
      </c>
      <c r="J120">
        <v>14.52</v>
      </c>
      <c r="K120">
        <v>11.65</v>
      </c>
      <c r="L120">
        <v>15.58</v>
      </c>
      <c r="M120">
        <f>ROUNDDOWN(Tabela_pomiary4[[#This Row],[czujnik1]]+273.15,0)</f>
        <v>283</v>
      </c>
      <c r="N120">
        <f>ROUNDDOWN(Tabela_pomiary4[[#This Row],[czujnik2]]+273.15,0)</f>
        <v>283</v>
      </c>
      <c r="O120">
        <f>ROUNDDOWN(Tabela_pomiary4[[#This Row],[czujnik3]]+273.15,0)</f>
        <v>288</v>
      </c>
      <c r="P120">
        <f>ROUNDDOWN(Tabela_pomiary4[[#This Row],[czujnik4]]+273.15,0)</f>
        <v>285</v>
      </c>
      <c r="Q120">
        <f>ROUNDDOWN(Tabela_pomiary4[[#This Row],[czujnik5]]+273.15,0)</f>
        <v>284</v>
      </c>
      <c r="R120">
        <f>ROUNDDOWN(Tabela_pomiary4[[#This Row],[czujnik6]]+273.15,0)</f>
        <v>288</v>
      </c>
      <c r="S120">
        <f>ROUNDDOWN(Tabela_pomiary4[[#This Row],[czujnik7]]+273.15,0)</f>
        <v>287</v>
      </c>
      <c r="T120">
        <f>ROUNDDOWN(Tabela_pomiary4[[#This Row],[czujnik8]]+273.15,0)</f>
        <v>287</v>
      </c>
      <c r="U120">
        <f>ROUNDDOWN(Tabela_pomiary4[[#This Row],[czujnik9]]+273.15,0)</f>
        <v>284</v>
      </c>
      <c r="V120">
        <f>ROUNDDOWN(Tabela_pomiary4[[#This Row],[czujnik10]]+273.15,0)</f>
        <v>288</v>
      </c>
    </row>
    <row r="121" spans="1:22" x14ac:dyDescent="0.3">
      <c r="A121" s="1">
        <v>42691</v>
      </c>
      <c r="B121" s="2">
        <v>0.29583333333333334</v>
      </c>
      <c r="C121">
        <v>15.42</v>
      </c>
      <c r="D121">
        <v>10.37</v>
      </c>
      <c r="E121">
        <v>18.739999999999998</v>
      </c>
      <c r="F121">
        <v>18.670000000000002</v>
      </c>
      <c r="G121">
        <v>15.22</v>
      </c>
      <c r="H121">
        <v>12.83</v>
      </c>
      <c r="I121">
        <v>13.11</v>
      </c>
      <c r="J121">
        <v>11.77</v>
      </c>
      <c r="K121">
        <v>18.57</v>
      </c>
      <c r="L121">
        <v>10.33</v>
      </c>
      <c r="M121">
        <f>ROUNDDOWN(Tabela_pomiary4[[#This Row],[czujnik1]]+273.15,0)</f>
        <v>288</v>
      </c>
      <c r="N121">
        <f>ROUNDDOWN(Tabela_pomiary4[[#This Row],[czujnik2]]+273.15,0)</f>
        <v>283</v>
      </c>
      <c r="O121">
        <f>ROUNDDOWN(Tabela_pomiary4[[#This Row],[czujnik3]]+273.15,0)</f>
        <v>291</v>
      </c>
      <c r="P121">
        <f>ROUNDDOWN(Tabela_pomiary4[[#This Row],[czujnik4]]+273.15,0)</f>
        <v>291</v>
      </c>
      <c r="Q121">
        <f>ROUNDDOWN(Tabela_pomiary4[[#This Row],[czujnik5]]+273.15,0)</f>
        <v>288</v>
      </c>
      <c r="R121">
        <f>ROUNDDOWN(Tabela_pomiary4[[#This Row],[czujnik6]]+273.15,0)</f>
        <v>285</v>
      </c>
      <c r="S121">
        <f>ROUNDDOWN(Tabela_pomiary4[[#This Row],[czujnik7]]+273.15,0)</f>
        <v>286</v>
      </c>
      <c r="T121">
        <f>ROUNDDOWN(Tabela_pomiary4[[#This Row],[czujnik8]]+273.15,0)</f>
        <v>284</v>
      </c>
      <c r="U121">
        <f>ROUNDDOWN(Tabela_pomiary4[[#This Row],[czujnik9]]+273.15,0)</f>
        <v>291</v>
      </c>
      <c r="V121">
        <f>ROUNDDOWN(Tabela_pomiary4[[#This Row],[czujnik10]]+273.15,0)</f>
        <v>283</v>
      </c>
    </row>
    <row r="122" spans="1:22" x14ac:dyDescent="0.3">
      <c r="A122" s="1">
        <v>42728</v>
      </c>
      <c r="B122" s="2">
        <v>0.29583333333333334</v>
      </c>
      <c r="C122">
        <v>-7.3</v>
      </c>
      <c r="D122">
        <v>-4.8600000000000003</v>
      </c>
      <c r="E122">
        <v>6.95</v>
      </c>
      <c r="F122">
        <v>-0.6</v>
      </c>
      <c r="G122">
        <v>-3.3</v>
      </c>
      <c r="H122">
        <v>-2.1</v>
      </c>
      <c r="I122">
        <v>3.44</v>
      </c>
      <c r="J122">
        <v>-6.38</v>
      </c>
      <c r="K122">
        <v>8.1</v>
      </c>
      <c r="L122">
        <v>8.58</v>
      </c>
      <c r="M122">
        <f>ROUNDDOWN(Tabela_pomiary4[[#This Row],[czujnik1]]+273.15,0)</f>
        <v>265</v>
      </c>
      <c r="N122">
        <f>ROUNDDOWN(Tabela_pomiary4[[#This Row],[czujnik2]]+273.15,0)</f>
        <v>268</v>
      </c>
      <c r="O122">
        <f>ROUNDDOWN(Tabela_pomiary4[[#This Row],[czujnik3]]+273.15,0)</f>
        <v>280</v>
      </c>
      <c r="P122">
        <f>ROUNDDOWN(Tabela_pomiary4[[#This Row],[czujnik4]]+273.15,0)</f>
        <v>272</v>
      </c>
      <c r="Q122">
        <f>ROUNDDOWN(Tabela_pomiary4[[#This Row],[czujnik5]]+273.15,0)</f>
        <v>269</v>
      </c>
      <c r="R122">
        <f>ROUNDDOWN(Tabela_pomiary4[[#This Row],[czujnik6]]+273.15,0)</f>
        <v>271</v>
      </c>
      <c r="S122">
        <f>ROUNDDOWN(Tabela_pomiary4[[#This Row],[czujnik7]]+273.15,0)</f>
        <v>276</v>
      </c>
      <c r="T122">
        <f>ROUNDDOWN(Tabela_pomiary4[[#This Row],[czujnik8]]+273.15,0)</f>
        <v>266</v>
      </c>
      <c r="U122">
        <f>ROUNDDOWN(Tabela_pomiary4[[#This Row],[czujnik9]]+273.15,0)</f>
        <v>281</v>
      </c>
      <c r="V122">
        <f>ROUNDDOWN(Tabela_pomiary4[[#This Row],[czujnik10]]+273.15,0)</f>
        <v>281</v>
      </c>
    </row>
    <row r="123" spans="1:22" x14ac:dyDescent="0.3">
      <c r="A123" s="1">
        <v>42512</v>
      </c>
      <c r="B123" s="2">
        <v>0.29722222222222222</v>
      </c>
      <c r="C123">
        <v>13.92</v>
      </c>
      <c r="D123">
        <v>10.86</v>
      </c>
      <c r="E123">
        <v>11.05</v>
      </c>
      <c r="F123">
        <v>14.16</v>
      </c>
      <c r="G123">
        <v>11.48</v>
      </c>
      <c r="H123">
        <v>10.45</v>
      </c>
      <c r="I123">
        <v>14.61</v>
      </c>
      <c r="J123">
        <v>12.83</v>
      </c>
      <c r="K123">
        <v>12.25</v>
      </c>
      <c r="L123">
        <v>14.67</v>
      </c>
      <c r="M123">
        <f>ROUNDDOWN(Tabela_pomiary4[[#This Row],[czujnik1]]+273.15,0)</f>
        <v>287</v>
      </c>
      <c r="N123">
        <f>ROUNDDOWN(Tabela_pomiary4[[#This Row],[czujnik2]]+273.15,0)</f>
        <v>284</v>
      </c>
      <c r="O123">
        <f>ROUNDDOWN(Tabela_pomiary4[[#This Row],[czujnik3]]+273.15,0)</f>
        <v>284</v>
      </c>
      <c r="P123">
        <f>ROUNDDOWN(Tabela_pomiary4[[#This Row],[czujnik4]]+273.15,0)</f>
        <v>287</v>
      </c>
      <c r="Q123">
        <f>ROUNDDOWN(Tabela_pomiary4[[#This Row],[czujnik5]]+273.15,0)</f>
        <v>284</v>
      </c>
      <c r="R123">
        <f>ROUNDDOWN(Tabela_pomiary4[[#This Row],[czujnik6]]+273.15,0)</f>
        <v>283</v>
      </c>
      <c r="S123">
        <f>ROUNDDOWN(Tabela_pomiary4[[#This Row],[czujnik7]]+273.15,0)</f>
        <v>287</v>
      </c>
      <c r="T123">
        <f>ROUNDDOWN(Tabela_pomiary4[[#This Row],[czujnik8]]+273.15,0)</f>
        <v>285</v>
      </c>
      <c r="U123">
        <f>ROUNDDOWN(Tabela_pomiary4[[#This Row],[czujnik9]]+273.15,0)</f>
        <v>285</v>
      </c>
      <c r="V123">
        <f>ROUNDDOWN(Tabela_pomiary4[[#This Row],[czujnik10]]+273.15,0)</f>
        <v>287</v>
      </c>
    </row>
    <row r="124" spans="1:22" x14ac:dyDescent="0.3">
      <c r="A124" s="1">
        <v>42458</v>
      </c>
      <c r="B124" s="2">
        <v>0.29791666666666666</v>
      </c>
      <c r="C124">
        <v>-2.12</v>
      </c>
      <c r="D124">
        <v>-6.19</v>
      </c>
      <c r="E124">
        <v>4.76</v>
      </c>
      <c r="F124">
        <v>4.5599999999999996</v>
      </c>
      <c r="G124">
        <v>3.19</v>
      </c>
      <c r="H124">
        <v>-2.29</v>
      </c>
      <c r="I124">
        <v>5.0999999999999996</v>
      </c>
      <c r="J124">
        <v>-5.75</v>
      </c>
      <c r="K124">
        <v>3.63</v>
      </c>
      <c r="L124">
        <v>1.36</v>
      </c>
      <c r="M124">
        <f>ROUNDDOWN(Tabela_pomiary4[[#This Row],[czujnik1]]+273.15,0)</f>
        <v>271</v>
      </c>
      <c r="N124">
        <f>ROUNDDOWN(Tabela_pomiary4[[#This Row],[czujnik2]]+273.15,0)</f>
        <v>266</v>
      </c>
      <c r="O124">
        <f>ROUNDDOWN(Tabela_pomiary4[[#This Row],[czujnik3]]+273.15,0)</f>
        <v>277</v>
      </c>
      <c r="P124">
        <f>ROUNDDOWN(Tabela_pomiary4[[#This Row],[czujnik4]]+273.15,0)</f>
        <v>277</v>
      </c>
      <c r="Q124">
        <f>ROUNDDOWN(Tabela_pomiary4[[#This Row],[czujnik5]]+273.15,0)</f>
        <v>276</v>
      </c>
      <c r="R124">
        <f>ROUNDDOWN(Tabela_pomiary4[[#This Row],[czujnik6]]+273.15,0)</f>
        <v>270</v>
      </c>
      <c r="S124">
        <f>ROUNDDOWN(Tabela_pomiary4[[#This Row],[czujnik7]]+273.15,0)</f>
        <v>278</v>
      </c>
      <c r="T124">
        <f>ROUNDDOWN(Tabela_pomiary4[[#This Row],[czujnik8]]+273.15,0)</f>
        <v>267</v>
      </c>
      <c r="U124">
        <f>ROUNDDOWN(Tabela_pomiary4[[#This Row],[czujnik9]]+273.15,0)</f>
        <v>276</v>
      </c>
      <c r="V124">
        <f>ROUNDDOWN(Tabela_pomiary4[[#This Row],[czujnik10]]+273.15,0)</f>
        <v>274</v>
      </c>
    </row>
    <row r="125" spans="1:22" x14ac:dyDescent="0.3">
      <c r="A125" s="1">
        <v>42601</v>
      </c>
      <c r="B125" s="2">
        <v>0.29791666666666666</v>
      </c>
      <c r="C125">
        <v>22.33</v>
      </c>
      <c r="D125">
        <v>20</v>
      </c>
      <c r="E125">
        <v>24.04</v>
      </c>
      <c r="F125">
        <v>24.76</v>
      </c>
      <c r="G125">
        <v>23.02</v>
      </c>
      <c r="H125">
        <v>23.75</v>
      </c>
      <c r="I125">
        <v>20.46</v>
      </c>
      <c r="J125">
        <v>22.05</v>
      </c>
      <c r="K125">
        <v>21.31</v>
      </c>
      <c r="L125">
        <v>23.02</v>
      </c>
      <c r="M125">
        <f>ROUNDDOWN(Tabela_pomiary4[[#This Row],[czujnik1]]+273.15,0)</f>
        <v>295</v>
      </c>
      <c r="N125">
        <f>ROUNDDOWN(Tabela_pomiary4[[#This Row],[czujnik2]]+273.15,0)</f>
        <v>293</v>
      </c>
      <c r="O125">
        <f>ROUNDDOWN(Tabela_pomiary4[[#This Row],[czujnik3]]+273.15,0)</f>
        <v>297</v>
      </c>
      <c r="P125">
        <f>ROUNDDOWN(Tabela_pomiary4[[#This Row],[czujnik4]]+273.15,0)</f>
        <v>297</v>
      </c>
      <c r="Q125">
        <f>ROUNDDOWN(Tabela_pomiary4[[#This Row],[czujnik5]]+273.15,0)</f>
        <v>296</v>
      </c>
      <c r="R125">
        <f>ROUNDDOWN(Tabela_pomiary4[[#This Row],[czujnik6]]+273.15,0)</f>
        <v>296</v>
      </c>
      <c r="S125">
        <f>ROUNDDOWN(Tabela_pomiary4[[#This Row],[czujnik7]]+273.15,0)</f>
        <v>293</v>
      </c>
      <c r="T125">
        <f>ROUNDDOWN(Tabela_pomiary4[[#This Row],[czujnik8]]+273.15,0)</f>
        <v>295</v>
      </c>
      <c r="U125">
        <f>ROUNDDOWN(Tabela_pomiary4[[#This Row],[czujnik9]]+273.15,0)</f>
        <v>294</v>
      </c>
      <c r="V125">
        <f>ROUNDDOWN(Tabela_pomiary4[[#This Row],[czujnik10]]+273.15,0)</f>
        <v>296</v>
      </c>
    </row>
    <row r="126" spans="1:22" x14ac:dyDescent="0.3">
      <c r="A126" s="1">
        <v>42631</v>
      </c>
      <c r="B126" s="2">
        <v>0.29791666666666666</v>
      </c>
      <c r="C126">
        <v>14.63</v>
      </c>
      <c r="D126">
        <v>10.26</v>
      </c>
      <c r="E126">
        <v>19.79</v>
      </c>
      <c r="F126">
        <v>10.91</v>
      </c>
      <c r="G126">
        <v>12.37</v>
      </c>
      <c r="H126">
        <v>11.52</v>
      </c>
      <c r="I126">
        <v>16.690000000000001</v>
      </c>
      <c r="J126">
        <v>15.2</v>
      </c>
      <c r="K126">
        <v>16.13</v>
      </c>
      <c r="L126">
        <v>17.690000000000001</v>
      </c>
      <c r="M126">
        <f>ROUNDDOWN(Tabela_pomiary4[[#This Row],[czujnik1]]+273.15,0)</f>
        <v>287</v>
      </c>
      <c r="N126">
        <f>ROUNDDOWN(Tabela_pomiary4[[#This Row],[czujnik2]]+273.15,0)</f>
        <v>283</v>
      </c>
      <c r="O126">
        <f>ROUNDDOWN(Tabela_pomiary4[[#This Row],[czujnik3]]+273.15,0)</f>
        <v>292</v>
      </c>
      <c r="P126">
        <f>ROUNDDOWN(Tabela_pomiary4[[#This Row],[czujnik4]]+273.15,0)</f>
        <v>284</v>
      </c>
      <c r="Q126">
        <f>ROUNDDOWN(Tabela_pomiary4[[#This Row],[czujnik5]]+273.15,0)</f>
        <v>285</v>
      </c>
      <c r="R126">
        <f>ROUNDDOWN(Tabela_pomiary4[[#This Row],[czujnik6]]+273.15,0)</f>
        <v>284</v>
      </c>
      <c r="S126">
        <f>ROUNDDOWN(Tabela_pomiary4[[#This Row],[czujnik7]]+273.15,0)</f>
        <v>289</v>
      </c>
      <c r="T126">
        <f>ROUNDDOWN(Tabela_pomiary4[[#This Row],[czujnik8]]+273.15,0)</f>
        <v>288</v>
      </c>
      <c r="U126">
        <f>ROUNDDOWN(Tabela_pomiary4[[#This Row],[czujnik9]]+273.15,0)</f>
        <v>289</v>
      </c>
      <c r="V126">
        <f>ROUNDDOWN(Tabela_pomiary4[[#This Row],[czujnik10]]+273.15,0)</f>
        <v>290</v>
      </c>
    </row>
    <row r="127" spans="1:22" x14ac:dyDescent="0.3">
      <c r="A127" s="1">
        <v>42666</v>
      </c>
      <c r="B127" s="2">
        <v>0.29791666666666666</v>
      </c>
      <c r="C127">
        <v>13.13</v>
      </c>
      <c r="D127">
        <v>12.77</v>
      </c>
      <c r="E127">
        <v>19</v>
      </c>
      <c r="F127">
        <v>10.71</v>
      </c>
      <c r="G127">
        <v>17.16</v>
      </c>
      <c r="H127">
        <v>16.100000000000001</v>
      </c>
      <c r="I127">
        <v>11.78</v>
      </c>
      <c r="J127">
        <v>18.670000000000002</v>
      </c>
      <c r="K127">
        <v>14.56</v>
      </c>
      <c r="L127">
        <v>19.170000000000002</v>
      </c>
      <c r="M127">
        <f>ROUNDDOWN(Tabela_pomiary4[[#This Row],[czujnik1]]+273.15,0)</f>
        <v>286</v>
      </c>
      <c r="N127">
        <f>ROUNDDOWN(Tabela_pomiary4[[#This Row],[czujnik2]]+273.15,0)</f>
        <v>285</v>
      </c>
      <c r="O127">
        <f>ROUNDDOWN(Tabela_pomiary4[[#This Row],[czujnik3]]+273.15,0)</f>
        <v>292</v>
      </c>
      <c r="P127">
        <f>ROUNDDOWN(Tabela_pomiary4[[#This Row],[czujnik4]]+273.15,0)</f>
        <v>283</v>
      </c>
      <c r="Q127">
        <f>ROUNDDOWN(Tabela_pomiary4[[#This Row],[czujnik5]]+273.15,0)</f>
        <v>290</v>
      </c>
      <c r="R127">
        <f>ROUNDDOWN(Tabela_pomiary4[[#This Row],[czujnik6]]+273.15,0)</f>
        <v>289</v>
      </c>
      <c r="S127">
        <f>ROUNDDOWN(Tabela_pomiary4[[#This Row],[czujnik7]]+273.15,0)</f>
        <v>284</v>
      </c>
      <c r="T127">
        <f>ROUNDDOWN(Tabela_pomiary4[[#This Row],[czujnik8]]+273.15,0)</f>
        <v>291</v>
      </c>
      <c r="U127">
        <f>ROUNDDOWN(Tabela_pomiary4[[#This Row],[czujnik9]]+273.15,0)</f>
        <v>287</v>
      </c>
      <c r="V127">
        <f>ROUNDDOWN(Tabela_pomiary4[[#This Row],[czujnik10]]+273.15,0)</f>
        <v>292</v>
      </c>
    </row>
    <row r="128" spans="1:22" x14ac:dyDescent="0.3">
      <c r="A128" s="1">
        <v>42676</v>
      </c>
      <c r="B128" s="2">
        <v>0.29791666666666666</v>
      </c>
      <c r="C128">
        <v>17.34</v>
      </c>
      <c r="D128">
        <v>12.39</v>
      </c>
      <c r="E128">
        <v>10.89</v>
      </c>
      <c r="F128">
        <v>11.43</v>
      </c>
      <c r="G128">
        <v>16.13</v>
      </c>
      <c r="H128">
        <v>11.48</v>
      </c>
      <c r="I128">
        <v>10.43</v>
      </c>
      <c r="J128">
        <v>16.149999999999999</v>
      </c>
      <c r="K128">
        <v>15.62</v>
      </c>
      <c r="L128">
        <v>17.09</v>
      </c>
      <c r="M128">
        <f>ROUNDDOWN(Tabela_pomiary4[[#This Row],[czujnik1]]+273.15,0)</f>
        <v>290</v>
      </c>
      <c r="N128">
        <f>ROUNDDOWN(Tabela_pomiary4[[#This Row],[czujnik2]]+273.15,0)</f>
        <v>285</v>
      </c>
      <c r="O128">
        <f>ROUNDDOWN(Tabela_pomiary4[[#This Row],[czujnik3]]+273.15,0)</f>
        <v>284</v>
      </c>
      <c r="P128">
        <f>ROUNDDOWN(Tabela_pomiary4[[#This Row],[czujnik4]]+273.15,0)</f>
        <v>284</v>
      </c>
      <c r="Q128">
        <f>ROUNDDOWN(Tabela_pomiary4[[#This Row],[czujnik5]]+273.15,0)</f>
        <v>289</v>
      </c>
      <c r="R128">
        <f>ROUNDDOWN(Tabela_pomiary4[[#This Row],[czujnik6]]+273.15,0)</f>
        <v>284</v>
      </c>
      <c r="S128">
        <f>ROUNDDOWN(Tabela_pomiary4[[#This Row],[czujnik7]]+273.15,0)</f>
        <v>283</v>
      </c>
      <c r="T128">
        <f>ROUNDDOWN(Tabela_pomiary4[[#This Row],[czujnik8]]+273.15,0)</f>
        <v>289</v>
      </c>
      <c r="U128">
        <f>ROUNDDOWN(Tabela_pomiary4[[#This Row],[czujnik9]]+273.15,0)</f>
        <v>288</v>
      </c>
      <c r="V128">
        <f>ROUNDDOWN(Tabela_pomiary4[[#This Row],[czujnik10]]+273.15,0)</f>
        <v>290</v>
      </c>
    </row>
    <row r="129" spans="1:22" x14ac:dyDescent="0.3">
      <c r="A129" s="1">
        <v>42545</v>
      </c>
      <c r="B129" s="2">
        <v>0.2986111111111111</v>
      </c>
      <c r="C129">
        <v>15.51</v>
      </c>
      <c r="D129">
        <v>16.440000000000001</v>
      </c>
      <c r="E129">
        <v>10.02</v>
      </c>
      <c r="F129">
        <v>13.71</v>
      </c>
      <c r="G129">
        <v>10.98</v>
      </c>
      <c r="H129">
        <v>17.39</v>
      </c>
      <c r="I129">
        <v>13.73</v>
      </c>
      <c r="J129">
        <v>17.8</v>
      </c>
      <c r="K129">
        <v>14.59</v>
      </c>
      <c r="L129">
        <v>12.5</v>
      </c>
      <c r="M129">
        <f>ROUNDDOWN(Tabela_pomiary4[[#This Row],[czujnik1]]+273.15,0)</f>
        <v>288</v>
      </c>
      <c r="N129">
        <f>ROUNDDOWN(Tabela_pomiary4[[#This Row],[czujnik2]]+273.15,0)</f>
        <v>289</v>
      </c>
      <c r="O129">
        <f>ROUNDDOWN(Tabela_pomiary4[[#This Row],[czujnik3]]+273.15,0)</f>
        <v>283</v>
      </c>
      <c r="P129">
        <f>ROUNDDOWN(Tabela_pomiary4[[#This Row],[czujnik4]]+273.15,0)</f>
        <v>286</v>
      </c>
      <c r="Q129">
        <f>ROUNDDOWN(Tabela_pomiary4[[#This Row],[czujnik5]]+273.15,0)</f>
        <v>284</v>
      </c>
      <c r="R129">
        <f>ROUNDDOWN(Tabela_pomiary4[[#This Row],[czujnik6]]+273.15,0)</f>
        <v>290</v>
      </c>
      <c r="S129">
        <f>ROUNDDOWN(Tabela_pomiary4[[#This Row],[czujnik7]]+273.15,0)</f>
        <v>286</v>
      </c>
      <c r="T129">
        <f>ROUNDDOWN(Tabela_pomiary4[[#This Row],[czujnik8]]+273.15,0)</f>
        <v>290</v>
      </c>
      <c r="U129">
        <f>ROUNDDOWN(Tabela_pomiary4[[#This Row],[czujnik9]]+273.15,0)</f>
        <v>287</v>
      </c>
      <c r="V129">
        <f>ROUNDDOWN(Tabela_pomiary4[[#This Row],[czujnik10]]+273.15,0)</f>
        <v>285</v>
      </c>
    </row>
    <row r="130" spans="1:22" x14ac:dyDescent="0.3">
      <c r="A130" s="1">
        <v>42716</v>
      </c>
      <c r="B130" s="2">
        <v>0.29930555555555555</v>
      </c>
      <c r="C130">
        <v>-4.66</v>
      </c>
      <c r="D130">
        <v>7.8</v>
      </c>
      <c r="E130">
        <v>-5.83</v>
      </c>
      <c r="F130">
        <v>8.77</v>
      </c>
      <c r="G130">
        <v>-1.64</v>
      </c>
      <c r="H130">
        <v>2.81</v>
      </c>
      <c r="I130">
        <v>5.64</v>
      </c>
      <c r="J130">
        <v>7.27</v>
      </c>
      <c r="K130">
        <v>0</v>
      </c>
      <c r="L130">
        <v>-1.52</v>
      </c>
      <c r="M130">
        <f>ROUNDDOWN(Tabela_pomiary4[[#This Row],[czujnik1]]+273.15,0)</f>
        <v>268</v>
      </c>
      <c r="N130">
        <f>ROUNDDOWN(Tabela_pomiary4[[#This Row],[czujnik2]]+273.15,0)</f>
        <v>280</v>
      </c>
      <c r="O130">
        <f>ROUNDDOWN(Tabela_pomiary4[[#This Row],[czujnik3]]+273.15,0)</f>
        <v>267</v>
      </c>
      <c r="P130">
        <f>ROUNDDOWN(Tabela_pomiary4[[#This Row],[czujnik4]]+273.15,0)</f>
        <v>281</v>
      </c>
      <c r="Q130">
        <f>ROUNDDOWN(Tabela_pomiary4[[#This Row],[czujnik5]]+273.15,0)</f>
        <v>271</v>
      </c>
      <c r="R130">
        <f>ROUNDDOWN(Tabela_pomiary4[[#This Row],[czujnik6]]+273.15,0)</f>
        <v>275</v>
      </c>
      <c r="S130">
        <f>ROUNDDOWN(Tabela_pomiary4[[#This Row],[czujnik7]]+273.15,0)</f>
        <v>278</v>
      </c>
      <c r="T130">
        <f>ROUNDDOWN(Tabela_pomiary4[[#This Row],[czujnik8]]+273.15,0)</f>
        <v>280</v>
      </c>
      <c r="U130">
        <f>ROUNDDOWN(Tabela_pomiary4[[#This Row],[czujnik9]]+273.15,0)</f>
        <v>273</v>
      </c>
      <c r="V130">
        <f>ROUNDDOWN(Tabela_pomiary4[[#This Row],[czujnik10]]+273.15,0)</f>
        <v>271</v>
      </c>
    </row>
    <row r="131" spans="1:22" x14ac:dyDescent="0.3">
      <c r="A131" s="1">
        <v>42489</v>
      </c>
      <c r="B131" s="2">
        <v>0.33333333333333331</v>
      </c>
      <c r="C131">
        <v>12.88</v>
      </c>
      <c r="D131">
        <v>11.25</v>
      </c>
      <c r="E131">
        <v>12.97</v>
      </c>
      <c r="F131">
        <v>11.16</v>
      </c>
      <c r="G131">
        <v>10.89</v>
      </c>
      <c r="H131">
        <v>10.210000000000001</v>
      </c>
      <c r="I131">
        <v>11.49</v>
      </c>
      <c r="J131">
        <v>15.32</v>
      </c>
      <c r="K131">
        <v>12.4</v>
      </c>
      <c r="L131">
        <v>13.67</v>
      </c>
      <c r="M131">
        <f>ROUNDDOWN(Tabela_pomiary4[[#This Row],[czujnik1]]+273.15,0)</f>
        <v>286</v>
      </c>
      <c r="N131">
        <f>ROUNDDOWN(Tabela_pomiary4[[#This Row],[czujnik2]]+273.15,0)</f>
        <v>284</v>
      </c>
      <c r="O131">
        <f>ROUNDDOWN(Tabela_pomiary4[[#This Row],[czujnik3]]+273.15,0)</f>
        <v>286</v>
      </c>
      <c r="P131">
        <f>ROUNDDOWN(Tabela_pomiary4[[#This Row],[czujnik4]]+273.15,0)</f>
        <v>284</v>
      </c>
      <c r="Q131">
        <f>ROUNDDOWN(Tabela_pomiary4[[#This Row],[czujnik5]]+273.15,0)</f>
        <v>284</v>
      </c>
      <c r="R131">
        <f>ROUNDDOWN(Tabela_pomiary4[[#This Row],[czujnik6]]+273.15,0)</f>
        <v>283</v>
      </c>
      <c r="S131">
        <f>ROUNDDOWN(Tabela_pomiary4[[#This Row],[czujnik7]]+273.15,0)</f>
        <v>284</v>
      </c>
      <c r="T131">
        <f>ROUNDDOWN(Tabela_pomiary4[[#This Row],[czujnik8]]+273.15,0)</f>
        <v>288</v>
      </c>
      <c r="U131">
        <f>ROUNDDOWN(Tabela_pomiary4[[#This Row],[czujnik9]]+273.15,0)</f>
        <v>285</v>
      </c>
      <c r="V131">
        <f>ROUNDDOWN(Tabela_pomiary4[[#This Row],[czujnik10]]+273.15,0)</f>
        <v>286</v>
      </c>
    </row>
    <row r="132" spans="1:22" x14ac:dyDescent="0.3">
      <c r="A132" s="1">
        <v>42619</v>
      </c>
      <c r="B132" s="2">
        <v>0.3347222222222222</v>
      </c>
      <c r="C132">
        <v>10.24</v>
      </c>
      <c r="D132">
        <v>18.010000000000002</v>
      </c>
      <c r="E132">
        <v>15.2</v>
      </c>
      <c r="F132">
        <v>14.43</v>
      </c>
      <c r="G132">
        <v>10.85</v>
      </c>
      <c r="H132">
        <v>16.73</v>
      </c>
      <c r="I132">
        <v>19.93</v>
      </c>
      <c r="J132">
        <v>17.36</v>
      </c>
      <c r="K132">
        <v>16.77</v>
      </c>
      <c r="L132">
        <v>17.64</v>
      </c>
      <c r="M132">
        <f>ROUNDDOWN(Tabela_pomiary4[[#This Row],[czujnik1]]+273.15,0)</f>
        <v>283</v>
      </c>
      <c r="N132">
        <f>ROUNDDOWN(Tabela_pomiary4[[#This Row],[czujnik2]]+273.15,0)</f>
        <v>291</v>
      </c>
      <c r="O132">
        <f>ROUNDDOWN(Tabela_pomiary4[[#This Row],[czujnik3]]+273.15,0)</f>
        <v>288</v>
      </c>
      <c r="P132">
        <f>ROUNDDOWN(Tabela_pomiary4[[#This Row],[czujnik4]]+273.15,0)</f>
        <v>287</v>
      </c>
      <c r="Q132">
        <f>ROUNDDOWN(Tabela_pomiary4[[#This Row],[czujnik5]]+273.15,0)</f>
        <v>284</v>
      </c>
      <c r="R132">
        <f>ROUNDDOWN(Tabela_pomiary4[[#This Row],[czujnik6]]+273.15,0)</f>
        <v>289</v>
      </c>
      <c r="S132">
        <f>ROUNDDOWN(Tabela_pomiary4[[#This Row],[czujnik7]]+273.15,0)</f>
        <v>293</v>
      </c>
      <c r="T132">
        <f>ROUNDDOWN(Tabela_pomiary4[[#This Row],[czujnik8]]+273.15,0)</f>
        <v>290</v>
      </c>
      <c r="U132">
        <f>ROUNDDOWN(Tabela_pomiary4[[#This Row],[czujnik9]]+273.15,0)</f>
        <v>289</v>
      </c>
      <c r="V132">
        <f>ROUNDDOWN(Tabela_pomiary4[[#This Row],[czujnik10]]+273.15,0)</f>
        <v>290</v>
      </c>
    </row>
    <row r="133" spans="1:22" x14ac:dyDescent="0.3">
      <c r="A133" s="1">
        <v>42409</v>
      </c>
      <c r="B133" s="2">
        <v>0.33541666666666664</v>
      </c>
      <c r="C133">
        <v>4</v>
      </c>
      <c r="D133">
        <v>-6.72</v>
      </c>
      <c r="E133">
        <v>2.4300000000000002</v>
      </c>
      <c r="F133">
        <v>-2.0299999999999998</v>
      </c>
      <c r="G133">
        <v>-3.87</v>
      </c>
      <c r="H133">
        <v>-3.7</v>
      </c>
      <c r="I133">
        <v>-7.09</v>
      </c>
      <c r="J133">
        <v>2.88</v>
      </c>
      <c r="K133">
        <v>2.58</v>
      </c>
      <c r="L133">
        <v>-6.66</v>
      </c>
      <c r="M133">
        <f>ROUNDDOWN(Tabela_pomiary4[[#This Row],[czujnik1]]+273.15,0)</f>
        <v>277</v>
      </c>
      <c r="N133">
        <f>ROUNDDOWN(Tabela_pomiary4[[#This Row],[czujnik2]]+273.15,0)</f>
        <v>266</v>
      </c>
      <c r="O133">
        <f>ROUNDDOWN(Tabela_pomiary4[[#This Row],[czujnik3]]+273.15,0)</f>
        <v>275</v>
      </c>
      <c r="P133">
        <f>ROUNDDOWN(Tabela_pomiary4[[#This Row],[czujnik4]]+273.15,0)</f>
        <v>271</v>
      </c>
      <c r="Q133">
        <f>ROUNDDOWN(Tabela_pomiary4[[#This Row],[czujnik5]]+273.15,0)</f>
        <v>269</v>
      </c>
      <c r="R133">
        <f>ROUNDDOWN(Tabela_pomiary4[[#This Row],[czujnik6]]+273.15,0)</f>
        <v>269</v>
      </c>
      <c r="S133">
        <f>ROUNDDOWN(Tabela_pomiary4[[#This Row],[czujnik7]]+273.15,0)</f>
        <v>266</v>
      </c>
      <c r="T133">
        <f>ROUNDDOWN(Tabela_pomiary4[[#This Row],[czujnik8]]+273.15,0)</f>
        <v>276</v>
      </c>
      <c r="U133">
        <f>ROUNDDOWN(Tabela_pomiary4[[#This Row],[czujnik9]]+273.15,0)</f>
        <v>275</v>
      </c>
      <c r="V133">
        <f>ROUNDDOWN(Tabela_pomiary4[[#This Row],[czujnik10]]+273.15,0)</f>
        <v>266</v>
      </c>
    </row>
    <row r="134" spans="1:22" x14ac:dyDescent="0.3">
      <c r="A134" s="1">
        <v>42493</v>
      </c>
      <c r="B134" s="2">
        <v>0.33541666666666664</v>
      </c>
      <c r="C134">
        <v>13.25</v>
      </c>
      <c r="D134">
        <v>14.97</v>
      </c>
      <c r="E134">
        <v>14.88</v>
      </c>
      <c r="F134">
        <v>14.41</v>
      </c>
      <c r="G134">
        <v>10.82</v>
      </c>
      <c r="H134">
        <v>14.32</v>
      </c>
      <c r="I134">
        <v>13.72</v>
      </c>
      <c r="J134">
        <v>10.88</v>
      </c>
      <c r="K134">
        <v>12.95</v>
      </c>
      <c r="L134">
        <v>12.52</v>
      </c>
      <c r="M134">
        <f>ROUNDDOWN(Tabela_pomiary4[[#This Row],[czujnik1]]+273.15,0)</f>
        <v>286</v>
      </c>
      <c r="N134">
        <f>ROUNDDOWN(Tabela_pomiary4[[#This Row],[czujnik2]]+273.15,0)</f>
        <v>288</v>
      </c>
      <c r="O134">
        <f>ROUNDDOWN(Tabela_pomiary4[[#This Row],[czujnik3]]+273.15,0)</f>
        <v>288</v>
      </c>
      <c r="P134">
        <f>ROUNDDOWN(Tabela_pomiary4[[#This Row],[czujnik4]]+273.15,0)</f>
        <v>287</v>
      </c>
      <c r="Q134">
        <f>ROUNDDOWN(Tabela_pomiary4[[#This Row],[czujnik5]]+273.15,0)</f>
        <v>283</v>
      </c>
      <c r="R134">
        <f>ROUNDDOWN(Tabela_pomiary4[[#This Row],[czujnik6]]+273.15,0)</f>
        <v>287</v>
      </c>
      <c r="S134">
        <f>ROUNDDOWN(Tabela_pomiary4[[#This Row],[czujnik7]]+273.15,0)</f>
        <v>286</v>
      </c>
      <c r="T134">
        <f>ROUNDDOWN(Tabela_pomiary4[[#This Row],[czujnik8]]+273.15,0)</f>
        <v>284</v>
      </c>
      <c r="U134">
        <f>ROUNDDOWN(Tabela_pomiary4[[#This Row],[czujnik9]]+273.15,0)</f>
        <v>286</v>
      </c>
      <c r="V134">
        <f>ROUNDDOWN(Tabela_pomiary4[[#This Row],[czujnik10]]+273.15,0)</f>
        <v>285</v>
      </c>
    </row>
    <row r="135" spans="1:22" x14ac:dyDescent="0.3">
      <c r="A135" s="1">
        <v>42548</v>
      </c>
      <c r="B135" s="2">
        <v>0.33541666666666664</v>
      </c>
      <c r="C135">
        <v>11.26</v>
      </c>
      <c r="D135">
        <v>11.81</v>
      </c>
      <c r="E135">
        <v>12.66</v>
      </c>
      <c r="F135">
        <v>16</v>
      </c>
      <c r="G135">
        <v>11.63</v>
      </c>
      <c r="H135">
        <v>19.61</v>
      </c>
      <c r="I135">
        <v>12.55</v>
      </c>
      <c r="J135">
        <v>11.68</v>
      </c>
      <c r="K135">
        <v>14.08</v>
      </c>
      <c r="L135">
        <v>13.96</v>
      </c>
      <c r="M135">
        <f>ROUNDDOWN(Tabela_pomiary4[[#This Row],[czujnik1]]+273.15,0)</f>
        <v>284</v>
      </c>
      <c r="N135">
        <f>ROUNDDOWN(Tabela_pomiary4[[#This Row],[czujnik2]]+273.15,0)</f>
        <v>284</v>
      </c>
      <c r="O135">
        <f>ROUNDDOWN(Tabela_pomiary4[[#This Row],[czujnik3]]+273.15,0)</f>
        <v>285</v>
      </c>
      <c r="P135">
        <f>ROUNDDOWN(Tabela_pomiary4[[#This Row],[czujnik4]]+273.15,0)</f>
        <v>289</v>
      </c>
      <c r="Q135">
        <f>ROUNDDOWN(Tabela_pomiary4[[#This Row],[czujnik5]]+273.15,0)</f>
        <v>284</v>
      </c>
      <c r="R135">
        <f>ROUNDDOWN(Tabela_pomiary4[[#This Row],[czujnik6]]+273.15,0)</f>
        <v>292</v>
      </c>
      <c r="S135">
        <f>ROUNDDOWN(Tabela_pomiary4[[#This Row],[czujnik7]]+273.15,0)</f>
        <v>285</v>
      </c>
      <c r="T135">
        <f>ROUNDDOWN(Tabela_pomiary4[[#This Row],[czujnik8]]+273.15,0)</f>
        <v>284</v>
      </c>
      <c r="U135">
        <f>ROUNDDOWN(Tabela_pomiary4[[#This Row],[czujnik9]]+273.15,0)</f>
        <v>287</v>
      </c>
      <c r="V135">
        <f>ROUNDDOWN(Tabela_pomiary4[[#This Row],[czujnik10]]+273.15,0)</f>
        <v>287</v>
      </c>
    </row>
    <row r="136" spans="1:22" x14ac:dyDescent="0.3">
      <c r="A136" s="1">
        <v>42675</v>
      </c>
      <c r="B136" s="2">
        <v>0.33541666666666664</v>
      </c>
      <c r="C136">
        <v>12.14</v>
      </c>
      <c r="D136">
        <v>12.99</v>
      </c>
      <c r="E136">
        <v>16.260000000000002</v>
      </c>
      <c r="F136">
        <v>17.68</v>
      </c>
      <c r="G136">
        <v>13.47</v>
      </c>
      <c r="H136">
        <v>18.79</v>
      </c>
      <c r="I136">
        <v>13.56</v>
      </c>
      <c r="J136">
        <v>12.8</v>
      </c>
      <c r="K136">
        <v>15.11</v>
      </c>
      <c r="L136">
        <v>19.760000000000002</v>
      </c>
      <c r="M136">
        <f>ROUNDDOWN(Tabela_pomiary4[[#This Row],[czujnik1]]+273.15,0)</f>
        <v>285</v>
      </c>
      <c r="N136">
        <f>ROUNDDOWN(Tabela_pomiary4[[#This Row],[czujnik2]]+273.15,0)</f>
        <v>286</v>
      </c>
      <c r="O136">
        <f>ROUNDDOWN(Tabela_pomiary4[[#This Row],[czujnik3]]+273.15,0)</f>
        <v>289</v>
      </c>
      <c r="P136">
        <f>ROUNDDOWN(Tabela_pomiary4[[#This Row],[czujnik4]]+273.15,0)</f>
        <v>290</v>
      </c>
      <c r="Q136">
        <f>ROUNDDOWN(Tabela_pomiary4[[#This Row],[czujnik5]]+273.15,0)</f>
        <v>286</v>
      </c>
      <c r="R136">
        <f>ROUNDDOWN(Tabela_pomiary4[[#This Row],[czujnik6]]+273.15,0)</f>
        <v>291</v>
      </c>
      <c r="S136">
        <f>ROUNDDOWN(Tabela_pomiary4[[#This Row],[czujnik7]]+273.15,0)</f>
        <v>286</v>
      </c>
      <c r="T136">
        <f>ROUNDDOWN(Tabela_pomiary4[[#This Row],[czujnik8]]+273.15,0)</f>
        <v>285</v>
      </c>
      <c r="U136">
        <f>ROUNDDOWN(Tabela_pomiary4[[#This Row],[czujnik9]]+273.15,0)</f>
        <v>288</v>
      </c>
      <c r="V136">
        <f>ROUNDDOWN(Tabela_pomiary4[[#This Row],[czujnik10]]+273.15,0)</f>
        <v>292</v>
      </c>
    </row>
    <row r="137" spans="1:22" x14ac:dyDescent="0.3">
      <c r="A137" s="1">
        <v>42500</v>
      </c>
      <c r="B137" s="2">
        <v>0.33611111111111114</v>
      </c>
      <c r="C137">
        <v>12.47</v>
      </c>
      <c r="D137">
        <v>14.01</v>
      </c>
      <c r="E137">
        <v>15.38</v>
      </c>
      <c r="F137">
        <v>12.72</v>
      </c>
      <c r="G137">
        <v>12.33</v>
      </c>
      <c r="H137">
        <v>14.07</v>
      </c>
      <c r="I137">
        <v>11.91</v>
      </c>
      <c r="J137">
        <v>14.59</v>
      </c>
      <c r="K137">
        <v>10.58</v>
      </c>
      <c r="L137">
        <v>13.95</v>
      </c>
      <c r="M137">
        <f>ROUNDDOWN(Tabela_pomiary4[[#This Row],[czujnik1]]+273.15,0)</f>
        <v>285</v>
      </c>
      <c r="N137">
        <f>ROUNDDOWN(Tabela_pomiary4[[#This Row],[czujnik2]]+273.15,0)</f>
        <v>287</v>
      </c>
      <c r="O137">
        <f>ROUNDDOWN(Tabela_pomiary4[[#This Row],[czujnik3]]+273.15,0)</f>
        <v>288</v>
      </c>
      <c r="P137">
        <f>ROUNDDOWN(Tabela_pomiary4[[#This Row],[czujnik4]]+273.15,0)</f>
        <v>285</v>
      </c>
      <c r="Q137">
        <f>ROUNDDOWN(Tabela_pomiary4[[#This Row],[czujnik5]]+273.15,0)</f>
        <v>285</v>
      </c>
      <c r="R137">
        <f>ROUNDDOWN(Tabela_pomiary4[[#This Row],[czujnik6]]+273.15,0)</f>
        <v>287</v>
      </c>
      <c r="S137">
        <f>ROUNDDOWN(Tabela_pomiary4[[#This Row],[czujnik7]]+273.15,0)</f>
        <v>285</v>
      </c>
      <c r="T137">
        <f>ROUNDDOWN(Tabela_pomiary4[[#This Row],[czujnik8]]+273.15,0)</f>
        <v>287</v>
      </c>
      <c r="U137">
        <f>ROUNDDOWN(Tabela_pomiary4[[#This Row],[czujnik9]]+273.15,0)</f>
        <v>283</v>
      </c>
      <c r="V137">
        <f>ROUNDDOWN(Tabela_pomiary4[[#This Row],[czujnik10]]+273.15,0)</f>
        <v>287</v>
      </c>
    </row>
    <row r="138" spans="1:22" x14ac:dyDescent="0.3">
      <c r="A138" s="1">
        <v>42616</v>
      </c>
      <c r="B138" s="2">
        <v>0.33611111111111114</v>
      </c>
      <c r="C138">
        <v>16.41</v>
      </c>
      <c r="D138">
        <v>15.29</v>
      </c>
      <c r="E138">
        <v>10.48</v>
      </c>
      <c r="F138">
        <v>14.09</v>
      </c>
      <c r="G138">
        <v>19.38</v>
      </c>
      <c r="H138">
        <v>10.14</v>
      </c>
      <c r="I138">
        <v>10.74</v>
      </c>
      <c r="J138">
        <v>15.18</v>
      </c>
      <c r="K138">
        <v>12.67</v>
      </c>
      <c r="L138">
        <v>14.37</v>
      </c>
      <c r="M138">
        <f>ROUNDDOWN(Tabela_pomiary4[[#This Row],[czujnik1]]+273.15,0)</f>
        <v>289</v>
      </c>
      <c r="N138">
        <f>ROUNDDOWN(Tabela_pomiary4[[#This Row],[czujnik2]]+273.15,0)</f>
        <v>288</v>
      </c>
      <c r="O138">
        <f>ROUNDDOWN(Tabela_pomiary4[[#This Row],[czujnik3]]+273.15,0)</f>
        <v>283</v>
      </c>
      <c r="P138">
        <f>ROUNDDOWN(Tabela_pomiary4[[#This Row],[czujnik4]]+273.15,0)</f>
        <v>287</v>
      </c>
      <c r="Q138">
        <f>ROUNDDOWN(Tabela_pomiary4[[#This Row],[czujnik5]]+273.15,0)</f>
        <v>292</v>
      </c>
      <c r="R138">
        <f>ROUNDDOWN(Tabela_pomiary4[[#This Row],[czujnik6]]+273.15,0)</f>
        <v>283</v>
      </c>
      <c r="S138">
        <f>ROUNDDOWN(Tabela_pomiary4[[#This Row],[czujnik7]]+273.15,0)</f>
        <v>283</v>
      </c>
      <c r="T138">
        <f>ROUNDDOWN(Tabela_pomiary4[[#This Row],[czujnik8]]+273.15,0)</f>
        <v>288</v>
      </c>
      <c r="U138">
        <f>ROUNDDOWN(Tabela_pomiary4[[#This Row],[czujnik9]]+273.15,0)</f>
        <v>285</v>
      </c>
      <c r="V138">
        <f>ROUNDDOWN(Tabela_pomiary4[[#This Row],[czujnik10]]+273.15,0)</f>
        <v>287</v>
      </c>
    </row>
    <row r="139" spans="1:22" x14ac:dyDescent="0.3">
      <c r="A139" s="1">
        <v>42635</v>
      </c>
      <c r="B139" s="2">
        <v>0.33750000000000002</v>
      </c>
      <c r="C139">
        <v>15.89</v>
      </c>
      <c r="D139">
        <v>17.95</v>
      </c>
      <c r="E139">
        <v>12.8</v>
      </c>
      <c r="F139">
        <v>15</v>
      </c>
      <c r="G139">
        <v>12.22</v>
      </c>
      <c r="H139">
        <v>18.25</v>
      </c>
      <c r="I139">
        <v>10.6</v>
      </c>
      <c r="J139">
        <v>19.399999999999999</v>
      </c>
      <c r="K139">
        <v>12.84</v>
      </c>
      <c r="L139">
        <v>16.170000000000002</v>
      </c>
      <c r="M139">
        <f>ROUNDDOWN(Tabela_pomiary4[[#This Row],[czujnik1]]+273.15,0)</f>
        <v>289</v>
      </c>
      <c r="N139">
        <f>ROUNDDOWN(Tabela_pomiary4[[#This Row],[czujnik2]]+273.15,0)</f>
        <v>291</v>
      </c>
      <c r="O139">
        <f>ROUNDDOWN(Tabela_pomiary4[[#This Row],[czujnik3]]+273.15,0)</f>
        <v>285</v>
      </c>
      <c r="P139">
        <f>ROUNDDOWN(Tabela_pomiary4[[#This Row],[czujnik4]]+273.15,0)</f>
        <v>288</v>
      </c>
      <c r="Q139">
        <f>ROUNDDOWN(Tabela_pomiary4[[#This Row],[czujnik5]]+273.15,0)</f>
        <v>285</v>
      </c>
      <c r="R139">
        <f>ROUNDDOWN(Tabela_pomiary4[[#This Row],[czujnik6]]+273.15,0)</f>
        <v>291</v>
      </c>
      <c r="S139">
        <f>ROUNDDOWN(Tabela_pomiary4[[#This Row],[czujnik7]]+273.15,0)</f>
        <v>283</v>
      </c>
      <c r="T139">
        <f>ROUNDDOWN(Tabela_pomiary4[[#This Row],[czujnik8]]+273.15,0)</f>
        <v>292</v>
      </c>
      <c r="U139">
        <f>ROUNDDOWN(Tabela_pomiary4[[#This Row],[czujnik9]]+273.15,0)</f>
        <v>285</v>
      </c>
      <c r="V139">
        <f>ROUNDDOWN(Tabela_pomiary4[[#This Row],[czujnik10]]+273.15,0)</f>
        <v>289</v>
      </c>
    </row>
    <row r="140" spans="1:22" x14ac:dyDescent="0.3">
      <c r="A140" s="1">
        <v>42410</v>
      </c>
      <c r="B140" s="2">
        <v>0.33819444444444446</v>
      </c>
      <c r="C140">
        <v>-5.82</v>
      </c>
      <c r="D140">
        <v>5.44</v>
      </c>
      <c r="E140">
        <v>-2.4700000000000002</v>
      </c>
      <c r="F140">
        <v>-5.69</v>
      </c>
      <c r="G140">
        <v>8.43</v>
      </c>
      <c r="H140">
        <v>-6.41</v>
      </c>
      <c r="I140">
        <v>-7.59</v>
      </c>
      <c r="J140">
        <v>4.29</v>
      </c>
      <c r="K140">
        <v>-7.29</v>
      </c>
      <c r="L140">
        <v>8.5299999999999994</v>
      </c>
      <c r="M140">
        <f>ROUNDDOWN(Tabela_pomiary4[[#This Row],[czujnik1]]+273.15,0)</f>
        <v>267</v>
      </c>
      <c r="N140">
        <f>ROUNDDOWN(Tabela_pomiary4[[#This Row],[czujnik2]]+273.15,0)</f>
        <v>278</v>
      </c>
      <c r="O140">
        <f>ROUNDDOWN(Tabela_pomiary4[[#This Row],[czujnik3]]+273.15,0)</f>
        <v>270</v>
      </c>
      <c r="P140">
        <f>ROUNDDOWN(Tabela_pomiary4[[#This Row],[czujnik4]]+273.15,0)</f>
        <v>267</v>
      </c>
      <c r="Q140">
        <f>ROUNDDOWN(Tabela_pomiary4[[#This Row],[czujnik5]]+273.15,0)</f>
        <v>281</v>
      </c>
      <c r="R140">
        <f>ROUNDDOWN(Tabela_pomiary4[[#This Row],[czujnik6]]+273.15,0)</f>
        <v>266</v>
      </c>
      <c r="S140">
        <f>ROUNDDOWN(Tabela_pomiary4[[#This Row],[czujnik7]]+273.15,0)</f>
        <v>265</v>
      </c>
      <c r="T140">
        <f>ROUNDDOWN(Tabela_pomiary4[[#This Row],[czujnik8]]+273.15,0)</f>
        <v>277</v>
      </c>
      <c r="U140">
        <f>ROUNDDOWN(Tabela_pomiary4[[#This Row],[czujnik9]]+273.15,0)</f>
        <v>265</v>
      </c>
      <c r="V140">
        <f>ROUNDDOWN(Tabela_pomiary4[[#This Row],[czujnik10]]+273.15,0)</f>
        <v>281</v>
      </c>
    </row>
    <row r="141" spans="1:22" x14ac:dyDescent="0.3">
      <c r="A141" s="1">
        <v>42679</v>
      </c>
      <c r="B141" s="2">
        <v>0.33819444444444446</v>
      </c>
      <c r="C141">
        <v>19.46</v>
      </c>
      <c r="D141">
        <v>14.85</v>
      </c>
      <c r="E141">
        <v>15.99</v>
      </c>
      <c r="F141">
        <v>18.440000000000001</v>
      </c>
      <c r="G141">
        <v>10.42</v>
      </c>
      <c r="H141">
        <v>18.78</v>
      </c>
      <c r="I141">
        <v>11.05</v>
      </c>
      <c r="J141">
        <v>18.7</v>
      </c>
      <c r="K141">
        <v>10.35</v>
      </c>
      <c r="L141">
        <v>14.51</v>
      </c>
      <c r="M141">
        <f>ROUNDDOWN(Tabela_pomiary4[[#This Row],[czujnik1]]+273.15,0)</f>
        <v>292</v>
      </c>
      <c r="N141">
        <f>ROUNDDOWN(Tabela_pomiary4[[#This Row],[czujnik2]]+273.15,0)</f>
        <v>288</v>
      </c>
      <c r="O141">
        <f>ROUNDDOWN(Tabela_pomiary4[[#This Row],[czujnik3]]+273.15,0)</f>
        <v>289</v>
      </c>
      <c r="P141">
        <f>ROUNDDOWN(Tabela_pomiary4[[#This Row],[czujnik4]]+273.15,0)</f>
        <v>291</v>
      </c>
      <c r="Q141">
        <f>ROUNDDOWN(Tabela_pomiary4[[#This Row],[czujnik5]]+273.15,0)</f>
        <v>283</v>
      </c>
      <c r="R141">
        <f>ROUNDDOWN(Tabela_pomiary4[[#This Row],[czujnik6]]+273.15,0)</f>
        <v>291</v>
      </c>
      <c r="S141">
        <f>ROUNDDOWN(Tabela_pomiary4[[#This Row],[czujnik7]]+273.15,0)</f>
        <v>284</v>
      </c>
      <c r="T141">
        <f>ROUNDDOWN(Tabela_pomiary4[[#This Row],[czujnik8]]+273.15,0)</f>
        <v>291</v>
      </c>
      <c r="U141">
        <f>ROUNDDOWN(Tabela_pomiary4[[#This Row],[czujnik9]]+273.15,0)</f>
        <v>283</v>
      </c>
      <c r="V141">
        <f>ROUNDDOWN(Tabela_pomiary4[[#This Row],[czujnik10]]+273.15,0)</f>
        <v>287</v>
      </c>
    </row>
    <row r="142" spans="1:22" x14ac:dyDescent="0.3">
      <c r="A142" s="1">
        <v>42455</v>
      </c>
      <c r="B142" s="2">
        <v>0.33888888888888891</v>
      </c>
      <c r="C142">
        <v>5.68</v>
      </c>
      <c r="D142">
        <v>-5.18</v>
      </c>
      <c r="E142">
        <v>8.6199999999999992</v>
      </c>
      <c r="F142">
        <v>3.66</v>
      </c>
      <c r="G142">
        <v>7.27</v>
      </c>
      <c r="H142">
        <v>-0.88</v>
      </c>
      <c r="I142">
        <v>8.69</v>
      </c>
      <c r="J142">
        <v>-6.24</v>
      </c>
      <c r="K142">
        <v>-5.52</v>
      </c>
      <c r="L142">
        <v>-4.67</v>
      </c>
      <c r="M142">
        <f>ROUNDDOWN(Tabela_pomiary4[[#This Row],[czujnik1]]+273.15,0)</f>
        <v>278</v>
      </c>
      <c r="N142">
        <f>ROUNDDOWN(Tabela_pomiary4[[#This Row],[czujnik2]]+273.15,0)</f>
        <v>267</v>
      </c>
      <c r="O142">
        <f>ROUNDDOWN(Tabela_pomiary4[[#This Row],[czujnik3]]+273.15,0)</f>
        <v>281</v>
      </c>
      <c r="P142">
        <f>ROUNDDOWN(Tabela_pomiary4[[#This Row],[czujnik4]]+273.15,0)</f>
        <v>276</v>
      </c>
      <c r="Q142">
        <f>ROUNDDOWN(Tabela_pomiary4[[#This Row],[czujnik5]]+273.15,0)</f>
        <v>280</v>
      </c>
      <c r="R142">
        <f>ROUNDDOWN(Tabela_pomiary4[[#This Row],[czujnik6]]+273.15,0)</f>
        <v>272</v>
      </c>
      <c r="S142">
        <f>ROUNDDOWN(Tabela_pomiary4[[#This Row],[czujnik7]]+273.15,0)</f>
        <v>281</v>
      </c>
      <c r="T142">
        <f>ROUNDDOWN(Tabela_pomiary4[[#This Row],[czujnik8]]+273.15,0)</f>
        <v>266</v>
      </c>
      <c r="U142">
        <f>ROUNDDOWN(Tabela_pomiary4[[#This Row],[czujnik9]]+273.15,0)</f>
        <v>267</v>
      </c>
      <c r="V142">
        <f>ROUNDDOWN(Tabela_pomiary4[[#This Row],[czujnik10]]+273.15,0)</f>
        <v>268</v>
      </c>
    </row>
    <row r="143" spans="1:22" x14ac:dyDescent="0.3">
      <c r="A143" s="1">
        <v>42645</v>
      </c>
      <c r="B143" s="2">
        <v>0.33888888888888891</v>
      </c>
      <c r="C143">
        <v>10.99</v>
      </c>
      <c r="D143">
        <v>19.11</v>
      </c>
      <c r="E143">
        <v>18.8</v>
      </c>
      <c r="F143">
        <v>12.14</v>
      </c>
      <c r="G143">
        <v>11.19</v>
      </c>
      <c r="H143">
        <v>11.97</v>
      </c>
      <c r="I143">
        <v>19.8</v>
      </c>
      <c r="J143">
        <v>19.72</v>
      </c>
      <c r="K143">
        <v>15.04</v>
      </c>
      <c r="L143">
        <v>12.42</v>
      </c>
      <c r="M143">
        <f>ROUNDDOWN(Tabela_pomiary4[[#This Row],[czujnik1]]+273.15,0)</f>
        <v>284</v>
      </c>
      <c r="N143">
        <f>ROUNDDOWN(Tabela_pomiary4[[#This Row],[czujnik2]]+273.15,0)</f>
        <v>292</v>
      </c>
      <c r="O143">
        <f>ROUNDDOWN(Tabela_pomiary4[[#This Row],[czujnik3]]+273.15,0)</f>
        <v>291</v>
      </c>
      <c r="P143">
        <f>ROUNDDOWN(Tabela_pomiary4[[#This Row],[czujnik4]]+273.15,0)</f>
        <v>285</v>
      </c>
      <c r="Q143">
        <f>ROUNDDOWN(Tabela_pomiary4[[#This Row],[czujnik5]]+273.15,0)</f>
        <v>284</v>
      </c>
      <c r="R143">
        <f>ROUNDDOWN(Tabela_pomiary4[[#This Row],[czujnik6]]+273.15,0)</f>
        <v>285</v>
      </c>
      <c r="S143">
        <f>ROUNDDOWN(Tabela_pomiary4[[#This Row],[czujnik7]]+273.15,0)</f>
        <v>292</v>
      </c>
      <c r="T143">
        <f>ROUNDDOWN(Tabela_pomiary4[[#This Row],[czujnik8]]+273.15,0)</f>
        <v>292</v>
      </c>
      <c r="U143">
        <f>ROUNDDOWN(Tabela_pomiary4[[#This Row],[czujnik9]]+273.15,0)</f>
        <v>288</v>
      </c>
      <c r="V143">
        <f>ROUNDDOWN(Tabela_pomiary4[[#This Row],[czujnik10]]+273.15,0)</f>
        <v>285</v>
      </c>
    </row>
    <row r="144" spans="1:22" x14ac:dyDescent="0.3">
      <c r="A144" s="1">
        <v>42435</v>
      </c>
      <c r="B144" s="2">
        <v>0.33958333333333335</v>
      </c>
      <c r="C144">
        <v>1.07</v>
      </c>
      <c r="D144">
        <v>4.49</v>
      </c>
      <c r="E144">
        <v>4.04</v>
      </c>
      <c r="F144">
        <v>7.86</v>
      </c>
      <c r="G144">
        <v>-1.99</v>
      </c>
      <c r="H144">
        <v>-0.56999999999999995</v>
      </c>
      <c r="I144">
        <v>8.09</v>
      </c>
      <c r="J144">
        <v>-0.82</v>
      </c>
      <c r="K144">
        <v>1.63</v>
      </c>
      <c r="L144">
        <v>-1.1200000000000001</v>
      </c>
      <c r="M144">
        <f>ROUNDDOWN(Tabela_pomiary4[[#This Row],[czujnik1]]+273.15,0)</f>
        <v>274</v>
      </c>
      <c r="N144">
        <f>ROUNDDOWN(Tabela_pomiary4[[#This Row],[czujnik2]]+273.15,0)</f>
        <v>277</v>
      </c>
      <c r="O144">
        <f>ROUNDDOWN(Tabela_pomiary4[[#This Row],[czujnik3]]+273.15,0)</f>
        <v>277</v>
      </c>
      <c r="P144">
        <f>ROUNDDOWN(Tabela_pomiary4[[#This Row],[czujnik4]]+273.15,0)</f>
        <v>281</v>
      </c>
      <c r="Q144">
        <f>ROUNDDOWN(Tabela_pomiary4[[#This Row],[czujnik5]]+273.15,0)</f>
        <v>271</v>
      </c>
      <c r="R144">
        <f>ROUNDDOWN(Tabela_pomiary4[[#This Row],[czujnik6]]+273.15,0)</f>
        <v>272</v>
      </c>
      <c r="S144">
        <f>ROUNDDOWN(Tabela_pomiary4[[#This Row],[czujnik7]]+273.15,0)</f>
        <v>281</v>
      </c>
      <c r="T144">
        <f>ROUNDDOWN(Tabela_pomiary4[[#This Row],[czujnik8]]+273.15,0)</f>
        <v>272</v>
      </c>
      <c r="U144">
        <f>ROUNDDOWN(Tabela_pomiary4[[#This Row],[czujnik9]]+273.15,0)</f>
        <v>274</v>
      </c>
      <c r="V144">
        <f>ROUNDDOWN(Tabela_pomiary4[[#This Row],[czujnik10]]+273.15,0)</f>
        <v>272</v>
      </c>
    </row>
    <row r="145" spans="1:22" x14ac:dyDescent="0.3">
      <c r="A145" s="1">
        <v>42616</v>
      </c>
      <c r="B145" s="2">
        <v>0.34027777777777779</v>
      </c>
      <c r="C145">
        <v>16.52</v>
      </c>
      <c r="D145">
        <v>12.24</v>
      </c>
      <c r="E145">
        <v>15.91</v>
      </c>
      <c r="F145">
        <v>15.35</v>
      </c>
      <c r="G145">
        <v>17</v>
      </c>
      <c r="H145">
        <v>16.29</v>
      </c>
      <c r="I145">
        <v>10.94</v>
      </c>
      <c r="J145">
        <v>17.579999999999998</v>
      </c>
      <c r="K145">
        <v>14.73</v>
      </c>
      <c r="L145">
        <v>15.82</v>
      </c>
      <c r="M145">
        <f>ROUNDDOWN(Tabela_pomiary4[[#This Row],[czujnik1]]+273.15,0)</f>
        <v>289</v>
      </c>
      <c r="N145">
        <f>ROUNDDOWN(Tabela_pomiary4[[#This Row],[czujnik2]]+273.15,0)</f>
        <v>285</v>
      </c>
      <c r="O145">
        <f>ROUNDDOWN(Tabela_pomiary4[[#This Row],[czujnik3]]+273.15,0)</f>
        <v>289</v>
      </c>
      <c r="P145">
        <f>ROUNDDOWN(Tabela_pomiary4[[#This Row],[czujnik4]]+273.15,0)</f>
        <v>288</v>
      </c>
      <c r="Q145">
        <f>ROUNDDOWN(Tabela_pomiary4[[#This Row],[czujnik5]]+273.15,0)</f>
        <v>290</v>
      </c>
      <c r="R145">
        <f>ROUNDDOWN(Tabela_pomiary4[[#This Row],[czujnik6]]+273.15,0)</f>
        <v>289</v>
      </c>
      <c r="S145">
        <f>ROUNDDOWN(Tabela_pomiary4[[#This Row],[czujnik7]]+273.15,0)</f>
        <v>284</v>
      </c>
      <c r="T145">
        <f>ROUNDDOWN(Tabela_pomiary4[[#This Row],[czujnik8]]+273.15,0)</f>
        <v>290</v>
      </c>
      <c r="U145">
        <f>ROUNDDOWN(Tabela_pomiary4[[#This Row],[czujnik9]]+273.15,0)</f>
        <v>287</v>
      </c>
      <c r="V145">
        <f>ROUNDDOWN(Tabela_pomiary4[[#This Row],[czujnik10]]+273.15,0)</f>
        <v>288</v>
      </c>
    </row>
    <row r="146" spans="1:22" x14ac:dyDescent="0.3">
      <c r="A146" s="1">
        <v>42547</v>
      </c>
      <c r="B146" s="2">
        <v>0.34166666666666667</v>
      </c>
      <c r="C146">
        <v>14.55</v>
      </c>
      <c r="D146">
        <v>11.62</v>
      </c>
      <c r="E146">
        <v>12.91</v>
      </c>
      <c r="F146">
        <v>18.72</v>
      </c>
      <c r="G146">
        <v>18.2</v>
      </c>
      <c r="H146">
        <v>12.03</v>
      </c>
      <c r="I146">
        <v>16.760000000000002</v>
      </c>
      <c r="J146">
        <v>10.38</v>
      </c>
      <c r="K146">
        <v>18.149999999999999</v>
      </c>
      <c r="L146">
        <v>14.5</v>
      </c>
      <c r="M146">
        <f>ROUNDDOWN(Tabela_pomiary4[[#This Row],[czujnik1]]+273.15,0)</f>
        <v>287</v>
      </c>
      <c r="N146">
        <f>ROUNDDOWN(Tabela_pomiary4[[#This Row],[czujnik2]]+273.15,0)</f>
        <v>284</v>
      </c>
      <c r="O146">
        <f>ROUNDDOWN(Tabela_pomiary4[[#This Row],[czujnik3]]+273.15,0)</f>
        <v>286</v>
      </c>
      <c r="P146">
        <f>ROUNDDOWN(Tabela_pomiary4[[#This Row],[czujnik4]]+273.15,0)</f>
        <v>291</v>
      </c>
      <c r="Q146">
        <f>ROUNDDOWN(Tabela_pomiary4[[#This Row],[czujnik5]]+273.15,0)</f>
        <v>291</v>
      </c>
      <c r="R146">
        <f>ROUNDDOWN(Tabela_pomiary4[[#This Row],[czujnik6]]+273.15,0)</f>
        <v>285</v>
      </c>
      <c r="S146">
        <f>ROUNDDOWN(Tabela_pomiary4[[#This Row],[czujnik7]]+273.15,0)</f>
        <v>289</v>
      </c>
      <c r="T146">
        <f>ROUNDDOWN(Tabela_pomiary4[[#This Row],[czujnik8]]+273.15,0)</f>
        <v>283</v>
      </c>
      <c r="U146">
        <f>ROUNDDOWN(Tabela_pomiary4[[#This Row],[czujnik9]]+273.15,0)</f>
        <v>291</v>
      </c>
      <c r="V146">
        <f>ROUNDDOWN(Tabela_pomiary4[[#This Row],[czujnik10]]+273.15,0)</f>
        <v>287</v>
      </c>
    </row>
    <row r="147" spans="1:22" x14ac:dyDescent="0.3">
      <c r="A147" s="1">
        <v>42675</v>
      </c>
      <c r="B147" s="2">
        <v>0.34166666666666667</v>
      </c>
      <c r="C147">
        <v>16.190000000000001</v>
      </c>
      <c r="D147">
        <v>12.36</v>
      </c>
      <c r="E147">
        <v>10</v>
      </c>
      <c r="F147">
        <v>12.27</v>
      </c>
      <c r="G147">
        <v>18.2</v>
      </c>
      <c r="H147">
        <v>13.68</v>
      </c>
      <c r="I147">
        <v>19.16</v>
      </c>
      <c r="J147">
        <v>19.39</v>
      </c>
      <c r="K147">
        <v>11.01</v>
      </c>
      <c r="L147">
        <v>13.18</v>
      </c>
      <c r="M147">
        <f>ROUNDDOWN(Tabela_pomiary4[[#This Row],[czujnik1]]+273.15,0)</f>
        <v>289</v>
      </c>
      <c r="N147">
        <f>ROUNDDOWN(Tabela_pomiary4[[#This Row],[czujnik2]]+273.15,0)</f>
        <v>285</v>
      </c>
      <c r="O147">
        <f>ROUNDDOWN(Tabela_pomiary4[[#This Row],[czujnik3]]+273.15,0)</f>
        <v>283</v>
      </c>
      <c r="P147">
        <f>ROUNDDOWN(Tabela_pomiary4[[#This Row],[czujnik4]]+273.15,0)</f>
        <v>285</v>
      </c>
      <c r="Q147">
        <f>ROUNDDOWN(Tabela_pomiary4[[#This Row],[czujnik5]]+273.15,0)</f>
        <v>291</v>
      </c>
      <c r="R147">
        <f>ROUNDDOWN(Tabela_pomiary4[[#This Row],[czujnik6]]+273.15,0)</f>
        <v>286</v>
      </c>
      <c r="S147">
        <f>ROUNDDOWN(Tabela_pomiary4[[#This Row],[czujnik7]]+273.15,0)</f>
        <v>292</v>
      </c>
      <c r="T147">
        <f>ROUNDDOWN(Tabela_pomiary4[[#This Row],[czujnik8]]+273.15,0)</f>
        <v>292</v>
      </c>
      <c r="U147">
        <f>ROUNDDOWN(Tabela_pomiary4[[#This Row],[czujnik9]]+273.15,0)</f>
        <v>284</v>
      </c>
      <c r="V147">
        <f>ROUNDDOWN(Tabela_pomiary4[[#This Row],[czujnik10]]+273.15,0)</f>
        <v>286</v>
      </c>
    </row>
    <row r="148" spans="1:22" x14ac:dyDescent="0.3">
      <c r="A148" s="1">
        <v>42687</v>
      </c>
      <c r="B148" s="2">
        <v>0.34166666666666667</v>
      </c>
      <c r="C148">
        <v>14</v>
      </c>
      <c r="D148">
        <v>12.83</v>
      </c>
      <c r="E148">
        <v>18.72</v>
      </c>
      <c r="F148">
        <v>11.22</v>
      </c>
      <c r="G148">
        <v>13.79</v>
      </c>
      <c r="H148">
        <v>18.559999999999999</v>
      </c>
      <c r="I148">
        <v>11.19</v>
      </c>
      <c r="J148">
        <v>12.81</v>
      </c>
      <c r="K148">
        <v>14.5</v>
      </c>
      <c r="L148">
        <v>12.78</v>
      </c>
      <c r="M148">
        <f>ROUNDDOWN(Tabela_pomiary4[[#This Row],[czujnik1]]+273.15,0)</f>
        <v>287</v>
      </c>
      <c r="N148">
        <f>ROUNDDOWN(Tabela_pomiary4[[#This Row],[czujnik2]]+273.15,0)</f>
        <v>285</v>
      </c>
      <c r="O148">
        <f>ROUNDDOWN(Tabela_pomiary4[[#This Row],[czujnik3]]+273.15,0)</f>
        <v>291</v>
      </c>
      <c r="P148">
        <f>ROUNDDOWN(Tabela_pomiary4[[#This Row],[czujnik4]]+273.15,0)</f>
        <v>284</v>
      </c>
      <c r="Q148">
        <f>ROUNDDOWN(Tabela_pomiary4[[#This Row],[czujnik5]]+273.15,0)</f>
        <v>286</v>
      </c>
      <c r="R148">
        <f>ROUNDDOWN(Tabela_pomiary4[[#This Row],[czujnik6]]+273.15,0)</f>
        <v>291</v>
      </c>
      <c r="S148">
        <f>ROUNDDOWN(Tabela_pomiary4[[#This Row],[czujnik7]]+273.15,0)</f>
        <v>284</v>
      </c>
      <c r="T148">
        <f>ROUNDDOWN(Tabela_pomiary4[[#This Row],[czujnik8]]+273.15,0)</f>
        <v>285</v>
      </c>
      <c r="U148">
        <f>ROUNDDOWN(Tabela_pomiary4[[#This Row],[czujnik9]]+273.15,0)</f>
        <v>287</v>
      </c>
      <c r="V148">
        <f>ROUNDDOWN(Tabela_pomiary4[[#This Row],[czujnik10]]+273.15,0)</f>
        <v>285</v>
      </c>
    </row>
    <row r="149" spans="1:22" x14ac:dyDescent="0.3">
      <c r="A149" s="1">
        <v>42669</v>
      </c>
      <c r="B149" s="2">
        <v>0.375</v>
      </c>
      <c r="C149">
        <v>13.11</v>
      </c>
      <c r="D149">
        <v>11.09</v>
      </c>
      <c r="E149">
        <v>13.22</v>
      </c>
      <c r="F149">
        <v>17.07</v>
      </c>
      <c r="G149">
        <v>16.09</v>
      </c>
      <c r="H149">
        <v>18.420000000000002</v>
      </c>
      <c r="I149">
        <v>12.03</v>
      </c>
      <c r="J149">
        <v>19.899999999999999</v>
      </c>
      <c r="K149">
        <v>13.54</v>
      </c>
      <c r="L149">
        <v>18.37</v>
      </c>
      <c r="M149">
        <f>ROUNDDOWN(Tabela_pomiary4[[#This Row],[czujnik1]]+273.15,0)</f>
        <v>286</v>
      </c>
      <c r="N149">
        <f>ROUNDDOWN(Tabela_pomiary4[[#This Row],[czujnik2]]+273.15,0)</f>
        <v>284</v>
      </c>
      <c r="O149">
        <f>ROUNDDOWN(Tabela_pomiary4[[#This Row],[czujnik3]]+273.15,0)</f>
        <v>286</v>
      </c>
      <c r="P149">
        <f>ROUNDDOWN(Tabela_pomiary4[[#This Row],[czujnik4]]+273.15,0)</f>
        <v>290</v>
      </c>
      <c r="Q149">
        <f>ROUNDDOWN(Tabela_pomiary4[[#This Row],[czujnik5]]+273.15,0)</f>
        <v>289</v>
      </c>
      <c r="R149">
        <f>ROUNDDOWN(Tabela_pomiary4[[#This Row],[czujnik6]]+273.15,0)</f>
        <v>291</v>
      </c>
      <c r="S149">
        <f>ROUNDDOWN(Tabela_pomiary4[[#This Row],[czujnik7]]+273.15,0)</f>
        <v>285</v>
      </c>
      <c r="T149">
        <f>ROUNDDOWN(Tabela_pomiary4[[#This Row],[czujnik8]]+273.15,0)</f>
        <v>293</v>
      </c>
      <c r="U149">
        <f>ROUNDDOWN(Tabela_pomiary4[[#This Row],[czujnik9]]+273.15,0)</f>
        <v>286</v>
      </c>
      <c r="V149">
        <f>ROUNDDOWN(Tabela_pomiary4[[#This Row],[czujnik10]]+273.15,0)</f>
        <v>291</v>
      </c>
    </row>
    <row r="150" spans="1:22" x14ac:dyDescent="0.3">
      <c r="A150" s="1">
        <v>42702</v>
      </c>
      <c r="B150" s="2">
        <v>0.37638888888888888</v>
      </c>
      <c r="C150">
        <v>15.3</v>
      </c>
      <c r="D150">
        <v>13.83</v>
      </c>
      <c r="E150">
        <v>11.97</v>
      </c>
      <c r="F150">
        <v>15.5</v>
      </c>
      <c r="G150">
        <v>11.06</v>
      </c>
      <c r="H150">
        <v>14.22</v>
      </c>
      <c r="I150">
        <v>18.66</v>
      </c>
      <c r="J150">
        <v>18.95</v>
      </c>
      <c r="K150">
        <v>11.79</v>
      </c>
      <c r="L150">
        <v>16.760000000000002</v>
      </c>
      <c r="M150">
        <f>ROUNDDOWN(Tabela_pomiary4[[#This Row],[czujnik1]]+273.15,0)</f>
        <v>288</v>
      </c>
      <c r="N150">
        <f>ROUNDDOWN(Tabela_pomiary4[[#This Row],[czujnik2]]+273.15,0)</f>
        <v>286</v>
      </c>
      <c r="O150">
        <f>ROUNDDOWN(Tabela_pomiary4[[#This Row],[czujnik3]]+273.15,0)</f>
        <v>285</v>
      </c>
      <c r="P150">
        <f>ROUNDDOWN(Tabela_pomiary4[[#This Row],[czujnik4]]+273.15,0)</f>
        <v>288</v>
      </c>
      <c r="Q150">
        <f>ROUNDDOWN(Tabela_pomiary4[[#This Row],[czujnik5]]+273.15,0)</f>
        <v>284</v>
      </c>
      <c r="R150">
        <f>ROUNDDOWN(Tabela_pomiary4[[#This Row],[czujnik6]]+273.15,0)</f>
        <v>287</v>
      </c>
      <c r="S150">
        <f>ROUNDDOWN(Tabela_pomiary4[[#This Row],[czujnik7]]+273.15,0)</f>
        <v>291</v>
      </c>
      <c r="T150">
        <f>ROUNDDOWN(Tabela_pomiary4[[#This Row],[czujnik8]]+273.15,0)</f>
        <v>292</v>
      </c>
      <c r="U150">
        <f>ROUNDDOWN(Tabela_pomiary4[[#This Row],[czujnik9]]+273.15,0)</f>
        <v>284</v>
      </c>
      <c r="V150">
        <f>ROUNDDOWN(Tabela_pomiary4[[#This Row],[czujnik10]]+273.15,0)</f>
        <v>289</v>
      </c>
    </row>
    <row r="151" spans="1:22" x14ac:dyDescent="0.3">
      <c r="A151" s="1">
        <v>42722</v>
      </c>
      <c r="B151" s="2">
        <v>0.37638888888888888</v>
      </c>
      <c r="C151">
        <v>3.23</v>
      </c>
      <c r="D151">
        <v>3.29</v>
      </c>
      <c r="E151">
        <v>-2.15</v>
      </c>
      <c r="F151">
        <v>-5.53</v>
      </c>
      <c r="G151">
        <v>-0.68</v>
      </c>
      <c r="H151">
        <v>-6.8</v>
      </c>
      <c r="I151">
        <v>6.96</v>
      </c>
      <c r="J151">
        <v>-3.33</v>
      </c>
      <c r="K151">
        <v>-7.14</v>
      </c>
      <c r="L151">
        <v>-5.82</v>
      </c>
      <c r="M151">
        <f>ROUNDDOWN(Tabela_pomiary4[[#This Row],[czujnik1]]+273.15,0)</f>
        <v>276</v>
      </c>
      <c r="N151">
        <f>ROUNDDOWN(Tabela_pomiary4[[#This Row],[czujnik2]]+273.15,0)</f>
        <v>276</v>
      </c>
      <c r="O151">
        <f>ROUNDDOWN(Tabela_pomiary4[[#This Row],[czujnik3]]+273.15,0)</f>
        <v>271</v>
      </c>
      <c r="P151">
        <f>ROUNDDOWN(Tabela_pomiary4[[#This Row],[czujnik4]]+273.15,0)</f>
        <v>267</v>
      </c>
      <c r="Q151">
        <f>ROUNDDOWN(Tabela_pomiary4[[#This Row],[czujnik5]]+273.15,0)</f>
        <v>272</v>
      </c>
      <c r="R151">
        <f>ROUNDDOWN(Tabela_pomiary4[[#This Row],[czujnik6]]+273.15,0)</f>
        <v>266</v>
      </c>
      <c r="S151">
        <f>ROUNDDOWN(Tabela_pomiary4[[#This Row],[czujnik7]]+273.15,0)</f>
        <v>280</v>
      </c>
      <c r="T151">
        <f>ROUNDDOWN(Tabela_pomiary4[[#This Row],[czujnik8]]+273.15,0)</f>
        <v>269</v>
      </c>
      <c r="U151">
        <f>ROUNDDOWN(Tabela_pomiary4[[#This Row],[czujnik9]]+273.15,0)</f>
        <v>266</v>
      </c>
      <c r="V151">
        <f>ROUNDDOWN(Tabela_pomiary4[[#This Row],[czujnik10]]+273.15,0)</f>
        <v>267</v>
      </c>
    </row>
    <row r="152" spans="1:22" x14ac:dyDescent="0.3">
      <c r="A152" s="1">
        <v>42540</v>
      </c>
      <c r="B152" s="2">
        <v>0.37708333333333333</v>
      </c>
      <c r="C152">
        <v>13.82</v>
      </c>
      <c r="D152">
        <v>17.8</v>
      </c>
      <c r="E152">
        <v>19.18</v>
      </c>
      <c r="F152">
        <v>10.64</v>
      </c>
      <c r="G152">
        <v>11.3</v>
      </c>
      <c r="H152">
        <v>11.15</v>
      </c>
      <c r="I152">
        <v>14.03</v>
      </c>
      <c r="J152">
        <v>17.32</v>
      </c>
      <c r="K152">
        <v>18.63</v>
      </c>
      <c r="L152">
        <v>15.76</v>
      </c>
      <c r="M152">
        <f>ROUNDDOWN(Tabela_pomiary4[[#This Row],[czujnik1]]+273.15,0)</f>
        <v>286</v>
      </c>
      <c r="N152">
        <f>ROUNDDOWN(Tabela_pomiary4[[#This Row],[czujnik2]]+273.15,0)</f>
        <v>290</v>
      </c>
      <c r="O152">
        <f>ROUNDDOWN(Tabela_pomiary4[[#This Row],[czujnik3]]+273.15,0)</f>
        <v>292</v>
      </c>
      <c r="P152">
        <f>ROUNDDOWN(Tabela_pomiary4[[#This Row],[czujnik4]]+273.15,0)</f>
        <v>283</v>
      </c>
      <c r="Q152">
        <f>ROUNDDOWN(Tabela_pomiary4[[#This Row],[czujnik5]]+273.15,0)</f>
        <v>284</v>
      </c>
      <c r="R152">
        <f>ROUNDDOWN(Tabela_pomiary4[[#This Row],[czujnik6]]+273.15,0)</f>
        <v>284</v>
      </c>
      <c r="S152">
        <f>ROUNDDOWN(Tabela_pomiary4[[#This Row],[czujnik7]]+273.15,0)</f>
        <v>287</v>
      </c>
      <c r="T152">
        <f>ROUNDDOWN(Tabela_pomiary4[[#This Row],[czujnik8]]+273.15,0)</f>
        <v>290</v>
      </c>
      <c r="U152">
        <f>ROUNDDOWN(Tabela_pomiary4[[#This Row],[czujnik9]]+273.15,0)</f>
        <v>291</v>
      </c>
      <c r="V152">
        <f>ROUNDDOWN(Tabela_pomiary4[[#This Row],[czujnik10]]+273.15,0)</f>
        <v>288</v>
      </c>
    </row>
    <row r="153" spans="1:22" x14ac:dyDescent="0.3">
      <c r="A153" s="1">
        <v>42641</v>
      </c>
      <c r="B153" s="2">
        <v>0.37708333333333333</v>
      </c>
      <c r="C153">
        <v>18.23</v>
      </c>
      <c r="D153">
        <v>10.62</v>
      </c>
      <c r="E153">
        <v>14.89</v>
      </c>
      <c r="F153">
        <v>13.97</v>
      </c>
      <c r="G153">
        <v>14.88</v>
      </c>
      <c r="H153">
        <v>18.62</v>
      </c>
      <c r="I153">
        <v>12.9</v>
      </c>
      <c r="J153">
        <v>17.5</v>
      </c>
      <c r="K153">
        <v>12.26</v>
      </c>
      <c r="L153">
        <v>15.26</v>
      </c>
      <c r="M153">
        <f>ROUNDDOWN(Tabela_pomiary4[[#This Row],[czujnik1]]+273.15,0)</f>
        <v>291</v>
      </c>
      <c r="N153">
        <f>ROUNDDOWN(Tabela_pomiary4[[#This Row],[czujnik2]]+273.15,0)</f>
        <v>283</v>
      </c>
      <c r="O153">
        <f>ROUNDDOWN(Tabela_pomiary4[[#This Row],[czujnik3]]+273.15,0)</f>
        <v>288</v>
      </c>
      <c r="P153">
        <f>ROUNDDOWN(Tabela_pomiary4[[#This Row],[czujnik4]]+273.15,0)</f>
        <v>287</v>
      </c>
      <c r="Q153">
        <f>ROUNDDOWN(Tabela_pomiary4[[#This Row],[czujnik5]]+273.15,0)</f>
        <v>288</v>
      </c>
      <c r="R153">
        <f>ROUNDDOWN(Tabela_pomiary4[[#This Row],[czujnik6]]+273.15,0)</f>
        <v>291</v>
      </c>
      <c r="S153">
        <f>ROUNDDOWN(Tabela_pomiary4[[#This Row],[czujnik7]]+273.15,0)</f>
        <v>286</v>
      </c>
      <c r="T153">
        <f>ROUNDDOWN(Tabela_pomiary4[[#This Row],[czujnik8]]+273.15,0)</f>
        <v>290</v>
      </c>
      <c r="U153">
        <f>ROUNDDOWN(Tabela_pomiary4[[#This Row],[czujnik9]]+273.15,0)</f>
        <v>285</v>
      </c>
      <c r="V153">
        <f>ROUNDDOWN(Tabela_pomiary4[[#This Row],[czujnik10]]+273.15,0)</f>
        <v>288</v>
      </c>
    </row>
    <row r="154" spans="1:22" x14ac:dyDescent="0.3">
      <c r="A154" s="1">
        <v>42545</v>
      </c>
      <c r="B154" s="2">
        <v>0.37777777777777777</v>
      </c>
      <c r="C154">
        <v>12.83</v>
      </c>
      <c r="D154">
        <v>14.61</v>
      </c>
      <c r="E154">
        <v>19.86</v>
      </c>
      <c r="F154">
        <v>19.43</v>
      </c>
      <c r="G154">
        <v>12.83</v>
      </c>
      <c r="H154">
        <v>14</v>
      </c>
      <c r="I154">
        <v>17.329999999999998</v>
      </c>
      <c r="J154">
        <v>12.58</v>
      </c>
      <c r="K154">
        <v>12.47</v>
      </c>
      <c r="L154">
        <v>12.04</v>
      </c>
      <c r="M154">
        <f>ROUNDDOWN(Tabela_pomiary4[[#This Row],[czujnik1]]+273.15,0)</f>
        <v>285</v>
      </c>
      <c r="N154">
        <f>ROUNDDOWN(Tabela_pomiary4[[#This Row],[czujnik2]]+273.15,0)</f>
        <v>287</v>
      </c>
      <c r="O154">
        <f>ROUNDDOWN(Tabela_pomiary4[[#This Row],[czujnik3]]+273.15,0)</f>
        <v>293</v>
      </c>
      <c r="P154">
        <f>ROUNDDOWN(Tabela_pomiary4[[#This Row],[czujnik4]]+273.15,0)</f>
        <v>292</v>
      </c>
      <c r="Q154">
        <f>ROUNDDOWN(Tabela_pomiary4[[#This Row],[czujnik5]]+273.15,0)</f>
        <v>285</v>
      </c>
      <c r="R154">
        <f>ROUNDDOWN(Tabela_pomiary4[[#This Row],[czujnik6]]+273.15,0)</f>
        <v>287</v>
      </c>
      <c r="S154">
        <f>ROUNDDOWN(Tabela_pomiary4[[#This Row],[czujnik7]]+273.15,0)</f>
        <v>290</v>
      </c>
      <c r="T154">
        <f>ROUNDDOWN(Tabela_pomiary4[[#This Row],[czujnik8]]+273.15,0)</f>
        <v>285</v>
      </c>
      <c r="U154">
        <f>ROUNDDOWN(Tabela_pomiary4[[#This Row],[czujnik9]]+273.15,0)</f>
        <v>285</v>
      </c>
      <c r="V154">
        <f>ROUNDDOWN(Tabela_pomiary4[[#This Row],[czujnik10]]+273.15,0)</f>
        <v>285</v>
      </c>
    </row>
    <row r="155" spans="1:22" x14ac:dyDescent="0.3">
      <c r="A155" s="1">
        <v>42455</v>
      </c>
      <c r="B155" s="2">
        <v>0.37847222222222221</v>
      </c>
      <c r="C155">
        <v>-3.88</v>
      </c>
      <c r="D155">
        <v>-5.21</v>
      </c>
      <c r="E155">
        <v>8.26</v>
      </c>
      <c r="F155">
        <v>-0.96</v>
      </c>
      <c r="G155">
        <v>4.05</v>
      </c>
      <c r="H155">
        <v>-4.3099999999999996</v>
      </c>
      <c r="I155">
        <v>7.8</v>
      </c>
      <c r="J155">
        <v>6.75</v>
      </c>
      <c r="K155">
        <v>-0.73</v>
      </c>
      <c r="L155">
        <v>7.28</v>
      </c>
      <c r="M155">
        <f>ROUNDDOWN(Tabela_pomiary4[[#This Row],[czujnik1]]+273.15,0)</f>
        <v>269</v>
      </c>
      <c r="N155">
        <f>ROUNDDOWN(Tabela_pomiary4[[#This Row],[czujnik2]]+273.15,0)</f>
        <v>267</v>
      </c>
      <c r="O155">
        <f>ROUNDDOWN(Tabela_pomiary4[[#This Row],[czujnik3]]+273.15,0)</f>
        <v>281</v>
      </c>
      <c r="P155">
        <f>ROUNDDOWN(Tabela_pomiary4[[#This Row],[czujnik4]]+273.15,0)</f>
        <v>272</v>
      </c>
      <c r="Q155">
        <f>ROUNDDOWN(Tabela_pomiary4[[#This Row],[czujnik5]]+273.15,0)</f>
        <v>277</v>
      </c>
      <c r="R155">
        <f>ROUNDDOWN(Tabela_pomiary4[[#This Row],[czujnik6]]+273.15,0)</f>
        <v>268</v>
      </c>
      <c r="S155">
        <f>ROUNDDOWN(Tabela_pomiary4[[#This Row],[czujnik7]]+273.15,0)</f>
        <v>280</v>
      </c>
      <c r="T155">
        <f>ROUNDDOWN(Tabela_pomiary4[[#This Row],[czujnik8]]+273.15,0)</f>
        <v>279</v>
      </c>
      <c r="U155">
        <f>ROUNDDOWN(Tabela_pomiary4[[#This Row],[czujnik9]]+273.15,0)</f>
        <v>272</v>
      </c>
      <c r="V155">
        <f>ROUNDDOWN(Tabela_pomiary4[[#This Row],[czujnik10]]+273.15,0)</f>
        <v>280</v>
      </c>
    </row>
    <row r="156" spans="1:22" x14ac:dyDescent="0.3">
      <c r="A156" s="1">
        <v>42470</v>
      </c>
      <c r="B156" s="2">
        <v>0.38055555555555554</v>
      </c>
      <c r="C156">
        <v>14.14</v>
      </c>
      <c r="D156">
        <v>15.33</v>
      </c>
      <c r="E156">
        <v>13.07</v>
      </c>
      <c r="F156">
        <v>12.04</v>
      </c>
      <c r="G156">
        <v>13.18</v>
      </c>
      <c r="H156">
        <v>12.65</v>
      </c>
      <c r="I156">
        <v>10.72</v>
      </c>
      <c r="J156">
        <v>11.66</v>
      </c>
      <c r="K156">
        <v>13</v>
      </c>
      <c r="L156">
        <v>14.21</v>
      </c>
      <c r="M156">
        <f>ROUNDDOWN(Tabela_pomiary4[[#This Row],[czujnik1]]+273.15,0)</f>
        <v>287</v>
      </c>
      <c r="N156">
        <f>ROUNDDOWN(Tabela_pomiary4[[#This Row],[czujnik2]]+273.15,0)</f>
        <v>288</v>
      </c>
      <c r="O156">
        <f>ROUNDDOWN(Tabela_pomiary4[[#This Row],[czujnik3]]+273.15,0)</f>
        <v>286</v>
      </c>
      <c r="P156">
        <f>ROUNDDOWN(Tabela_pomiary4[[#This Row],[czujnik4]]+273.15,0)</f>
        <v>285</v>
      </c>
      <c r="Q156">
        <f>ROUNDDOWN(Tabela_pomiary4[[#This Row],[czujnik5]]+273.15,0)</f>
        <v>286</v>
      </c>
      <c r="R156">
        <f>ROUNDDOWN(Tabela_pomiary4[[#This Row],[czujnik6]]+273.15,0)</f>
        <v>285</v>
      </c>
      <c r="S156">
        <f>ROUNDDOWN(Tabela_pomiary4[[#This Row],[czujnik7]]+273.15,0)</f>
        <v>283</v>
      </c>
      <c r="T156">
        <f>ROUNDDOWN(Tabela_pomiary4[[#This Row],[czujnik8]]+273.15,0)</f>
        <v>284</v>
      </c>
      <c r="U156">
        <f>ROUNDDOWN(Tabela_pomiary4[[#This Row],[czujnik9]]+273.15,0)</f>
        <v>286</v>
      </c>
      <c r="V156">
        <f>ROUNDDOWN(Tabela_pomiary4[[#This Row],[czujnik10]]+273.15,0)</f>
        <v>287</v>
      </c>
    </row>
    <row r="157" spans="1:22" x14ac:dyDescent="0.3">
      <c r="A157" s="1">
        <v>42517</v>
      </c>
      <c r="B157" s="2">
        <v>0.38055555555555554</v>
      </c>
      <c r="C157">
        <v>15.58</v>
      </c>
      <c r="D157">
        <v>13.33</v>
      </c>
      <c r="E157">
        <v>15.53</v>
      </c>
      <c r="F157">
        <v>12.12</v>
      </c>
      <c r="G157">
        <v>10.78</v>
      </c>
      <c r="H157">
        <v>15.67</v>
      </c>
      <c r="I157">
        <v>12.74</v>
      </c>
      <c r="J157">
        <v>12.88</v>
      </c>
      <c r="K157">
        <v>11.93</v>
      </c>
      <c r="L157">
        <v>11.17</v>
      </c>
      <c r="M157">
        <f>ROUNDDOWN(Tabela_pomiary4[[#This Row],[czujnik1]]+273.15,0)</f>
        <v>288</v>
      </c>
      <c r="N157">
        <f>ROUNDDOWN(Tabela_pomiary4[[#This Row],[czujnik2]]+273.15,0)</f>
        <v>286</v>
      </c>
      <c r="O157">
        <f>ROUNDDOWN(Tabela_pomiary4[[#This Row],[czujnik3]]+273.15,0)</f>
        <v>288</v>
      </c>
      <c r="P157">
        <f>ROUNDDOWN(Tabela_pomiary4[[#This Row],[czujnik4]]+273.15,0)</f>
        <v>285</v>
      </c>
      <c r="Q157">
        <f>ROUNDDOWN(Tabela_pomiary4[[#This Row],[czujnik5]]+273.15,0)</f>
        <v>283</v>
      </c>
      <c r="R157">
        <f>ROUNDDOWN(Tabela_pomiary4[[#This Row],[czujnik6]]+273.15,0)</f>
        <v>288</v>
      </c>
      <c r="S157">
        <f>ROUNDDOWN(Tabela_pomiary4[[#This Row],[czujnik7]]+273.15,0)</f>
        <v>285</v>
      </c>
      <c r="T157">
        <f>ROUNDDOWN(Tabela_pomiary4[[#This Row],[czujnik8]]+273.15,0)</f>
        <v>286</v>
      </c>
      <c r="U157">
        <f>ROUNDDOWN(Tabela_pomiary4[[#This Row],[czujnik9]]+273.15,0)</f>
        <v>285</v>
      </c>
      <c r="V157">
        <f>ROUNDDOWN(Tabela_pomiary4[[#This Row],[czujnik10]]+273.15,0)</f>
        <v>284</v>
      </c>
    </row>
    <row r="158" spans="1:22" x14ac:dyDescent="0.3">
      <c r="A158" s="1">
        <v>42567</v>
      </c>
      <c r="B158" s="2">
        <v>0.38055555555555554</v>
      </c>
      <c r="C158">
        <v>20.18</v>
      </c>
      <c r="D158">
        <v>24.07</v>
      </c>
      <c r="E158">
        <v>24.25</v>
      </c>
      <c r="F158">
        <v>20.170000000000002</v>
      </c>
      <c r="G158">
        <v>21.08</v>
      </c>
      <c r="H158">
        <v>22.83</v>
      </c>
      <c r="I158">
        <v>23.53</v>
      </c>
      <c r="J158">
        <v>23.6</v>
      </c>
      <c r="K158">
        <v>23.16</v>
      </c>
      <c r="L158">
        <v>21.42</v>
      </c>
      <c r="M158">
        <f>ROUNDDOWN(Tabela_pomiary4[[#This Row],[czujnik1]]+273.15,0)</f>
        <v>293</v>
      </c>
      <c r="N158">
        <f>ROUNDDOWN(Tabela_pomiary4[[#This Row],[czujnik2]]+273.15,0)</f>
        <v>297</v>
      </c>
      <c r="O158">
        <f>ROUNDDOWN(Tabela_pomiary4[[#This Row],[czujnik3]]+273.15,0)</f>
        <v>297</v>
      </c>
      <c r="P158">
        <f>ROUNDDOWN(Tabela_pomiary4[[#This Row],[czujnik4]]+273.15,0)</f>
        <v>293</v>
      </c>
      <c r="Q158">
        <f>ROUNDDOWN(Tabela_pomiary4[[#This Row],[czujnik5]]+273.15,0)</f>
        <v>294</v>
      </c>
      <c r="R158">
        <f>ROUNDDOWN(Tabela_pomiary4[[#This Row],[czujnik6]]+273.15,0)</f>
        <v>295</v>
      </c>
      <c r="S158">
        <f>ROUNDDOWN(Tabela_pomiary4[[#This Row],[czujnik7]]+273.15,0)</f>
        <v>296</v>
      </c>
      <c r="T158">
        <f>ROUNDDOWN(Tabela_pomiary4[[#This Row],[czujnik8]]+273.15,0)</f>
        <v>296</v>
      </c>
      <c r="U158">
        <f>ROUNDDOWN(Tabela_pomiary4[[#This Row],[czujnik9]]+273.15,0)</f>
        <v>296</v>
      </c>
      <c r="V158">
        <f>ROUNDDOWN(Tabela_pomiary4[[#This Row],[czujnik10]]+273.15,0)</f>
        <v>294</v>
      </c>
    </row>
    <row r="159" spans="1:22" x14ac:dyDescent="0.3">
      <c r="A159" s="1">
        <v>42480</v>
      </c>
      <c r="B159" s="2">
        <v>0.38124999999999998</v>
      </c>
      <c r="C159">
        <v>11.09</v>
      </c>
      <c r="D159">
        <v>15.36</v>
      </c>
      <c r="E159">
        <v>11.14</v>
      </c>
      <c r="F159">
        <v>13.51</v>
      </c>
      <c r="G159">
        <v>10.08</v>
      </c>
      <c r="H159">
        <v>15.95</v>
      </c>
      <c r="I159">
        <v>14.45</v>
      </c>
      <c r="J159">
        <v>13.94</v>
      </c>
      <c r="K159">
        <v>15.76</v>
      </c>
      <c r="L159">
        <v>13.03</v>
      </c>
      <c r="M159">
        <f>ROUNDDOWN(Tabela_pomiary4[[#This Row],[czujnik1]]+273.15,0)</f>
        <v>284</v>
      </c>
      <c r="N159">
        <f>ROUNDDOWN(Tabela_pomiary4[[#This Row],[czujnik2]]+273.15,0)</f>
        <v>288</v>
      </c>
      <c r="O159">
        <f>ROUNDDOWN(Tabela_pomiary4[[#This Row],[czujnik3]]+273.15,0)</f>
        <v>284</v>
      </c>
      <c r="P159">
        <f>ROUNDDOWN(Tabela_pomiary4[[#This Row],[czujnik4]]+273.15,0)</f>
        <v>286</v>
      </c>
      <c r="Q159">
        <f>ROUNDDOWN(Tabela_pomiary4[[#This Row],[czujnik5]]+273.15,0)</f>
        <v>283</v>
      </c>
      <c r="R159">
        <f>ROUNDDOWN(Tabela_pomiary4[[#This Row],[czujnik6]]+273.15,0)</f>
        <v>289</v>
      </c>
      <c r="S159">
        <f>ROUNDDOWN(Tabela_pomiary4[[#This Row],[czujnik7]]+273.15,0)</f>
        <v>287</v>
      </c>
      <c r="T159">
        <f>ROUNDDOWN(Tabela_pomiary4[[#This Row],[czujnik8]]+273.15,0)</f>
        <v>287</v>
      </c>
      <c r="U159">
        <f>ROUNDDOWN(Tabela_pomiary4[[#This Row],[czujnik9]]+273.15,0)</f>
        <v>288</v>
      </c>
      <c r="V159">
        <f>ROUNDDOWN(Tabela_pomiary4[[#This Row],[czujnik10]]+273.15,0)</f>
        <v>286</v>
      </c>
    </row>
    <row r="160" spans="1:22" x14ac:dyDescent="0.3">
      <c r="A160" s="1">
        <v>42588</v>
      </c>
      <c r="B160" s="2">
        <v>0.38263888888888886</v>
      </c>
      <c r="C160">
        <v>24.53</v>
      </c>
      <c r="D160">
        <v>20.23</v>
      </c>
      <c r="E160">
        <v>23.44</v>
      </c>
      <c r="F160">
        <v>21.79</v>
      </c>
      <c r="G160">
        <v>22.16</v>
      </c>
      <c r="H160">
        <v>23.23</v>
      </c>
      <c r="I160">
        <v>24.25</v>
      </c>
      <c r="J160">
        <v>22.23</v>
      </c>
      <c r="K160">
        <v>23.64</v>
      </c>
      <c r="L160">
        <v>23.21</v>
      </c>
      <c r="M160">
        <f>ROUNDDOWN(Tabela_pomiary4[[#This Row],[czujnik1]]+273.15,0)</f>
        <v>297</v>
      </c>
      <c r="N160">
        <f>ROUNDDOWN(Tabela_pomiary4[[#This Row],[czujnik2]]+273.15,0)</f>
        <v>293</v>
      </c>
      <c r="O160">
        <f>ROUNDDOWN(Tabela_pomiary4[[#This Row],[czujnik3]]+273.15,0)</f>
        <v>296</v>
      </c>
      <c r="P160">
        <f>ROUNDDOWN(Tabela_pomiary4[[#This Row],[czujnik4]]+273.15,0)</f>
        <v>294</v>
      </c>
      <c r="Q160">
        <f>ROUNDDOWN(Tabela_pomiary4[[#This Row],[czujnik5]]+273.15,0)</f>
        <v>295</v>
      </c>
      <c r="R160">
        <f>ROUNDDOWN(Tabela_pomiary4[[#This Row],[czujnik6]]+273.15,0)</f>
        <v>296</v>
      </c>
      <c r="S160">
        <f>ROUNDDOWN(Tabela_pomiary4[[#This Row],[czujnik7]]+273.15,0)</f>
        <v>297</v>
      </c>
      <c r="T160">
        <f>ROUNDDOWN(Tabela_pomiary4[[#This Row],[czujnik8]]+273.15,0)</f>
        <v>295</v>
      </c>
      <c r="U160">
        <f>ROUNDDOWN(Tabela_pomiary4[[#This Row],[czujnik9]]+273.15,0)</f>
        <v>296</v>
      </c>
      <c r="V160">
        <f>ROUNDDOWN(Tabela_pomiary4[[#This Row],[czujnik10]]+273.15,0)</f>
        <v>296</v>
      </c>
    </row>
    <row r="161" spans="1:22" x14ac:dyDescent="0.3">
      <c r="A161" s="1">
        <v>42599</v>
      </c>
      <c r="B161" s="2">
        <v>0.41736111111111113</v>
      </c>
      <c r="C161">
        <v>22.74</v>
      </c>
      <c r="D161">
        <v>20.72</v>
      </c>
      <c r="E161">
        <v>24.74</v>
      </c>
      <c r="F161">
        <v>23.94</v>
      </c>
      <c r="G161">
        <v>22.07</v>
      </c>
      <c r="H161">
        <v>24.33</v>
      </c>
      <c r="I161">
        <v>20.62</v>
      </c>
      <c r="J161">
        <v>24.62</v>
      </c>
      <c r="K161">
        <v>20.96</v>
      </c>
      <c r="L161">
        <v>24.76</v>
      </c>
      <c r="M161">
        <f>ROUNDDOWN(Tabela_pomiary4[[#This Row],[czujnik1]]+273.15,0)</f>
        <v>295</v>
      </c>
      <c r="N161">
        <f>ROUNDDOWN(Tabela_pomiary4[[#This Row],[czujnik2]]+273.15,0)</f>
        <v>293</v>
      </c>
      <c r="O161">
        <f>ROUNDDOWN(Tabela_pomiary4[[#This Row],[czujnik3]]+273.15,0)</f>
        <v>297</v>
      </c>
      <c r="P161">
        <f>ROUNDDOWN(Tabela_pomiary4[[#This Row],[czujnik4]]+273.15,0)</f>
        <v>297</v>
      </c>
      <c r="Q161">
        <f>ROUNDDOWN(Tabela_pomiary4[[#This Row],[czujnik5]]+273.15,0)</f>
        <v>295</v>
      </c>
      <c r="R161">
        <f>ROUNDDOWN(Tabela_pomiary4[[#This Row],[czujnik6]]+273.15,0)</f>
        <v>297</v>
      </c>
      <c r="S161">
        <f>ROUNDDOWN(Tabela_pomiary4[[#This Row],[czujnik7]]+273.15,0)</f>
        <v>293</v>
      </c>
      <c r="T161">
        <f>ROUNDDOWN(Tabela_pomiary4[[#This Row],[czujnik8]]+273.15,0)</f>
        <v>297</v>
      </c>
      <c r="U161">
        <f>ROUNDDOWN(Tabela_pomiary4[[#This Row],[czujnik9]]+273.15,0)</f>
        <v>294</v>
      </c>
      <c r="V161">
        <f>ROUNDDOWN(Tabela_pomiary4[[#This Row],[czujnik10]]+273.15,0)</f>
        <v>297</v>
      </c>
    </row>
    <row r="162" spans="1:22" x14ac:dyDescent="0.3">
      <c r="A162" s="1">
        <v>42390</v>
      </c>
      <c r="B162" s="2">
        <v>0.41805555555555557</v>
      </c>
      <c r="C162">
        <v>7.12</v>
      </c>
      <c r="D162">
        <v>5.13</v>
      </c>
      <c r="E162">
        <v>-3.67</v>
      </c>
      <c r="F162">
        <v>-3.5</v>
      </c>
      <c r="G162">
        <v>8.14</v>
      </c>
      <c r="H162">
        <v>-5.31</v>
      </c>
      <c r="I162">
        <v>-0.44</v>
      </c>
      <c r="J162">
        <v>0.87</v>
      </c>
      <c r="K162">
        <v>-5.21</v>
      </c>
      <c r="L162">
        <v>-3.49</v>
      </c>
      <c r="M162">
        <f>ROUNDDOWN(Tabela_pomiary4[[#This Row],[czujnik1]]+273.15,0)</f>
        <v>280</v>
      </c>
      <c r="N162">
        <f>ROUNDDOWN(Tabela_pomiary4[[#This Row],[czujnik2]]+273.15,0)</f>
        <v>278</v>
      </c>
      <c r="O162">
        <f>ROUNDDOWN(Tabela_pomiary4[[#This Row],[czujnik3]]+273.15,0)</f>
        <v>269</v>
      </c>
      <c r="P162">
        <f>ROUNDDOWN(Tabela_pomiary4[[#This Row],[czujnik4]]+273.15,0)</f>
        <v>269</v>
      </c>
      <c r="Q162">
        <f>ROUNDDOWN(Tabela_pomiary4[[#This Row],[czujnik5]]+273.15,0)</f>
        <v>281</v>
      </c>
      <c r="R162">
        <f>ROUNDDOWN(Tabela_pomiary4[[#This Row],[czujnik6]]+273.15,0)</f>
        <v>267</v>
      </c>
      <c r="S162">
        <f>ROUNDDOWN(Tabela_pomiary4[[#This Row],[czujnik7]]+273.15,0)</f>
        <v>272</v>
      </c>
      <c r="T162">
        <f>ROUNDDOWN(Tabela_pomiary4[[#This Row],[czujnik8]]+273.15,0)</f>
        <v>274</v>
      </c>
      <c r="U162">
        <f>ROUNDDOWN(Tabela_pomiary4[[#This Row],[czujnik9]]+273.15,0)</f>
        <v>267</v>
      </c>
      <c r="V162">
        <f>ROUNDDOWN(Tabela_pomiary4[[#This Row],[czujnik10]]+273.15,0)</f>
        <v>269</v>
      </c>
    </row>
    <row r="163" spans="1:22" x14ac:dyDescent="0.3">
      <c r="A163" s="1">
        <v>42532</v>
      </c>
      <c r="B163" s="2">
        <v>0.41875000000000001</v>
      </c>
      <c r="C163">
        <v>13.13</v>
      </c>
      <c r="D163">
        <v>12.12</v>
      </c>
      <c r="E163">
        <v>11.6</v>
      </c>
      <c r="F163">
        <v>11.76</v>
      </c>
      <c r="G163">
        <v>16.309999999999999</v>
      </c>
      <c r="H163">
        <v>19.27</v>
      </c>
      <c r="I163">
        <v>17.64</v>
      </c>
      <c r="J163">
        <v>14.87</v>
      </c>
      <c r="K163">
        <v>11.94</v>
      </c>
      <c r="L163">
        <v>15.91</v>
      </c>
      <c r="M163">
        <f>ROUNDDOWN(Tabela_pomiary4[[#This Row],[czujnik1]]+273.15,0)</f>
        <v>286</v>
      </c>
      <c r="N163">
        <f>ROUNDDOWN(Tabela_pomiary4[[#This Row],[czujnik2]]+273.15,0)</f>
        <v>285</v>
      </c>
      <c r="O163">
        <f>ROUNDDOWN(Tabela_pomiary4[[#This Row],[czujnik3]]+273.15,0)</f>
        <v>284</v>
      </c>
      <c r="P163">
        <f>ROUNDDOWN(Tabela_pomiary4[[#This Row],[czujnik4]]+273.15,0)</f>
        <v>284</v>
      </c>
      <c r="Q163">
        <f>ROUNDDOWN(Tabela_pomiary4[[#This Row],[czujnik5]]+273.15,0)</f>
        <v>289</v>
      </c>
      <c r="R163">
        <f>ROUNDDOWN(Tabela_pomiary4[[#This Row],[czujnik6]]+273.15,0)</f>
        <v>292</v>
      </c>
      <c r="S163">
        <f>ROUNDDOWN(Tabela_pomiary4[[#This Row],[czujnik7]]+273.15,0)</f>
        <v>290</v>
      </c>
      <c r="T163">
        <f>ROUNDDOWN(Tabela_pomiary4[[#This Row],[czujnik8]]+273.15,0)</f>
        <v>288</v>
      </c>
      <c r="U163">
        <f>ROUNDDOWN(Tabela_pomiary4[[#This Row],[czujnik9]]+273.15,0)</f>
        <v>285</v>
      </c>
      <c r="V163">
        <f>ROUNDDOWN(Tabela_pomiary4[[#This Row],[czujnik10]]+273.15,0)</f>
        <v>289</v>
      </c>
    </row>
    <row r="164" spans="1:22" x14ac:dyDescent="0.3">
      <c r="A164" s="1">
        <v>42475</v>
      </c>
      <c r="B164" s="2">
        <v>0.41944444444444445</v>
      </c>
      <c r="C164">
        <v>14.13</v>
      </c>
      <c r="D164">
        <v>13.61</v>
      </c>
      <c r="E164">
        <v>14.61</v>
      </c>
      <c r="F164">
        <v>13.88</v>
      </c>
      <c r="G164">
        <v>15.76</v>
      </c>
      <c r="H164">
        <v>10.85</v>
      </c>
      <c r="I164">
        <v>12.11</v>
      </c>
      <c r="J164">
        <v>12.05</v>
      </c>
      <c r="K164">
        <v>11.87</v>
      </c>
      <c r="L164">
        <v>12.1</v>
      </c>
      <c r="M164">
        <f>ROUNDDOWN(Tabela_pomiary4[[#This Row],[czujnik1]]+273.15,0)</f>
        <v>287</v>
      </c>
      <c r="N164">
        <f>ROUNDDOWN(Tabela_pomiary4[[#This Row],[czujnik2]]+273.15,0)</f>
        <v>286</v>
      </c>
      <c r="O164">
        <f>ROUNDDOWN(Tabela_pomiary4[[#This Row],[czujnik3]]+273.15,0)</f>
        <v>287</v>
      </c>
      <c r="P164">
        <f>ROUNDDOWN(Tabela_pomiary4[[#This Row],[czujnik4]]+273.15,0)</f>
        <v>287</v>
      </c>
      <c r="Q164">
        <f>ROUNDDOWN(Tabela_pomiary4[[#This Row],[czujnik5]]+273.15,0)</f>
        <v>288</v>
      </c>
      <c r="R164">
        <f>ROUNDDOWN(Tabela_pomiary4[[#This Row],[czujnik6]]+273.15,0)</f>
        <v>284</v>
      </c>
      <c r="S164">
        <f>ROUNDDOWN(Tabela_pomiary4[[#This Row],[czujnik7]]+273.15,0)</f>
        <v>285</v>
      </c>
      <c r="T164">
        <f>ROUNDDOWN(Tabela_pomiary4[[#This Row],[czujnik8]]+273.15,0)</f>
        <v>285</v>
      </c>
      <c r="U164">
        <f>ROUNDDOWN(Tabela_pomiary4[[#This Row],[czujnik9]]+273.15,0)</f>
        <v>285</v>
      </c>
      <c r="V164">
        <f>ROUNDDOWN(Tabela_pomiary4[[#This Row],[czujnik10]]+273.15,0)</f>
        <v>285</v>
      </c>
    </row>
    <row r="165" spans="1:22" x14ac:dyDescent="0.3">
      <c r="A165" s="1">
        <v>42492</v>
      </c>
      <c r="B165" s="2">
        <v>0.41944444444444445</v>
      </c>
      <c r="C165">
        <v>11.74</v>
      </c>
      <c r="D165">
        <v>12.79</v>
      </c>
      <c r="E165">
        <v>11.07</v>
      </c>
      <c r="F165">
        <v>15.77</v>
      </c>
      <c r="G165">
        <v>14.3</v>
      </c>
      <c r="H165">
        <v>11.61</v>
      </c>
      <c r="I165">
        <v>12.88</v>
      </c>
      <c r="J165">
        <v>12.58</v>
      </c>
      <c r="K165">
        <v>13.63</v>
      </c>
      <c r="L165">
        <v>15.37</v>
      </c>
      <c r="M165">
        <f>ROUNDDOWN(Tabela_pomiary4[[#This Row],[czujnik1]]+273.15,0)</f>
        <v>284</v>
      </c>
      <c r="N165">
        <f>ROUNDDOWN(Tabela_pomiary4[[#This Row],[czujnik2]]+273.15,0)</f>
        <v>285</v>
      </c>
      <c r="O165">
        <f>ROUNDDOWN(Tabela_pomiary4[[#This Row],[czujnik3]]+273.15,0)</f>
        <v>284</v>
      </c>
      <c r="P165">
        <f>ROUNDDOWN(Tabela_pomiary4[[#This Row],[czujnik4]]+273.15,0)</f>
        <v>288</v>
      </c>
      <c r="Q165">
        <f>ROUNDDOWN(Tabela_pomiary4[[#This Row],[czujnik5]]+273.15,0)</f>
        <v>287</v>
      </c>
      <c r="R165">
        <f>ROUNDDOWN(Tabela_pomiary4[[#This Row],[czujnik6]]+273.15,0)</f>
        <v>284</v>
      </c>
      <c r="S165">
        <f>ROUNDDOWN(Tabela_pomiary4[[#This Row],[czujnik7]]+273.15,0)</f>
        <v>286</v>
      </c>
      <c r="T165">
        <f>ROUNDDOWN(Tabela_pomiary4[[#This Row],[czujnik8]]+273.15,0)</f>
        <v>285</v>
      </c>
      <c r="U165">
        <f>ROUNDDOWN(Tabela_pomiary4[[#This Row],[czujnik9]]+273.15,0)</f>
        <v>286</v>
      </c>
      <c r="V165">
        <f>ROUNDDOWN(Tabela_pomiary4[[#This Row],[czujnik10]]+273.15,0)</f>
        <v>288</v>
      </c>
    </row>
    <row r="166" spans="1:22" x14ac:dyDescent="0.3">
      <c r="A166" s="1">
        <v>42523</v>
      </c>
      <c r="B166" s="2">
        <v>0.4201388888888889</v>
      </c>
      <c r="C166">
        <v>19.510000000000002</v>
      </c>
      <c r="D166">
        <v>12.69</v>
      </c>
      <c r="E166">
        <v>11.38</v>
      </c>
      <c r="F166">
        <v>15.99</v>
      </c>
      <c r="G166">
        <v>15.35</v>
      </c>
      <c r="H166">
        <v>17.239999999999998</v>
      </c>
      <c r="I166">
        <v>12.54</v>
      </c>
      <c r="J166">
        <v>12.24</v>
      </c>
      <c r="K166">
        <v>13.03</v>
      </c>
      <c r="L166">
        <v>19.329999999999998</v>
      </c>
      <c r="M166">
        <f>ROUNDDOWN(Tabela_pomiary4[[#This Row],[czujnik1]]+273.15,0)</f>
        <v>292</v>
      </c>
      <c r="N166">
        <f>ROUNDDOWN(Tabela_pomiary4[[#This Row],[czujnik2]]+273.15,0)</f>
        <v>285</v>
      </c>
      <c r="O166">
        <f>ROUNDDOWN(Tabela_pomiary4[[#This Row],[czujnik3]]+273.15,0)</f>
        <v>284</v>
      </c>
      <c r="P166">
        <f>ROUNDDOWN(Tabela_pomiary4[[#This Row],[czujnik4]]+273.15,0)</f>
        <v>289</v>
      </c>
      <c r="Q166">
        <f>ROUNDDOWN(Tabela_pomiary4[[#This Row],[czujnik5]]+273.15,0)</f>
        <v>288</v>
      </c>
      <c r="R166">
        <f>ROUNDDOWN(Tabela_pomiary4[[#This Row],[czujnik6]]+273.15,0)</f>
        <v>290</v>
      </c>
      <c r="S166">
        <f>ROUNDDOWN(Tabela_pomiary4[[#This Row],[czujnik7]]+273.15,0)</f>
        <v>285</v>
      </c>
      <c r="T166">
        <f>ROUNDDOWN(Tabela_pomiary4[[#This Row],[czujnik8]]+273.15,0)</f>
        <v>285</v>
      </c>
      <c r="U166">
        <f>ROUNDDOWN(Tabela_pomiary4[[#This Row],[czujnik9]]+273.15,0)</f>
        <v>286</v>
      </c>
      <c r="V166">
        <f>ROUNDDOWN(Tabela_pomiary4[[#This Row],[czujnik10]]+273.15,0)</f>
        <v>292</v>
      </c>
    </row>
    <row r="167" spans="1:22" x14ac:dyDescent="0.3">
      <c r="A167" s="1">
        <v>42647</v>
      </c>
      <c r="B167" s="2">
        <v>0.4201388888888889</v>
      </c>
      <c r="C167">
        <v>14.76</v>
      </c>
      <c r="D167">
        <v>10.74</v>
      </c>
      <c r="E167">
        <v>16.3</v>
      </c>
      <c r="F167">
        <v>10.39</v>
      </c>
      <c r="G167">
        <v>11.24</v>
      </c>
      <c r="H167">
        <v>18.98</v>
      </c>
      <c r="I167">
        <v>15.79</v>
      </c>
      <c r="J167">
        <v>12.57</v>
      </c>
      <c r="K167">
        <v>19.2</v>
      </c>
      <c r="L167">
        <v>10.17</v>
      </c>
      <c r="M167">
        <f>ROUNDDOWN(Tabela_pomiary4[[#This Row],[czujnik1]]+273.15,0)</f>
        <v>287</v>
      </c>
      <c r="N167">
        <f>ROUNDDOWN(Tabela_pomiary4[[#This Row],[czujnik2]]+273.15,0)</f>
        <v>283</v>
      </c>
      <c r="O167">
        <f>ROUNDDOWN(Tabela_pomiary4[[#This Row],[czujnik3]]+273.15,0)</f>
        <v>289</v>
      </c>
      <c r="P167">
        <f>ROUNDDOWN(Tabela_pomiary4[[#This Row],[czujnik4]]+273.15,0)</f>
        <v>283</v>
      </c>
      <c r="Q167">
        <f>ROUNDDOWN(Tabela_pomiary4[[#This Row],[czujnik5]]+273.15,0)</f>
        <v>284</v>
      </c>
      <c r="R167">
        <f>ROUNDDOWN(Tabela_pomiary4[[#This Row],[czujnik6]]+273.15,0)</f>
        <v>292</v>
      </c>
      <c r="S167">
        <f>ROUNDDOWN(Tabela_pomiary4[[#This Row],[czujnik7]]+273.15,0)</f>
        <v>288</v>
      </c>
      <c r="T167">
        <f>ROUNDDOWN(Tabela_pomiary4[[#This Row],[czujnik8]]+273.15,0)</f>
        <v>285</v>
      </c>
      <c r="U167">
        <f>ROUNDDOWN(Tabela_pomiary4[[#This Row],[czujnik9]]+273.15,0)</f>
        <v>292</v>
      </c>
      <c r="V167">
        <f>ROUNDDOWN(Tabela_pomiary4[[#This Row],[czujnik10]]+273.15,0)</f>
        <v>283</v>
      </c>
    </row>
    <row r="168" spans="1:22" x14ac:dyDescent="0.3">
      <c r="A168" s="1">
        <v>42496</v>
      </c>
      <c r="B168" s="2">
        <v>0.42083333333333334</v>
      </c>
      <c r="C168">
        <v>14.83</v>
      </c>
      <c r="D168">
        <v>10.01</v>
      </c>
      <c r="E168">
        <v>15.51</v>
      </c>
      <c r="F168">
        <v>11</v>
      </c>
      <c r="G168">
        <v>11.29</v>
      </c>
      <c r="H168">
        <v>13.42</v>
      </c>
      <c r="I168">
        <v>15.92</v>
      </c>
      <c r="J168">
        <v>15.81</v>
      </c>
      <c r="K168">
        <v>11.2</v>
      </c>
      <c r="L168">
        <v>15.53</v>
      </c>
      <c r="M168">
        <f>ROUNDDOWN(Tabela_pomiary4[[#This Row],[czujnik1]]+273.15,0)</f>
        <v>287</v>
      </c>
      <c r="N168">
        <f>ROUNDDOWN(Tabela_pomiary4[[#This Row],[czujnik2]]+273.15,0)</f>
        <v>283</v>
      </c>
      <c r="O168">
        <f>ROUNDDOWN(Tabela_pomiary4[[#This Row],[czujnik3]]+273.15,0)</f>
        <v>288</v>
      </c>
      <c r="P168">
        <f>ROUNDDOWN(Tabela_pomiary4[[#This Row],[czujnik4]]+273.15,0)</f>
        <v>284</v>
      </c>
      <c r="Q168">
        <f>ROUNDDOWN(Tabela_pomiary4[[#This Row],[czujnik5]]+273.15,0)</f>
        <v>284</v>
      </c>
      <c r="R168">
        <f>ROUNDDOWN(Tabela_pomiary4[[#This Row],[czujnik6]]+273.15,0)</f>
        <v>286</v>
      </c>
      <c r="S168">
        <f>ROUNDDOWN(Tabela_pomiary4[[#This Row],[czujnik7]]+273.15,0)</f>
        <v>289</v>
      </c>
      <c r="T168">
        <f>ROUNDDOWN(Tabela_pomiary4[[#This Row],[czujnik8]]+273.15,0)</f>
        <v>288</v>
      </c>
      <c r="U168">
        <f>ROUNDDOWN(Tabela_pomiary4[[#This Row],[czujnik9]]+273.15,0)</f>
        <v>284</v>
      </c>
      <c r="V168">
        <f>ROUNDDOWN(Tabela_pomiary4[[#This Row],[czujnik10]]+273.15,0)</f>
        <v>288</v>
      </c>
    </row>
    <row r="169" spans="1:22" x14ac:dyDescent="0.3">
      <c r="A169" s="1">
        <v>42587</v>
      </c>
      <c r="B169" s="2">
        <v>0.42083333333333334</v>
      </c>
      <c r="C169">
        <v>20.79</v>
      </c>
      <c r="D169">
        <v>20.149999999999999</v>
      </c>
      <c r="E169">
        <v>24.61</v>
      </c>
      <c r="F169">
        <v>21.03</v>
      </c>
      <c r="G169">
        <v>20.75</v>
      </c>
      <c r="H169">
        <v>23.58</v>
      </c>
      <c r="I169">
        <v>24.1</v>
      </c>
      <c r="J169">
        <v>20.18</v>
      </c>
      <c r="K169">
        <v>20.25</v>
      </c>
      <c r="L169">
        <v>23.53</v>
      </c>
      <c r="M169">
        <f>ROUNDDOWN(Tabela_pomiary4[[#This Row],[czujnik1]]+273.15,0)</f>
        <v>293</v>
      </c>
      <c r="N169">
        <f>ROUNDDOWN(Tabela_pomiary4[[#This Row],[czujnik2]]+273.15,0)</f>
        <v>293</v>
      </c>
      <c r="O169">
        <f>ROUNDDOWN(Tabela_pomiary4[[#This Row],[czujnik3]]+273.15,0)</f>
        <v>297</v>
      </c>
      <c r="P169">
        <f>ROUNDDOWN(Tabela_pomiary4[[#This Row],[czujnik4]]+273.15,0)</f>
        <v>294</v>
      </c>
      <c r="Q169">
        <f>ROUNDDOWN(Tabela_pomiary4[[#This Row],[czujnik5]]+273.15,0)</f>
        <v>293</v>
      </c>
      <c r="R169">
        <f>ROUNDDOWN(Tabela_pomiary4[[#This Row],[czujnik6]]+273.15,0)</f>
        <v>296</v>
      </c>
      <c r="S169">
        <f>ROUNDDOWN(Tabela_pomiary4[[#This Row],[czujnik7]]+273.15,0)</f>
        <v>297</v>
      </c>
      <c r="T169">
        <f>ROUNDDOWN(Tabela_pomiary4[[#This Row],[czujnik8]]+273.15,0)</f>
        <v>293</v>
      </c>
      <c r="U169">
        <f>ROUNDDOWN(Tabela_pomiary4[[#This Row],[czujnik9]]+273.15,0)</f>
        <v>293</v>
      </c>
      <c r="V169">
        <f>ROUNDDOWN(Tabela_pomiary4[[#This Row],[czujnik10]]+273.15,0)</f>
        <v>296</v>
      </c>
    </row>
    <row r="170" spans="1:22" x14ac:dyDescent="0.3">
      <c r="A170" s="1">
        <v>42635</v>
      </c>
      <c r="B170" s="2">
        <v>0.42083333333333334</v>
      </c>
      <c r="C170">
        <v>18.32</v>
      </c>
      <c r="D170">
        <v>19.73</v>
      </c>
      <c r="E170">
        <v>15.21</v>
      </c>
      <c r="F170">
        <v>17.899999999999999</v>
      </c>
      <c r="G170">
        <v>18.29</v>
      </c>
      <c r="H170">
        <v>14.78</v>
      </c>
      <c r="I170">
        <v>16.59</v>
      </c>
      <c r="J170">
        <v>18.350000000000001</v>
      </c>
      <c r="K170">
        <v>12.69</v>
      </c>
      <c r="L170">
        <v>18.489999999999998</v>
      </c>
      <c r="M170">
        <f>ROUNDDOWN(Tabela_pomiary4[[#This Row],[czujnik1]]+273.15,0)</f>
        <v>291</v>
      </c>
      <c r="N170">
        <f>ROUNDDOWN(Tabela_pomiary4[[#This Row],[czujnik2]]+273.15,0)</f>
        <v>292</v>
      </c>
      <c r="O170">
        <f>ROUNDDOWN(Tabela_pomiary4[[#This Row],[czujnik3]]+273.15,0)</f>
        <v>288</v>
      </c>
      <c r="P170">
        <f>ROUNDDOWN(Tabela_pomiary4[[#This Row],[czujnik4]]+273.15,0)</f>
        <v>291</v>
      </c>
      <c r="Q170">
        <f>ROUNDDOWN(Tabela_pomiary4[[#This Row],[czujnik5]]+273.15,0)</f>
        <v>291</v>
      </c>
      <c r="R170">
        <f>ROUNDDOWN(Tabela_pomiary4[[#This Row],[czujnik6]]+273.15,0)</f>
        <v>287</v>
      </c>
      <c r="S170">
        <f>ROUNDDOWN(Tabela_pomiary4[[#This Row],[czujnik7]]+273.15,0)</f>
        <v>289</v>
      </c>
      <c r="T170">
        <f>ROUNDDOWN(Tabela_pomiary4[[#This Row],[czujnik8]]+273.15,0)</f>
        <v>291</v>
      </c>
      <c r="U170">
        <f>ROUNDDOWN(Tabela_pomiary4[[#This Row],[czujnik9]]+273.15,0)</f>
        <v>285</v>
      </c>
      <c r="V170">
        <f>ROUNDDOWN(Tabela_pomiary4[[#This Row],[czujnik10]]+273.15,0)</f>
        <v>291</v>
      </c>
    </row>
    <row r="171" spans="1:22" x14ac:dyDescent="0.3">
      <c r="A171" s="1">
        <v>42487</v>
      </c>
      <c r="B171" s="2">
        <v>0.42152777777777778</v>
      </c>
      <c r="C171">
        <v>10.98</v>
      </c>
      <c r="D171">
        <v>10.53</v>
      </c>
      <c r="E171">
        <v>14.64</v>
      </c>
      <c r="F171">
        <v>15.37</v>
      </c>
      <c r="G171">
        <v>13.4</v>
      </c>
      <c r="H171">
        <v>14.22</v>
      </c>
      <c r="I171">
        <v>11.15</v>
      </c>
      <c r="J171">
        <v>12.45</v>
      </c>
      <c r="K171">
        <v>12.96</v>
      </c>
      <c r="L171">
        <v>11.15</v>
      </c>
      <c r="M171">
        <f>ROUNDDOWN(Tabela_pomiary4[[#This Row],[czujnik1]]+273.15,0)</f>
        <v>284</v>
      </c>
      <c r="N171">
        <f>ROUNDDOWN(Tabela_pomiary4[[#This Row],[czujnik2]]+273.15,0)</f>
        <v>283</v>
      </c>
      <c r="O171">
        <f>ROUNDDOWN(Tabela_pomiary4[[#This Row],[czujnik3]]+273.15,0)</f>
        <v>287</v>
      </c>
      <c r="P171">
        <f>ROUNDDOWN(Tabela_pomiary4[[#This Row],[czujnik4]]+273.15,0)</f>
        <v>288</v>
      </c>
      <c r="Q171">
        <f>ROUNDDOWN(Tabela_pomiary4[[#This Row],[czujnik5]]+273.15,0)</f>
        <v>286</v>
      </c>
      <c r="R171">
        <f>ROUNDDOWN(Tabela_pomiary4[[#This Row],[czujnik6]]+273.15,0)</f>
        <v>287</v>
      </c>
      <c r="S171">
        <f>ROUNDDOWN(Tabela_pomiary4[[#This Row],[czujnik7]]+273.15,0)</f>
        <v>284</v>
      </c>
      <c r="T171">
        <f>ROUNDDOWN(Tabela_pomiary4[[#This Row],[czujnik8]]+273.15,0)</f>
        <v>285</v>
      </c>
      <c r="U171">
        <f>ROUNDDOWN(Tabela_pomiary4[[#This Row],[czujnik9]]+273.15,0)</f>
        <v>286</v>
      </c>
      <c r="V171">
        <f>ROUNDDOWN(Tabela_pomiary4[[#This Row],[czujnik10]]+273.15,0)</f>
        <v>284</v>
      </c>
    </row>
    <row r="172" spans="1:22" x14ac:dyDescent="0.3">
      <c r="A172" s="1">
        <v>42495</v>
      </c>
      <c r="B172" s="2">
        <v>0.42152777777777778</v>
      </c>
      <c r="C172">
        <v>12.4</v>
      </c>
      <c r="D172">
        <v>11.85</v>
      </c>
      <c r="E172">
        <v>12.06</v>
      </c>
      <c r="F172">
        <v>14.95</v>
      </c>
      <c r="G172">
        <v>15.02</v>
      </c>
      <c r="H172">
        <v>15.09</v>
      </c>
      <c r="I172">
        <v>12.53</v>
      </c>
      <c r="J172">
        <v>11.35</v>
      </c>
      <c r="K172">
        <v>13.64</v>
      </c>
      <c r="L172">
        <v>10.47</v>
      </c>
      <c r="M172">
        <f>ROUNDDOWN(Tabela_pomiary4[[#This Row],[czujnik1]]+273.15,0)</f>
        <v>285</v>
      </c>
      <c r="N172">
        <f>ROUNDDOWN(Tabela_pomiary4[[#This Row],[czujnik2]]+273.15,0)</f>
        <v>285</v>
      </c>
      <c r="O172">
        <f>ROUNDDOWN(Tabela_pomiary4[[#This Row],[czujnik3]]+273.15,0)</f>
        <v>285</v>
      </c>
      <c r="P172">
        <f>ROUNDDOWN(Tabela_pomiary4[[#This Row],[czujnik4]]+273.15,0)</f>
        <v>288</v>
      </c>
      <c r="Q172">
        <f>ROUNDDOWN(Tabela_pomiary4[[#This Row],[czujnik5]]+273.15,0)</f>
        <v>288</v>
      </c>
      <c r="R172">
        <f>ROUNDDOWN(Tabela_pomiary4[[#This Row],[czujnik6]]+273.15,0)</f>
        <v>288</v>
      </c>
      <c r="S172">
        <f>ROUNDDOWN(Tabela_pomiary4[[#This Row],[czujnik7]]+273.15,0)</f>
        <v>285</v>
      </c>
      <c r="T172">
        <f>ROUNDDOWN(Tabela_pomiary4[[#This Row],[czujnik8]]+273.15,0)</f>
        <v>284</v>
      </c>
      <c r="U172">
        <f>ROUNDDOWN(Tabela_pomiary4[[#This Row],[czujnik9]]+273.15,0)</f>
        <v>286</v>
      </c>
      <c r="V172">
        <f>ROUNDDOWN(Tabela_pomiary4[[#This Row],[czujnik10]]+273.15,0)</f>
        <v>283</v>
      </c>
    </row>
    <row r="173" spans="1:22" x14ac:dyDescent="0.3">
      <c r="A173" s="1">
        <v>42508</v>
      </c>
      <c r="B173" s="2">
        <v>0.42152777777777778</v>
      </c>
      <c r="C173">
        <v>15.87</v>
      </c>
      <c r="D173">
        <v>13.65</v>
      </c>
      <c r="E173">
        <v>11.34</v>
      </c>
      <c r="F173">
        <v>11.16</v>
      </c>
      <c r="G173">
        <v>13.12</v>
      </c>
      <c r="H173">
        <v>15.5</v>
      </c>
      <c r="I173">
        <v>15.84</v>
      </c>
      <c r="J173">
        <v>12.26</v>
      </c>
      <c r="K173">
        <v>10.69</v>
      </c>
      <c r="L173">
        <v>15.72</v>
      </c>
      <c r="M173">
        <f>ROUNDDOWN(Tabela_pomiary4[[#This Row],[czujnik1]]+273.15,0)</f>
        <v>289</v>
      </c>
      <c r="N173">
        <f>ROUNDDOWN(Tabela_pomiary4[[#This Row],[czujnik2]]+273.15,0)</f>
        <v>286</v>
      </c>
      <c r="O173">
        <f>ROUNDDOWN(Tabela_pomiary4[[#This Row],[czujnik3]]+273.15,0)</f>
        <v>284</v>
      </c>
      <c r="P173">
        <f>ROUNDDOWN(Tabela_pomiary4[[#This Row],[czujnik4]]+273.15,0)</f>
        <v>284</v>
      </c>
      <c r="Q173">
        <f>ROUNDDOWN(Tabela_pomiary4[[#This Row],[czujnik5]]+273.15,0)</f>
        <v>286</v>
      </c>
      <c r="R173">
        <f>ROUNDDOWN(Tabela_pomiary4[[#This Row],[czujnik6]]+273.15,0)</f>
        <v>288</v>
      </c>
      <c r="S173">
        <f>ROUNDDOWN(Tabela_pomiary4[[#This Row],[czujnik7]]+273.15,0)</f>
        <v>288</v>
      </c>
      <c r="T173">
        <f>ROUNDDOWN(Tabela_pomiary4[[#This Row],[czujnik8]]+273.15,0)</f>
        <v>285</v>
      </c>
      <c r="U173">
        <f>ROUNDDOWN(Tabela_pomiary4[[#This Row],[czujnik9]]+273.15,0)</f>
        <v>283</v>
      </c>
      <c r="V173">
        <f>ROUNDDOWN(Tabela_pomiary4[[#This Row],[czujnik10]]+273.15,0)</f>
        <v>288</v>
      </c>
    </row>
    <row r="174" spans="1:22" x14ac:dyDescent="0.3">
      <c r="A174" s="1">
        <v>42561</v>
      </c>
      <c r="B174" s="2">
        <v>0.42152777777777778</v>
      </c>
      <c r="C174">
        <v>23.49</v>
      </c>
      <c r="D174">
        <v>22.55</v>
      </c>
      <c r="E174">
        <v>24.66</v>
      </c>
      <c r="F174">
        <v>23.56</v>
      </c>
      <c r="G174">
        <v>20.260000000000002</v>
      </c>
      <c r="H174">
        <v>22.27</v>
      </c>
      <c r="I174">
        <v>20.440000000000001</v>
      </c>
      <c r="J174">
        <v>22.27</v>
      </c>
      <c r="K174">
        <v>24.47</v>
      </c>
      <c r="L174">
        <v>23.03</v>
      </c>
      <c r="M174">
        <f>ROUNDDOWN(Tabela_pomiary4[[#This Row],[czujnik1]]+273.15,0)</f>
        <v>296</v>
      </c>
      <c r="N174">
        <f>ROUNDDOWN(Tabela_pomiary4[[#This Row],[czujnik2]]+273.15,0)</f>
        <v>295</v>
      </c>
      <c r="O174">
        <f>ROUNDDOWN(Tabela_pomiary4[[#This Row],[czujnik3]]+273.15,0)</f>
        <v>297</v>
      </c>
      <c r="P174">
        <f>ROUNDDOWN(Tabela_pomiary4[[#This Row],[czujnik4]]+273.15,0)</f>
        <v>296</v>
      </c>
      <c r="Q174">
        <f>ROUNDDOWN(Tabela_pomiary4[[#This Row],[czujnik5]]+273.15,0)</f>
        <v>293</v>
      </c>
      <c r="R174">
        <f>ROUNDDOWN(Tabela_pomiary4[[#This Row],[czujnik6]]+273.15,0)</f>
        <v>295</v>
      </c>
      <c r="S174">
        <f>ROUNDDOWN(Tabela_pomiary4[[#This Row],[czujnik7]]+273.15,0)</f>
        <v>293</v>
      </c>
      <c r="T174">
        <f>ROUNDDOWN(Tabela_pomiary4[[#This Row],[czujnik8]]+273.15,0)</f>
        <v>295</v>
      </c>
      <c r="U174">
        <f>ROUNDDOWN(Tabela_pomiary4[[#This Row],[czujnik9]]+273.15,0)</f>
        <v>297</v>
      </c>
      <c r="V174">
        <f>ROUNDDOWN(Tabela_pomiary4[[#This Row],[czujnik10]]+273.15,0)</f>
        <v>296</v>
      </c>
    </row>
    <row r="175" spans="1:22" x14ac:dyDescent="0.3">
      <c r="A175" s="1">
        <v>42591</v>
      </c>
      <c r="B175" s="2">
        <v>0.42222222222222222</v>
      </c>
      <c r="C175">
        <v>23.61</v>
      </c>
      <c r="D175">
        <v>22.31</v>
      </c>
      <c r="E175">
        <v>22.54</v>
      </c>
      <c r="F175">
        <v>23.68</v>
      </c>
      <c r="G175">
        <v>24.34</v>
      </c>
      <c r="H175">
        <v>23.6</v>
      </c>
      <c r="I175">
        <v>20.260000000000002</v>
      </c>
      <c r="J175">
        <v>20.29</v>
      </c>
      <c r="K175">
        <v>24.84</v>
      </c>
      <c r="L175">
        <v>24.53</v>
      </c>
      <c r="M175">
        <f>ROUNDDOWN(Tabela_pomiary4[[#This Row],[czujnik1]]+273.15,0)</f>
        <v>296</v>
      </c>
      <c r="N175">
        <f>ROUNDDOWN(Tabela_pomiary4[[#This Row],[czujnik2]]+273.15,0)</f>
        <v>295</v>
      </c>
      <c r="O175">
        <f>ROUNDDOWN(Tabela_pomiary4[[#This Row],[czujnik3]]+273.15,0)</f>
        <v>295</v>
      </c>
      <c r="P175">
        <f>ROUNDDOWN(Tabela_pomiary4[[#This Row],[czujnik4]]+273.15,0)</f>
        <v>296</v>
      </c>
      <c r="Q175">
        <f>ROUNDDOWN(Tabela_pomiary4[[#This Row],[czujnik5]]+273.15,0)</f>
        <v>297</v>
      </c>
      <c r="R175">
        <f>ROUNDDOWN(Tabela_pomiary4[[#This Row],[czujnik6]]+273.15,0)</f>
        <v>296</v>
      </c>
      <c r="S175">
        <f>ROUNDDOWN(Tabela_pomiary4[[#This Row],[czujnik7]]+273.15,0)</f>
        <v>293</v>
      </c>
      <c r="T175">
        <f>ROUNDDOWN(Tabela_pomiary4[[#This Row],[czujnik8]]+273.15,0)</f>
        <v>293</v>
      </c>
      <c r="U175">
        <f>ROUNDDOWN(Tabela_pomiary4[[#This Row],[czujnik9]]+273.15,0)</f>
        <v>297</v>
      </c>
      <c r="V175">
        <f>ROUNDDOWN(Tabela_pomiary4[[#This Row],[czujnik10]]+273.15,0)</f>
        <v>297</v>
      </c>
    </row>
    <row r="176" spans="1:22" x14ac:dyDescent="0.3">
      <c r="A176" s="1">
        <v>42619</v>
      </c>
      <c r="B176" s="2">
        <v>0.42222222222222222</v>
      </c>
      <c r="C176">
        <v>17.559999999999999</v>
      </c>
      <c r="D176">
        <v>14.82</v>
      </c>
      <c r="E176">
        <v>12.26</v>
      </c>
      <c r="F176">
        <v>17.920000000000002</v>
      </c>
      <c r="G176">
        <v>14.86</v>
      </c>
      <c r="H176">
        <v>11.11</v>
      </c>
      <c r="I176">
        <v>16.11</v>
      </c>
      <c r="J176">
        <v>18.66</v>
      </c>
      <c r="K176">
        <v>14.11</v>
      </c>
      <c r="L176">
        <v>19.510000000000002</v>
      </c>
      <c r="M176">
        <f>ROUNDDOWN(Tabela_pomiary4[[#This Row],[czujnik1]]+273.15,0)</f>
        <v>290</v>
      </c>
      <c r="N176">
        <f>ROUNDDOWN(Tabela_pomiary4[[#This Row],[czujnik2]]+273.15,0)</f>
        <v>287</v>
      </c>
      <c r="O176">
        <f>ROUNDDOWN(Tabela_pomiary4[[#This Row],[czujnik3]]+273.15,0)</f>
        <v>285</v>
      </c>
      <c r="P176">
        <f>ROUNDDOWN(Tabela_pomiary4[[#This Row],[czujnik4]]+273.15,0)</f>
        <v>291</v>
      </c>
      <c r="Q176">
        <f>ROUNDDOWN(Tabela_pomiary4[[#This Row],[czujnik5]]+273.15,0)</f>
        <v>288</v>
      </c>
      <c r="R176">
        <f>ROUNDDOWN(Tabela_pomiary4[[#This Row],[czujnik6]]+273.15,0)</f>
        <v>284</v>
      </c>
      <c r="S176">
        <f>ROUNDDOWN(Tabela_pomiary4[[#This Row],[czujnik7]]+273.15,0)</f>
        <v>289</v>
      </c>
      <c r="T176">
        <f>ROUNDDOWN(Tabela_pomiary4[[#This Row],[czujnik8]]+273.15,0)</f>
        <v>291</v>
      </c>
      <c r="U176">
        <f>ROUNDDOWN(Tabela_pomiary4[[#This Row],[czujnik9]]+273.15,0)</f>
        <v>287</v>
      </c>
      <c r="V176">
        <f>ROUNDDOWN(Tabela_pomiary4[[#This Row],[czujnik10]]+273.15,0)</f>
        <v>292</v>
      </c>
    </row>
    <row r="177" spans="1:22" x14ac:dyDescent="0.3">
      <c r="A177" s="1">
        <v>42601</v>
      </c>
      <c r="B177" s="2">
        <v>0.42291666666666666</v>
      </c>
      <c r="C177">
        <v>20.89</v>
      </c>
      <c r="D177">
        <v>20.28</v>
      </c>
      <c r="E177">
        <v>23.53</v>
      </c>
      <c r="F177">
        <v>22.74</v>
      </c>
      <c r="G177">
        <v>20.13</v>
      </c>
      <c r="H177">
        <v>22.16</v>
      </c>
      <c r="I177">
        <v>22.63</v>
      </c>
      <c r="J177">
        <v>21.6</v>
      </c>
      <c r="K177">
        <v>23</v>
      </c>
      <c r="L177">
        <v>20.5</v>
      </c>
      <c r="M177">
        <f>ROUNDDOWN(Tabela_pomiary4[[#This Row],[czujnik1]]+273.15,0)</f>
        <v>294</v>
      </c>
      <c r="N177">
        <f>ROUNDDOWN(Tabela_pomiary4[[#This Row],[czujnik2]]+273.15,0)</f>
        <v>293</v>
      </c>
      <c r="O177">
        <f>ROUNDDOWN(Tabela_pomiary4[[#This Row],[czujnik3]]+273.15,0)</f>
        <v>296</v>
      </c>
      <c r="P177">
        <f>ROUNDDOWN(Tabela_pomiary4[[#This Row],[czujnik4]]+273.15,0)</f>
        <v>295</v>
      </c>
      <c r="Q177">
        <f>ROUNDDOWN(Tabela_pomiary4[[#This Row],[czujnik5]]+273.15,0)</f>
        <v>293</v>
      </c>
      <c r="R177">
        <f>ROUNDDOWN(Tabela_pomiary4[[#This Row],[czujnik6]]+273.15,0)</f>
        <v>295</v>
      </c>
      <c r="S177">
        <f>ROUNDDOWN(Tabela_pomiary4[[#This Row],[czujnik7]]+273.15,0)</f>
        <v>295</v>
      </c>
      <c r="T177">
        <f>ROUNDDOWN(Tabela_pomiary4[[#This Row],[czujnik8]]+273.15,0)</f>
        <v>294</v>
      </c>
      <c r="U177">
        <f>ROUNDDOWN(Tabela_pomiary4[[#This Row],[czujnik9]]+273.15,0)</f>
        <v>296</v>
      </c>
      <c r="V177">
        <f>ROUNDDOWN(Tabela_pomiary4[[#This Row],[czujnik10]]+273.15,0)</f>
        <v>293</v>
      </c>
    </row>
    <row r="178" spans="1:22" x14ac:dyDescent="0.3">
      <c r="A178" s="1">
        <v>42610</v>
      </c>
      <c r="B178" s="2">
        <v>0.42291666666666666</v>
      </c>
      <c r="C178">
        <v>20.57</v>
      </c>
      <c r="D178">
        <v>21.99</v>
      </c>
      <c r="E178">
        <v>23.24</v>
      </c>
      <c r="F178">
        <v>20.5</v>
      </c>
      <c r="G178">
        <v>23.35</v>
      </c>
      <c r="H178">
        <v>21.21</v>
      </c>
      <c r="I178">
        <v>24.55</v>
      </c>
      <c r="J178">
        <v>20.53</v>
      </c>
      <c r="K178">
        <v>22.69</v>
      </c>
      <c r="L178">
        <v>21.43</v>
      </c>
      <c r="M178">
        <f>ROUNDDOWN(Tabela_pomiary4[[#This Row],[czujnik1]]+273.15,0)</f>
        <v>293</v>
      </c>
      <c r="N178">
        <f>ROUNDDOWN(Tabela_pomiary4[[#This Row],[czujnik2]]+273.15,0)</f>
        <v>295</v>
      </c>
      <c r="O178">
        <f>ROUNDDOWN(Tabela_pomiary4[[#This Row],[czujnik3]]+273.15,0)</f>
        <v>296</v>
      </c>
      <c r="P178">
        <f>ROUNDDOWN(Tabela_pomiary4[[#This Row],[czujnik4]]+273.15,0)</f>
        <v>293</v>
      </c>
      <c r="Q178">
        <f>ROUNDDOWN(Tabela_pomiary4[[#This Row],[czujnik5]]+273.15,0)</f>
        <v>296</v>
      </c>
      <c r="R178">
        <f>ROUNDDOWN(Tabela_pomiary4[[#This Row],[czujnik6]]+273.15,0)</f>
        <v>294</v>
      </c>
      <c r="S178">
        <f>ROUNDDOWN(Tabela_pomiary4[[#This Row],[czujnik7]]+273.15,0)</f>
        <v>297</v>
      </c>
      <c r="T178">
        <f>ROUNDDOWN(Tabela_pomiary4[[#This Row],[czujnik8]]+273.15,0)</f>
        <v>293</v>
      </c>
      <c r="U178">
        <f>ROUNDDOWN(Tabela_pomiary4[[#This Row],[czujnik9]]+273.15,0)</f>
        <v>295</v>
      </c>
      <c r="V178">
        <f>ROUNDDOWN(Tabela_pomiary4[[#This Row],[czujnik10]]+273.15,0)</f>
        <v>294</v>
      </c>
    </row>
    <row r="179" spans="1:22" x14ac:dyDescent="0.3">
      <c r="A179" s="1">
        <v>42626</v>
      </c>
      <c r="B179" s="2">
        <v>0.42291666666666666</v>
      </c>
      <c r="C179">
        <v>13.59</v>
      </c>
      <c r="D179">
        <v>11.82</v>
      </c>
      <c r="E179">
        <v>11.56</v>
      </c>
      <c r="F179">
        <v>19.809999999999999</v>
      </c>
      <c r="G179">
        <v>16.45</v>
      </c>
      <c r="H179">
        <v>13.39</v>
      </c>
      <c r="I179">
        <v>17.64</v>
      </c>
      <c r="J179">
        <v>13.05</v>
      </c>
      <c r="K179">
        <v>13.95</v>
      </c>
      <c r="L179">
        <v>16.04</v>
      </c>
      <c r="M179">
        <f>ROUNDDOWN(Tabela_pomiary4[[#This Row],[czujnik1]]+273.15,0)</f>
        <v>286</v>
      </c>
      <c r="N179">
        <f>ROUNDDOWN(Tabela_pomiary4[[#This Row],[czujnik2]]+273.15,0)</f>
        <v>284</v>
      </c>
      <c r="O179">
        <f>ROUNDDOWN(Tabela_pomiary4[[#This Row],[czujnik3]]+273.15,0)</f>
        <v>284</v>
      </c>
      <c r="P179">
        <f>ROUNDDOWN(Tabela_pomiary4[[#This Row],[czujnik4]]+273.15,0)</f>
        <v>292</v>
      </c>
      <c r="Q179">
        <f>ROUNDDOWN(Tabela_pomiary4[[#This Row],[czujnik5]]+273.15,0)</f>
        <v>289</v>
      </c>
      <c r="R179">
        <f>ROUNDDOWN(Tabela_pomiary4[[#This Row],[czujnik6]]+273.15,0)</f>
        <v>286</v>
      </c>
      <c r="S179">
        <f>ROUNDDOWN(Tabela_pomiary4[[#This Row],[czujnik7]]+273.15,0)</f>
        <v>290</v>
      </c>
      <c r="T179">
        <f>ROUNDDOWN(Tabela_pomiary4[[#This Row],[czujnik8]]+273.15,0)</f>
        <v>286</v>
      </c>
      <c r="U179">
        <f>ROUNDDOWN(Tabela_pomiary4[[#This Row],[czujnik9]]+273.15,0)</f>
        <v>287</v>
      </c>
      <c r="V179">
        <f>ROUNDDOWN(Tabela_pomiary4[[#This Row],[czujnik10]]+273.15,0)</f>
        <v>289</v>
      </c>
    </row>
    <row r="180" spans="1:22" x14ac:dyDescent="0.3">
      <c r="A180" s="1">
        <v>42636</v>
      </c>
      <c r="B180" s="2">
        <v>0.4236111111111111</v>
      </c>
      <c r="C180">
        <v>13.6</v>
      </c>
      <c r="D180">
        <v>12.67</v>
      </c>
      <c r="E180">
        <v>15.96</v>
      </c>
      <c r="F180">
        <v>19.79</v>
      </c>
      <c r="G180">
        <v>15</v>
      </c>
      <c r="H180">
        <v>17.829999999999998</v>
      </c>
      <c r="I180">
        <v>11.56</v>
      </c>
      <c r="J180">
        <v>19.489999999999998</v>
      </c>
      <c r="K180">
        <v>13.76</v>
      </c>
      <c r="L180">
        <v>15.46</v>
      </c>
      <c r="M180">
        <f>ROUNDDOWN(Tabela_pomiary4[[#This Row],[czujnik1]]+273.15,0)</f>
        <v>286</v>
      </c>
      <c r="N180">
        <f>ROUNDDOWN(Tabela_pomiary4[[#This Row],[czujnik2]]+273.15,0)</f>
        <v>285</v>
      </c>
      <c r="O180">
        <f>ROUNDDOWN(Tabela_pomiary4[[#This Row],[czujnik3]]+273.15,0)</f>
        <v>289</v>
      </c>
      <c r="P180">
        <f>ROUNDDOWN(Tabela_pomiary4[[#This Row],[czujnik4]]+273.15,0)</f>
        <v>292</v>
      </c>
      <c r="Q180">
        <f>ROUNDDOWN(Tabela_pomiary4[[#This Row],[czujnik5]]+273.15,0)</f>
        <v>288</v>
      </c>
      <c r="R180">
        <f>ROUNDDOWN(Tabela_pomiary4[[#This Row],[czujnik6]]+273.15,0)</f>
        <v>290</v>
      </c>
      <c r="S180">
        <f>ROUNDDOWN(Tabela_pomiary4[[#This Row],[czujnik7]]+273.15,0)</f>
        <v>284</v>
      </c>
      <c r="T180">
        <f>ROUNDDOWN(Tabela_pomiary4[[#This Row],[czujnik8]]+273.15,0)</f>
        <v>292</v>
      </c>
      <c r="U180">
        <f>ROUNDDOWN(Tabela_pomiary4[[#This Row],[czujnik9]]+273.15,0)</f>
        <v>286</v>
      </c>
      <c r="V180">
        <f>ROUNDDOWN(Tabela_pomiary4[[#This Row],[czujnik10]]+273.15,0)</f>
        <v>288</v>
      </c>
    </row>
    <row r="181" spans="1:22" x14ac:dyDescent="0.3">
      <c r="A181" s="1">
        <v>42387</v>
      </c>
      <c r="B181" s="2">
        <v>0.42499999999999999</v>
      </c>
      <c r="C181">
        <v>2.59</v>
      </c>
      <c r="D181">
        <v>-7.29</v>
      </c>
      <c r="E181">
        <v>1.55</v>
      </c>
      <c r="F181">
        <v>6.79</v>
      </c>
      <c r="G181">
        <v>3.87</v>
      </c>
      <c r="H181">
        <v>-7.74</v>
      </c>
      <c r="I181">
        <v>4.5199999999999996</v>
      </c>
      <c r="J181">
        <v>-4.7699999999999996</v>
      </c>
      <c r="K181">
        <v>-3.88</v>
      </c>
      <c r="L181">
        <v>-4.25</v>
      </c>
      <c r="M181">
        <f>ROUNDDOWN(Tabela_pomiary4[[#This Row],[czujnik1]]+273.15,0)</f>
        <v>275</v>
      </c>
      <c r="N181">
        <f>ROUNDDOWN(Tabela_pomiary4[[#This Row],[czujnik2]]+273.15,0)</f>
        <v>265</v>
      </c>
      <c r="O181">
        <f>ROUNDDOWN(Tabela_pomiary4[[#This Row],[czujnik3]]+273.15,0)</f>
        <v>274</v>
      </c>
      <c r="P181">
        <f>ROUNDDOWN(Tabela_pomiary4[[#This Row],[czujnik4]]+273.15,0)</f>
        <v>279</v>
      </c>
      <c r="Q181">
        <f>ROUNDDOWN(Tabela_pomiary4[[#This Row],[czujnik5]]+273.15,0)</f>
        <v>277</v>
      </c>
      <c r="R181">
        <f>ROUNDDOWN(Tabela_pomiary4[[#This Row],[czujnik6]]+273.15,0)</f>
        <v>265</v>
      </c>
      <c r="S181">
        <f>ROUNDDOWN(Tabela_pomiary4[[#This Row],[czujnik7]]+273.15,0)</f>
        <v>277</v>
      </c>
      <c r="T181">
        <f>ROUNDDOWN(Tabela_pomiary4[[#This Row],[czujnik8]]+273.15,0)</f>
        <v>268</v>
      </c>
      <c r="U181">
        <f>ROUNDDOWN(Tabela_pomiary4[[#This Row],[czujnik9]]+273.15,0)</f>
        <v>269</v>
      </c>
      <c r="V181">
        <f>ROUNDDOWN(Tabela_pomiary4[[#This Row],[czujnik10]]+273.15,0)</f>
        <v>268</v>
      </c>
    </row>
    <row r="182" spans="1:22" x14ac:dyDescent="0.3">
      <c r="A182" s="1">
        <v>42534</v>
      </c>
      <c r="B182" s="2">
        <v>0.45833333333333331</v>
      </c>
      <c r="C182">
        <v>13.07</v>
      </c>
      <c r="D182">
        <v>17.61</v>
      </c>
      <c r="E182">
        <v>13.36</v>
      </c>
      <c r="F182">
        <v>19.489999999999998</v>
      </c>
      <c r="G182">
        <v>17.190000000000001</v>
      </c>
      <c r="H182">
        <v>12.99</v>
      </c>
      <c r="I182">
        <v>17.79</v>
      </c>
      <c r="J182">
        <v>18.54</v>
      </c>
      <c r="K182">
        <v>11.92</v>
      </c>
      <c r="L182">
        <v>16.47</v>
      </c>
      <c r="M182">
        <f>ROUNDDOWN(Tabela_pomiary4[[#This Row],[czujnik1]]+273.15,0)</f>
        <v>286</v>
      </c>
      <c r="N182">
        <f>ROUNDDOWN(Tabela_pomiary4[[#This Row],[czujnik2]]+273.15,0)</f>
        <v>290</v>
      </c>
      <c r="O182">
        <f>ROUNDDOWN(Tabela_pomiary4[[#This Row],[czujnik3]]+273.15,0)</f>
        <v>286</v>
      </c>
      <c r="P182">
        <f>ROUNDDOWN(Tabela_pomiary4[[#This Row],[czujnik4]]+273.15,0)</f>
        <v>292</v>
      </c>
      <c r="Q182">
        <f>ROUNDDOWN(Tabela_pomiary4[[#This Row],[czujnik5]]+273.15,0)</f>
        <v>290</v>
      </c>
      <c r="R182">
        <f>ROUNDDOWN(Tabela_pomiary4[[#This Row],[czujnik6]]+273.15,0)</f>
        <v>286</v>
      </c>
      <c r="S182">
        <f>ROUNDDOWN(Tabela_pomiary4[[#This Row],[czujnik7]]+273.15,0)</f>
        <v>290</v>
      </c>
      <c r="T182">
        <f>ROUNDDOWN(Tabela_pomiary4[[#This Row],[czujnik8]]+273.15,0)</f>
        <v>291</v>
      </c>
      <c r="U182">
        <f>ROUNDDOWN(Tabela_pomiary4[[#This Row],[czujnik9]]+273.15,0)</f>
        <v>285</v>
      </c>
      <c r="V182">
        <f>ROUNDDOWN(Tabela_pomiary4[[#This Row],[czujnik10]]+273.15,0)</f>
        <v>289</v>
      </c>
    </row>
    <row r="183" spans="1:22" x14ac:dyDescent="0.3">
      <c r="A183" s="1">
        <v>42480</v>
      </c>
      <c r="B183" s="2">
        <v>0.45902777777777776</v>
      </c>
      <c r="C183">
        <v>10.38</v>
      </c>
      <c r="D183">
        <v>13.04</v>
      </c>
      <c r="E183">
        <v>11.9</v>
      </c>
      <c r="F183">
        <v>10.14</v>
      </c>
      <c r="G183">
        <v>12.18</v>
      </c>
      <c r="H183">
        <v>14.79</v>
      </c>
      <c r="I183">
        <v>13.13</v>
      </c>
      <c r="J183">
        <v>13.52</v>
      </c>
      <c r="K183">
        <v>15.54</v>
      </c>
      <c r="L183">
        <v>13.14</v>
      </c>
      <c r="M183">
        <f>ROUNDDOWN(Tabela_pomiary4[[#This Row],[czujnik1]]+273.15,0)</f>
        <v>283</v>
      </c>
      <c r="N183">
        <f>ROUNDDOWN(Tabela_pomiary4[[#This Row],[czujnik2]]+273.15,0)</f>
        <v>286</v>
      </c>
      <c r="O183">
        <f>ROUNDDOWN(Tabela_pomiary4[[#This Row],[czujnik3]]+273.15,0)</f>
        <v>285</v>
      </c>
      <c r="P183">
        <f>ROUNDDOWN(Tabela_pomiary4[[#This Row],[czujnik4]]+273.15,0)</f>
        <v>283</v>
      </c>
      <c r="Q183">
        <f>ROUNDDOWN(Tabela_pomiary4[[#This Row],[czujnik5]]+273.15,0)</f>
        <v>285</v>
      </c>
      <c r="R183">
        <f>ROUNDDOWN(Tabela_pomiary4[[#This Row],[czujnik6]]+273.15,0)</f>
        <v>287</v>
      </c>
      <c r="S183">
        <f>ROUNDDOWN(Tabela_pomiary4[[#This Row],[czujnik7]]+273.15,0)</f>
        <v>286</v>
      </c>
      <c r="T183">
        <f>ROUNDDOWN(Tabela_pomiary4[[#This Row],[czujnik8]]+273.15,0)</f>
        <v>286</v>
      </c>
      <c r="U183">
        <f>ROUNDDOWN(Tabela_pomiary4[[#This Row],[czujnik9]]+273.15,0)</f>
        <v>288</v>
      </c>
      <c r="V183">
        <f>ROUNDDOWN(Tabela_pomiary4[[#This Row],[czujnik10]]+273.15,0)</f>
        <v>286</v>
      </c>
    </row>
    <row r="184" spans="1:22" x14ac:dyDescent="0.3">
      <c r="A184" s="1">
        <v>42696</v>
      </c>
      <c r="B184" s="2">
        <v>0.4597222222222222</v>
      </c>
      <c r="C184">
        <v>10.61</v>
      </c>
      <c r="D184">
        <v>15.59</v>
      </c>
      <c r="E184">
        <v>10.52</v>
      </c>
      <c r="F184">
        <v>18.55</v>
      </c>
      <c r="G184">
        <v>11.33</v>
      </c>
      <c r="H184">
        <v>11.82</v>
      </c>
      <c r="I184">
        <v>18.579999999999998</v>
      </c>
      <c r="J184">
        <v>18.72</v>
      </c>
      <c r="K184">
        <v>11.95</v>
      </c>
      <c r="L184">
        <v>11.84</v>
      </c>
      <c r="M184">
        <f>ROUNDDOWN(Tabela_pomiary4[[#This Row],[czujnik1]]+273.15,0)</f>
        <v>283</v>
      </c>
      <c r="N184">
        <f>ROUNDDOWN(Tabela_pomiary4[[#This Row],[czujnik2]]+273.15,0)</f>
        <v>288</v>
      </c>
      <c r="O184">
        <f>ROUNDDOWN(Tabela_pomiary4[[#This Row],[czujnik3]]+273.15,0)</f>
        <v>283</v>
      </c>
      <c r="P184">
        <f>ROUNDDOWN(Tabela_pomiary4[[#This Row],[czujnik4]]+273.15,0)</f>
        <v>291</v>
      </c>
      <c r="Q184">
        <f>ROUNDDOWN(Tabela_pomiary4[[#This Row],[czujnik5]]+273.15,0)</f>
        <v>284</v>
      </c>
      <c r="R184">
        <f>ROUNDDOWN(Tabela_pomiary4[[#This Row],[czujnik6]]+273.15,0)</f>
        <v>284</v>
      </c>
      <c r="S184">
        <f>ROUNDDOWN(Tabela_pomiary4[[#This Row],[czujnik7]]+273.15,0)</f>
        <v>291</v>
      </c>
      <c r="T184">
        <f>ROUNDDOWN(Tabela_pomiary4[[#This Row],[czujnik8]]+273.15,0)</f>
        <v>291</v>
      </c>
      <c r="U184">
        <f>ROUNDDOWN(Tabela_pomiary4[[#This Row],[czujnik9]]+273.15,0)</f>
        <v>285</v>
      </c>
      <c r="V184">
        <f>ROUNDDOWN(Tabela_pomiary4[[#This Row],[czujnik10]]+273.15,0)</f>
        <v>284</v>
      </c>
    </row>
    <row r="185" spans="1:22" x14ac:dyDescent="0.3">
      <c r="A185" s="1">
        <v>42436</v>
      </c>
      <c r="B185" s="2">
        <v>0.46041666666666664</v>
      </c>
      <c r="C185">
        <v>-4.32</v>
      </c>
      <c r="D185">
        <v>-4.3</v>
      </c>
      <c r="E185">
        <v>-6.06</v>
      </c>
      <c r="F185">
        <v>0.23</v>
      </c>
      <c r="G185">
        <v>-3.83</v>
      </c>
      <c r="H185">
        <v>-6.11</v>
      </c>
      <c r="I185">
        <v>-7.52</v>
      </c>
      <c r="J185">
        <v>1.75</v>
      </c>
      <c r="K185">
        <v>2.57</v>
      </c>
      <c r="L185">
        <v>7.82</v>
      </c>
      <c r="M185">
        <f>ROUNDDOWN(Tabela_pomiary4[[#This Row],[czujnik1]]+273.15,0)</f>
        <v>268</v>
      </c>
      <c r="N185">
        <f>ROUNDDOWN(Tabela_pomiary4[[#This Row],[czujnik2]]+273.15,0)</f>
        <v>268</v>
      </c>
      <c r="O185">
        <f>ROUNDDOWN(Tabela_pomiary4[[#This Row],[czujnik3]]+273.15,0)</f>
        <v>267</v>
      </c>
      <c r="P185">
        <f>ROUNDDOWN(Tabela_pomiary4[[#This Row],[czujnik4]]+273.15,0)</f>
        <v>273</v>
      </c>
      <c r="Q185">
        <f>ROUNDDOWN(Tabela_pomiary4[[#This Row],[czujnik5]]+273.15,0)</f>
        <v>269</v>
      </c>
      <c r="R185">
        <f>ROUNDDOWN(Tabela_pomiary4[[#This Row],[czujnik6]]+273.15,0)</f>
        <v>267</v>
      </c>
      <c r="S185">
        <f>ROUNDDOWN(Tabela_pomiary4[[#This Row],[czujnik7]]+273.15,0)</f>
        <v>265</v>
      </c>
      <c r="T185">
        <f>ROUNDDOWN(Tabela_pomiary4[[#This Row],[czujnik8]]+273.15,0)</f>
        <v>274</v>
      </c>
      <c r="U185">
        <f>ROUNDDOWN(Tabela_pomiary4[[#This Row],[czujnik9]]+273.15,0)</f>
        <v>275</v>
      </c>
      <c r="V185">
        <f>ROUNDDOWN(Tabela_pomiary4[[#This Row],[czujnik10]]+273.15,0)</f>
        <v>280</v>
      </c>
    </row>
    <row r="186" spans="1:22" x14ac:dyDescent="0.3">
      <c r="A186" s="1">
        <v>42557</v>
      </c>
      <c r="B186" s="2">
        <v>0.46041666666666664</v>
      </c>
      <c r="C186">
        <v>20.62</v>
      </c>
      <c r="D186">
        <v>20.23</v>
      </c>
      <c r="E186">
        <v>22.96</v>
      </c>
      <c r="F186">
        <v>22.48</v>
      </c>
      <c r="G186">
        <v>23.59</v>
      </c>
      <c r="H186">
        <v>24.99</v>
      </c>
      <c r="I186">
        <v>21.26</v>
      </c>
      <c r="J186">
        <v>20.149999999999999</v>
      </c>
      <c r="K186">
        <v>23.52</v>
      </c>
      <c r="L186">
        <v>20.04</v>
      </c>
      <c r="M186">
        <f>ROUNDDOWN(Tabela_pomiary4[[#This Row],[czujnik1]]+273.15,0)</f>
        <v>293</v>
      </c>
      <c r="N186">
        <f>ROUNDDOWN(Tabela_pomiary4[[#This Row],[czujnik2]]+273.15,0)</f>
        <v>293</v>
      </c>
      <c r="O186">
        <f>ROUNDDOWN(Tabela_pomiary4[[#This Row],[czujnik3]]+273.15,0)</f>
        <v>296</v>
      </c>
      <c r="P186">
        <f>ROUNDDOWN(Tabela_pomiary4[[#This Row],[czujnik4]]+273.15,0)</f>
        <v>295</v>
      </c>
      <c r="Q186">
        <f>ROUNDDOWN(Tabela_pomiary4[[#This Row],[czujnik5]]+273.15,0)</f>
        <v>296</v>
      </c>
      <c r="R186">
        <f>ROUNDDOWN(Tabela_pomiary4[[#This Row],[czujnik6]]+273.15,0)</f>
        <v>298</v>
      </c>
      <c r="S186">
        <f>ROUNDDOWN(Tabela_pomiary4[[#This Row],[czujnik7]]+273.15,0)</f>
        <v>294</v>
      </c>
      <c r="T186">
        <f>ROUNDDOWN(Tabela_pomiary4[[#This Row],[czujnik8]]+273.15,0)</f>
        <v>293</v>
      </c>
      <c r="U186">
        <f>ROUNDDOWN(Tabela_pomiary4[[#This Row],[czujnik9]]+273.15,0)</f>
        <v>296</v>
      </c>
      <c r="V186">
        <f>ROUNDDOWN(Tabela_pomiary4[[#This Row],[czujnik10]]+273.15,0)</f>
        <v>293</v>
      </c>
    </row>
    <row r="187" spans="1:22" x14ac:dyDescent="0.3">
      <c r="A187" s="1">
        <v>42536</v>
      </c>
      <c r="B187" s="2">
        <v>0.46111111111111114</v>
      </c>
      <c r="C187">
        <v>11.02</v>
      </c>
      <c r="D187">
        <v>16.95</v>
      </c>
      <c r="E187">
        <v>12.02</v>
      </c>
      <c r="F187">
        <v>10.31</v>
      </c>
      <c r="G187">
        <v>17.45</v>
      </c>
      <c r="H187">
        <v>18</v>
      </c>
      <c r="I187">
        <v>10.19</v>
      </c>
      <c r="J187">
        <v>13.26</v>
      </c>
      <c r="K187">
        <v>12.17</v>
      </c>
      <c r="L187">
        <v>14.58</v>
      </c>
      <c r="M187">
        <f>ROUNDDOWN(Tabela_pomiary4[[#This Row],[czujnik1]]+273.15,0)</f>
        <v>284</v>
      </c>
      <c r="N187">
        <f>ROUNDDOWN(Tabela_pomiary4[[#This Row],[czujnik2]]+273.15,0)</f>
        <v>290</v>
      </c>
      <c r="O187">
        <f>ROUNDDOWN(Tabela_pomiary4[[#This Row],[czujnik3]]+273.15,0)</f>
        <v>285</v>
      </c>
      <c r="P187">
        <f>ROUNDDOWN(Tabela_pomiary4[[#This Row],[czujnik4]]+273.15,0)</f>
        <v>283</v>
      </c>
      <c r="Q187">
        <f>ROUNDDOWN(Tabela_pomiary4[[#This Row],[czujnik5]]+273.15,0)</f>
        <v>290</v>
      </c>
      <c r="R187">
        <f>ROUNDDOWN(Tabela_pomiary4[[#This Row],[czujnik6]]+273.15,0)</f>
        <v>291</v>
      </c>
      <c r="S187">
        <f>ROUNDDOWN(Tabela_pomiary4[[#This Row],[czujnik7]]+273.15,0)</f>
        <v>283</v>
      </c>
      <c r="T187">
        <f>ROUNDDOWN(Tabela_pomiary4[[#This Row],[czujnik8]]+273.15,0)</f>
        <v>286</v>
      </c>
      <c r="U187">
        <f>ROUNDDOWN(Tabela_pomiary4[[#This Row],[czujnik9]]+273.15,0)</f>
        <v>285</v>
      </c>
      <c r="V187">
        <f>ROUNDDOWN(Tabela_pomiary4[[#This Row],[czujnik10]]+273.15,0)</f>
        <v>287</v>
      </c>
    </row>
    <row r="188" spans="1:22" x14ac:dyDescent="0.3">
      <c r="A188" s="1">
        <v>42418</v>
      </c>
      <c r="B188" s="2">
        <v>0.46180555555555558</v>
      </c>
      <c r="C188">
        <v>-5.61</v>
      </c>
      <c r="D188">
        <v>-2.42</v>
      </c>
      <c r="E188">
        <v>0.12</v>
      </c>
      <c r="F188">
        <v>3.36</v>
      </c>
      <c r="G188">
        <v>5.61</v>
      </c>
      <c r="H188">
        <v>-1.1399999999999999</v>
      </c>
      <c r="I188">
        <v>4.45</v>
      </c>
      <c r="J188">
        <v>2.27</v>
      </c>
      <c r="K188">
        <v>1.38</v>
      </c>
      <c r="L188">
        <v>8.69</v>
      </c>
      <c r="M188">
        <f>ROUNDDOWN(Tabela_pomiary4[[#This Row],[czujnik1]]+273.15,0)</f>
        <v>267</v>
      </c>
      <c r="N188">
        <f>ROUNDDOWN(Tabela_pomiary4[[#This Row],[czujnik2]]+273.15,0)</f>
        <v>270</v>
      </c>
      <c r="O188">
        <f>ROUNDDOWN(Tabela_pomiary4[[#This Row],[czujnik3]]+273.15,0)</f>
        <v>273</v>
      </c>
      <c r="P188">
        <f>ROUNDDOWN(Tabela_pomiary4[[#This Row],[czujnik4]]+273.15,0)</f>
        <v>276</v>
      </c>
      <c r="Q188">
        <f>ROUNDDOWN(Tabela_pomiary4[[#This Row],[czujnik5]]+273.15,0)</f>
        <v>278</v>
      </c>
      <c r="R188">
        <f>ROUNDDOWN(Tabela_pomiary4[[#This Row],[czujnik6]]+273.15,0)</f>
        <v>272</v>
      </c>
      <c r="S188">
        <f>ROUNDDOWN(Tabela_pomiary4[[#This Row],[czujnik7]]+273.15,0)</f>
        <v>277</v>
      </c>
      <c r="T188">
        <f>ROUNDDOWN(Tabela_pomiary4[[#This Row],[czujnik8]]+273.15,0)</f>
        <v>275</v>
      </c>
      <c r="U188">
        <f>ROUNDDOWN(Tabela_pomiary4[[#This Row],[czujnik9]]+273.15,0)</f>
        <v>274</v>
      </c>
      <c r="V188">
        <f>ROUNDDOWN(Tabela_pomiary4[[#This Row],[czujnik10]]+273.15,0)</f>
        <v>281</v>
      </c>
    </row>
    <row r="189" spans="1:22" x14ac:dyDescent="0.3">
      <c r="A189" s="1">
        <v>42607</v>
      </c>
      <c r="B189" s="2">
        <v>0.46250000000000002</v>
      </c>
      <c r="C189">
        <v>22.15</v>
      </c>
      <c r="D189">
        <v>20.68</v>
      </c>
      <c r="E189">
        <v>22.12</v>
      </c>
      <c r="F189">
        <v>21.59</v>
      </c>
      <c r="G189">
        <v>22.45</v>
      </c>
      <c r="H189">
        <v>22.03</v>
      </c>
      <c r="I189">
        <v>20.58</v>
      </c>
      <c r="J189">
        <v>21.08</v>
      </c>
      <c r="K189">
        <v>22.52</v>
      </c>
      <c r="L189">
        <v>20.71</v>
      </c>
      <c r="M189">
        <f>ROUNDDOWN(Tabela_pomiary4[[#This Row],[czujnik1]]+273.15,0)</f>
        <v>295</v>
      </c>
      <c r="N189">
        <f>ROUNDDOWN(Tabela_pomiary4[[#This Row],[czujnik2]]+273.15,0)</f>
        <v>293</v>
      </c>
      <c r="O189">
        <f>ROUNDDOWN(Tabela_pomiary4[[#This Row],[czujnik3]]+273.15,0)</f>
        <v>295</v>
      </c>
      <c r="P189">
        <f>ROUNDDOWN(Tabela_pomiary4[[#This Row],[czujnik4]]+273.15,0)</f>
        <v>294</v>
      </c>
      <c r="Q189">
        <f>ROUNDDOWN(Tabela_pomiary4[[#This Row],[czujnik5]]+273.15,0)</f>
        <v>295</v>
      </c>
      <c r="R189">
        <f>ROUNDDOWN(Tabela_pomiary4[[#This Row],[czujnik6]]+273.15,0)</f>
        <v>295</v>
      </c>
      <c r="S189">
        <f>ROUNDDOWN(Tabela_pomiary4[[#This Row],[czujnik7]]+273.15,0)</f>
        <v>293</v>
      </c>
      <c r="T189">
        <f>ROUNDDOWN(Tabela_pomiary4[[#This Row],[czujnik8]]+273.15,0)</f>
        <v>294</v>
      </c>
      <c r="U189">
        <f>ROUNDDOWN(Tabela_pomiary4[[#This Row],[czujnik9]]+273.15,0)</f>
        <v>295</v>
      </c>
      <c r="V189">
        <f>ROUNDDOWN(Tabela_pomiary4[[#This Row],[czujnik10]]+273.15,0)</f>
        <v>293</v>
      </c>
    </row>
    <row r="190" spans="1:22" x14ac:dyDescent="0.3">
      <c r="A190" s="1">
        <v>42421</v>
      </c>
      <c r="B190" s="2">
        <v>0.46319444444444446</v>
      </c>
      <c r="C190">
        <v>6.18</v>
      </c>
      <c r="D190">
        <v>6.14</v>
      </c>
      <c r="E190">
        <v>4.24</v>
      </c>
      <c r="F190">
        <v>-4</v>
      </c>
      <c r="G190">
        <v>-2.92</v>
      </c>
      <c r="H190">
        <v>5.0599999999999996</v>
      </c>
      <c r="I190">
        <v>-1.26</v>
      </c>
      <c r="J190">
        <v>4.6399999999999997</v>
      </c>
      <c r="K190">
        <v>-2.96</v>
      </c>
      <c r="L190">
        <v>2.82</v>
      </c>
      <c r="M190">
        <f>ROUNDDOWN(Tabela_pomiary4[[#This Row],[czujnik1]]+273.15,0)</f>
        <v>279</v>
      </c>
      <c r="N190">
        <f>ROUNDDOWN(Tabela_pomiary4[[#This Row],[czujnik2]]+273.15,0)</f>
        <v>279</v>
      </c>
      <c r="O190">
        <f>ROUNDDOWN(Tabela_pomiary4[[#This Row],[czujnik3]]+273.15,0)</f>
        <v>277</v>
      </c>
      <c r="P190">
        <f>ROUNDDOWN(Tabela_pomiary4[[#This Row],[czujnik4]]+273.15,0)</f>
        <v>269</v>
      </c>
      <c r="Q190">
        <f>ROUNDDOWN(Tabela_pomiary4[[#This Row],[czujnik5]]+273.15,0)</f>
        <v>270</v>
      </c>
      <c r="R190">
        <f>ROUNDDOWN(Tabela_pomiary4[[#This Row],[czujnik6]]+273.15,0)</f>
        <v>278</v>
      </c>
      <c r="S190">
        <f>ROUNDDOWN(Tabela_pomiary4[[#This Row],[czujnik7]]+273.15,0)</f>
        <v>271</v>
      </c>
      <c r="T190">
        <f>ROUNDDOWN(Tabela_pomiary4[[#This Row],[czujnik8]]+273.15,0)</f>
        <v>277</v>
      </c>
      <c r="U190">
        <f>ROUNDDOWN(Tabela_pomiary4[[#This Row],[czujnik9]]+273.15,0)</f>
        <v>270</v>
      </c>
      <c r="V190">
        <f>ROUNDDOWN(Tabela_pomiary4[[#This Row],[czujnik10]]+273.15,0)</f>
        <v>275</v>
      </c>
    </row>
    <row r="191" spans="1:22" x14ac:dyDescent="0.3">
      <c r="A191" s="1">
        <v>42693</v>
      </c>
      <c r="B191" s="2">
        <v>0.46319444444444446</v>
      </c>
      <c r="C191">
        <v>15.98</v>
      </c>
      <c r="D191">
        <v>13.48</v>
      </c>
      <c r="E191">
        <v>10.69</v>
      </c>
      <c r="F191">
        <v>15.11</v>
      </c>
      <c r="G191">
        <v>14.51</v>
      </c>
      <c r="H191">
        <v>17.100000000000001</v>
      </c>
      <c r="I191">
        <v>15.65</v>
      </c>
      <c r="J191">
        <v>10.44</v>
      </c>
      <c r="K191">
        <v>13.73</v>
      </c>
      <c r="L191">
        <v>19.66</v>
      </c>
      <c r="M191">
        <f>ROUNDDOWN(Tabela_pomiary4[[#This Row],[czujnik1]]+273.15,0)</f>
        <v>289</v>
      </c>
      <c r="N191">
        <f>ROUNDDOWN(Tabela_pomiary4[[#This Row],[czujnik2]]+273.15,0)</f>
        <v>286</v>
      </c>
      <c r="O191">
        <f>ROUNDDOWN(Tabela_pomiary4[[#This Row],[czujnik3]]+273.15,0)</f>
        <v>283</v>
      </c>
      <c r="P191">
        <f>ROUNDDOWN(Tabela_pomiary4[[#This Row],[czujnik4]]+273.15,0)</f>
        <v>288</v>
      </c>
      <c r="Q191">
        <f>ROUNDDOWN(Tabela_pomiary4[[#This Row],[czujnik5]]+273.15,0)</f>
        <v>287</v>
      </c>
      <c r="R191">
        <f>ROUNDDOWN(Tabela_pomiary4[[#This Row],[czujnik6]]+273.15,0)</f>
        <v>290</v>
      </c>
      <c r="S191">
        <f>ROUNDDOWN(Tabela_pomiary4[[#This Row],[czujnik7]]+273.15,0)</f>
        <v>288</v>
      </c>
      <c r="T191">
        <f>ROUNDDOWN(Tabela_pomiary4[[#This Row],[czujnik8]]+273.15,0)</f>
        <v>283</v>
      </c>
      <c r="U191">
        <f>ROUNDDOWN(Tabela_pomiary4[[#This Row],[czujnik9]]+273.15,0)</f>
        <v>286</v>
      </c>
      <c r="V191">
        <f>ROUNDDOWN(Tabela_pomiary4[[#This Row],[czujnik10]]+273.15,0)</f>
        <v>292</v>
      </c>
    </row>
    <row r="192" spans="1:22" x14ac:dyDescent="0.3">
      <c r="A192" s="1">
        <v>42617</v>
      </c>
      <c r="B192" s="2">
        <v>0.46458333333333335</v>
      </c>
      <c r="C192">
        <v>13.93</v>
      </c>
      <c r="D192">
        <v>15.26</v>
      </c>
      <c r="E192">
        <v>13.17</v>
      </c>
      <c r="F192">
        <v>15.12</v>
      </c>
      <c r="G192">
        <v>16.059999999999999</v>
      </c>
      <c r="H192">
        <v>14.37</v>
      </c>
      <c r="I192">
        <v>20</v>
      </c>
      <c r="J192">
        <v>14.27</v>
      </c>
      <c r="K192">
        <v>12.07</v>
      </c>
      <c r="L192">
        <v>11.12</v>
      </c>
      <c r="M192">
        <f>ROUNDDOWN(Tabela_pomiary4[[#This Row],[czujnik1]]+273.15,0)</f>
        <v>287</v>
      </c>
      <c r="N192">
        <f>ROUNDDOWN(Tabela_pomiary4[[#This Row],[czujnik2]]+273.15,0)</f>
        <v>288</v>
      </c>
      <c r="O192">
        <f>ROUNDDOWN(Tabela_pomiary4[[#This Row],[czujnik3]]+273.15,0)</f>
        <v>286</v>
      </c>
      <c r="P192">
        <f>ROUNDDOWN(Tabela_pomiary4[[#This Row],[czujnik4]]+273.15,0)</f>
        <v>288</v>
      </c>
      <c r="Q192">
        <f>ROUNDDOWN(Tabela_pomiary4[[#This Row],[czujnik5]]+273.15,0)</f>
        <v>289</v>
      </c>
      <c r="R192">
        <f>ROUNDDOWN(Tabela_pomiary4[[#This Row],[czujnik6]]+273.15,0)</f>
        <v>287</v>
      </c>
      <c r="S192">
        <f>ROUNDDOWN(Tabela_pomiary4[[#This Row],[czujnik7]]+273.15,0)</f>
        <v>293</v>
      </c>
      <c r="T192">
        <f>ROUNDDOWN(Tabela_pomiary4[[#This Row],[czujnik8]]+273.15,0)</f>
        <v>287</v>
      </c>
      <c r="U192">
        <f>ROUNDDOWN(Tabela_pomiary4[[#This Row],[czujnik9]]+273.15,0)</f>
        <v>285</v>
      </c>
      <c r="V192">
        <f>ROUNDDOWN(Tabela_pomiary4[[#This Row],[czujnik10]]+273.15,0)</f>
        <v>284</v>
      </c>
    </row>
    <row r="193" spans="1:22" x14ac:dyDescent="0.3">
      <c r="A193" s="1">
        <v>42495</v>
      </c>
      <c r="B193" s="2">
        <v>0.46527777777777779</v>
      </c>
      <c r="C193">
        <v>14.22</v>
      </c>
      <c r="D193">
        <v>11.25</v>
      </c>
      <c r="E193">
        <v>14.05</v>
      </c>
      <c r="F193">
        <v>12.08</v>
      </c>
      <c r="G193">
        <v>10.1</v>
      </c>
      <c r="H193">
        <v>15.84</v>
      </c>
      <c r="I193">
        <v>12.87</v>
      </c>
      <c r="J193">
        <v>15.35</v>
      </c>
      <c r="K193">
        <v>12.14</v>
      </c>
      <c r="L193">
        <v>11.93</v>
      </c>
      <c r="M193">
        <f>ROUNDDOWN(Tabela_pomiary4[[#This Row],[czujnik1]]+273.15,0)</f>
        <v>287</v>
      </c>
      <c r="N193">
        <f>ROUNDDOWN(Tabela_pomiary4[[#This Row],[czujnik2]]+273.15,0)</f>
        <v>284</v>
      </c>
      <c r="O193">
        <f>ROUNDDOWN(Tabela_pomiary4[[#This Row],[czujnik3]]+273.15,0)</f>
        <v>287</v>
      </c>
      <c r="P193">
        <f>ROUNDDOWN(Tabela_pomiary4[[#This Row],[czujnik4]]+273.15,0)</f>
        <v>285</v>
      </c>
      <c r="Q193">
        <f>ROUNDDOWN(Tabela_pomiary4[[#This Row],[czujnik5]]+273.15,0)</f>
        <v>283</v>
      </c>
      <c r="R193">
        <f>ROUNDDOWN(Tabela_pomiary4[[#This Row],[czujnik6]]+273.15,0)</f>
        <v>288</v>
      </c>
      <c r="S193">
        <f>ROUNDDOWN(Tabela_pomiary4[[#This Row],[czujnik7]]+273.15,0)</f>
        <v>286</v>
      </c>
      <c r="T193">
        <f>ROUNDDOWN(Tabela_pomiary4[[#This Row],[czujnik8]]+273.15,0)</f>
        <v>288</v>
      </c>
      <c r="U193">
        <f>ROUNDDOWN(Tabela_pomiary4[[#This Row],[czujnik9]]+273.15,0)</f>
        <v>285</v>
      </c>
      <c r="V193">
        <f>ROUNDDOWN(Tabela_pomiary4[[#This Row],[czujnik10]]+273.15,0)</f>
        <v>285</v>
      </c>
    </row>
    <row r="194" spans="1:22" x14ac:dyDescent="0.3">
      <c r="A194" s="1">
        <v>42540</v>
      </c>
      <c r="B194" s="2">
        <v>0.46527777777777779</v>
      </c>
      <c r="C194">
        <v>19.010000000000002</v>
      </c>
      <c r="D194">
        <v>13.1</v>
      </c>
      <c r="E194">
        <v>14.77</v>
      </c>
      <c r="F194">
        <v>11</v>
      </c>
      <c r="G194">
        <v>19.510000000000002</v>
      </c>
      <c r="H194">
        <v>15.48</v>
      </c>
      <c r="I194">
        <v>11.75</v>
      </c>
      <c r="J194">
        <v>17.54</v>
      </c>
      <c r="K194">
        <v>11.08</v>
      </c>
      <c r="L194">
        <v>14.23</v>
      </c>
      <c r="M194">
        <f>ROUNDDOWN(Tabela_pomiary4[[#This Row],[czujnik1]]+273.15,0)</f>
        <v>292</v>
      </c>
      <c r="N194">
        <f>ROUNDDOWN(Tabela_pomiary4[[#This Row],[czujnik2]]+273.15,0)</f>
        <v>286</v>
      </c>
      <c r="O194">
        <f>ROUNDDOWN(Tabela_pomiary4[[#This Row],[czujnik3]]+273.15,0)</f>
        <v>287</v>
      </c>
      <c r="P194">
        <f>ROUNDDOWN(Tabela_pomiary4[[#This Row],[czujnik4]]+273.15,0)</f>
        <v>284</v>
      </c>
      <c r="Q194">
        <f>ROUNDDOWN(Tabela_pomiary4[[#This Row],[czujnik5]]+273.15,0)</f>
        <v>292</v>
      </c>
      <c r="R194">
        <f>ROUNDDOWN(Tabela_pomiary4[[#This Row],[czujnik6]]+273.15,0)</f>
        <v>288</v>
      </c>
      <c r="S194">
        <f>ROUNDDOWN(Tabela_pomiary4[[#This Row],[czujnik7]]+273.15,0)</f>
        <v>284</v>
      </c>
      <c r="T194">
        <f>ROUNDDOWN(Tabela_pomiary4[[#This Row],[czujnik8]]+273.15,0)</f>
        <v>290</v>
      </c>
      <c r="U194">
        <f>ROUNDDOWN(Tabela_pomiary4[[#This Row],[czujnik9]]+273.15,0)</f>
        <v>284</v>
      </c>
      <c r="V194">
        <f>ROUNDDOWN(Tabela_pomiary4[[#This Row],[czujnik10]]+273.15,0)</f>
        <v>287</v>
      </c>
    </row>
    <row r="195" spans="1:22" x14ac:dyDescent="0.3">
      <c r="A195" s="1">
        <v>42374</v>
      </c>
      <c r="B195" s="2">
        <v>0.46597222222222223</v>
      </c>
      <c r="C195">
        <v>0.61</v>
      </c>
      <c r="D195">
        <v>-4.9800000000000004</v>
      </c>
      <c r="E195">
        <v>-1.56</v>
      </c>
      <c r="F195">
        <v>-5.59</v>
      </c>
      <c r="G195">
        <v>-2.8</v>
      </c>
      <c r="H195">
        <v>3.39</v>
      </c>
      <c r="I195">
        <v>2.81</v>
      </c>
      <c r="J195">
        <v>-1.6</v>
      </c>
      <c r="K195">
        <v>1.71</v>
      </c>
      <c r="L195">
        <v>4.53</v>
      </c>
      <c r="M195">
        <f>ROUNDDOWN(Tabela_pomiary4[[#This Row],[czujnik1]]+273.15,0)</f>
        <v>273</v>
      </c>
      <c r="N195">
        <f>ROUNDDOWN(Tabela_pomiary4[[#This Row],[czujnik2]]+273.15,0)</f>
        <v>268</v>
      </c>
      <c r="O195">
        <f>ROUNDDOWN(Tabela_pomiary4[[#This Row],[czujnik3]]+273.15,0)</f>
        <v>271</v>
      </c>
      <c r="P195">
        <f>ROUNDDOWN(Tabela_pomiary4[[#This Row],[czujnik4]]+273.15,0)</f>
        <v>267</v>
      </c>
      <c r="Q195">
        <f>ROUNDDOWN(Tabela_pomiary4[[#This Row],[czujnik5]]+273.15,0)</f>
        <v>270</v>
      </c>
      <c r="R195">
        <f>ROUNDDOWN(Tabela_pomiary4[[#This Row],[czujnik6]]+273.15,0)</f>
        <v>276</v>
      </c>
      <c r="S195">
        <f>ROUNDDOWN(Tabela_pomiary4[[#This Row],[czujnik7]]+273.15,0)</f>
        <v>275</v>
      </c>
      <c r="T195">
        <f>ROUNDDOWN(Tabela_pomiary4[[#This Row],[czujnik8]]+273.15,0)</f>
        <v>271</v>
      </c>
      <c r="U195">
        <f>ROUNDDOWN(Tabela_pomiary4[[#This Row],[czujnik9]]+273.15,0)</f>
        <v>274</v>
      </c>
      <c r="V195">
        <f>ROUNDDOWN(Tabela_pomiary4[[#This Row],[czujnik10]]+273.15,0)</f>
        <v>277</v>
      </c>
    </row>
    <row r="196" spans="1:22" x14ac:dyDescent="0.3">
      <c r="A196" s="1">
        <v>42558</v>
      </c>
      <c r="B196" s="2">
        <v>0.46597222222222223</v>
      </c>
      <c r="C196">
        <v>21.04</v>
      </c>
      <c r="D196">
        <v>22.45</v>
      </c>
      <c r="E196">
        <v>21.06</v>
      </c>
      <c r="F196">
        <v>20.149999999999999</v>
      </c>
      <c r="G196">
        <v>24.31</v>
      </c>
      <c r="H196">
        <v>22.72</v>
      </c>
      <c r="I196">
        <v>24.67</v>
      </c>
      <c r="J196">
        <v>21.12</v>
      </c>
      <c r="K196">
        <v>23.35</v>
      </c>
      <c r="L196">
        <v>22.54</v>
      </c>
      <c r="M196">
        <f>ROUNDDOWN(Tabela_pomiary4[[#This Row],[czujnik1]]+273.15,0)</f>
        <v>294</v>
      </c>
      <c r="N196">
        <f>ROUNDDOWN(Tabela_pomiary4[[#This Row],[czujnik2]]+273.15,0)</f>
        <v>295</v>
      </c>
      <c r="O196">
        <f>ROUNDDOWN(Tabela_pomiary4[[#This Row],[czujnik3]]+273.15,0)</f>
        <v>294</v>
      </c>
      <c r="P196">
        <f>ROUNDDOWN(Tabela_pomiary4[[#This Row],[czujnik4]]+273.15,0)</f>
        <v>293</v>
      </c>
      <c r="Q196">
        <f>ROUNDDOWN(Tabela_pomiary4[[#This Row],[czujnik5]]+273.15,0)</f>
        <v>297</v>
      </c>
      <c r="R196">
        <f>ROUNDDOWN(Tabela_pomiary4[[#This Row],[czujnik6]]+273.15,0)</f>
        <v>295</v>
      </c>
      <c r="S196">
        <f>ROUNDDOWN(Tabela_pomiary4[[#This Row],[czujnik7]]+273.15,0)</f>
        <v>297</v>
      </c>
      <c r="T196">
        <f>ROUNDDOWN(Tabela_pomiary4[[#This Row],[czujnik8]]+273.15,0)</f>
        <v>294</v>
      </c>
      <c r="U196">
        <f>ROUNDDOWN(Tabela_pomiary4[[#This Row],[czujnik9]]+273.15,0)</f>
        <v>296</v>
      </c>
      <c r="V196">
        <f>ROUNDDOWN(Tabela_pomiary4[[#This Row],[czujnik10]]+273.15,0)</f>
        <v>295</v>
      </c>
    </row>
    <row r="197" spans="1:22" x14ac:dyDescent="0.3">
      <c r="A197" s="1">
        <v>42605</v>
      </c>
      <c r="B197" s="2">
        <v>0.46597222222222223</v>
      </c>
      <c r="C197">
        <v>20.11</v>
      </c>
      <c r="D197">
        <v>23.11</v>
      </c>
      <c r="E197">
        <v>24.5</v>
      </c>
      <c r="F197">
        <v>20.38</v>
      </c>
      <c r="G197">
        <v>22.23</v>
      </c>
      <c r="H197">
        <v>23.96</v>
      </c>
      <c r="I197">
        <v>21.22</v>
      </c>
      <c r="J197">
        <v>24.89</v>
      </c>
      <c r="K197">
        <v>20.12</v>
      </c>
      <c r="L197">
        <v>24.1</v>
      </c>
      <c r="M197">
        <f>ROUNDDOWN(Tabela_pomiary4[[#This Row],[czujnik1]]+273.15,0)</f>
        <v>293</v>
      </c>
      <c r="N197">
        <f>ROUNDDOWN(Tabela_pomiary4[[#This Row],[czujnik2]]+273.15,0)</f>
        <v>296</v>
      </c>
      <c r="O197">
        <f>ROUNDDOWN(Tabela_pomiary4[[#This Row],[czujnik3]]+273.15,0)</f>
        <v>297</v>
      </c>
      <c r="P197">
        <f>ROUNDDOWN(Tabela_pomiary4[[#This Row],[czujnik4]]+273.15,0)</f>
        <v>293</v>
      </c>
      <c r="Q197">
        <f>ROUNDDOWN(Tabela_pomiary4[[#This Row],[czujnik5]]+273.15,0)</f>
        <v>295</v>
      </c>
      <c r="R197">
        <f>ROUNDDOWN(Tabela_pomiary4[[#This Row],[czujnik6]]+273.15,0)</f>
        <v>297</v>
      </c>
      <c r="S197">
        <f>ROUNDDOWN(Tabela_pomiary4[[#This Row],[czujnik7]]+273.15,0)</f>
        <v>294</v>
      </c>
      <c r="T197">
        <f>ROUNDDOWN(Tabela_pomiary4[[#This Row],[czujnik8]]+273.15,0)</f>
        <v>298</v>
      </c>
      <c r="U197">
        <f>ROUNDDOWN(Tabela_pomiary4[[#This Row],[czujnik9]]+273.15,0)</f>
        <v>293</v>
      </c>
      <c r="V197">
        <f>ROUNDDOWN(Tabela_pomiary4[[#This Row],[czujnik10]]+273.15,0)</f>
        <v>297</v>
      </c>
    </row>
    <row r="198" spans="1:22" x14ac:dyDescent="0.3">
      <c r="A198" s="1">
        <v>42439</v>
      </c>
      <c r="B198" s="2">
        <v>0.50277777777777777</v>
      </c>
      <c r="C198">
        <v>8.94</v>
      </c>
      <c r="D198">
        <v>-7.98</v>
      </c>
      <c r="E198">
        <v>7.41</v>
      </c>
      <c r="F198">
        <v>4.46</v>
      </c>
      <c r="G198">
        <v>-3.8</v>
      </c>
      <c r="H198">
        <v>-7.71</v>
      </c>
      <c r="I198">
        <v>3.58</v>
      </c>
      <c r="J198">
        <v>-3.33</v>
      </c>
      <c r="K198">
        <v>3.39</v>
      </c>
      <c r="L198">
        <v>6.28</v>
      </c>
      <c r="M198">
        <f>ROUNDDOWN(Tabela_pomiary4[[#This Row],[czujnik1]]+273.15,0)</f>
        <v>282</v>
      </c>
      <c r="N198">
        <f>ROUNDDOWN(Tabela_pomiary4[[#This Row],[czujnik2]]+273.15,0)</f>
        <v>265</v>
      </c>
      <c r="O198">
        <f>ROUNDDOWN(Tabela_pomiary4[[#This Row],[czujnik3]]+273.15,0)</f>
        <v>280</v>
      </c>
      <c r="P198">
        <f>ROUNDDOWN(Tabela_pomiary4[[#This Row],[czujnik4]]+273.15,0)</f>
        <v>277</v>
      </c>
      <c r="Q198">
        <f>ROUNDDOWN(Tabela_pomiary4[[#This Row],[czujnik5]]+273.15,0)</f>
        <v>269</v>
      </c>
      <c r="R198">
        <f>ROUNDDOWN(Tabela_pomiary4[[#This Row],[czujnik6]]+273.15,0)</f>
        <v>265</v>
      </c>
      <c r="S198">
        <f>ROUNDDOWN(Tabela_pomiary4[[#This Row],[czujnik7]]+273.15,0)</f>
        <v>276</v>
      </c>
      <c r="T198">
        <f>ROUNDDOWN(Tabela_pomiary4[[#This Row],[czujnik8]]+273.15,0)</f>
        <v>269</v>
      </c>
      <c r="U198">
        <f>ROUNDDOWN(Tabela_pomiary4[[#This Row],[czujnik9]]+273.15,0)</f>
        <v>276</v>
      </c>
      <c r="V198">
        <f>ROUNDDOWN(Tabela_pomiary4[[#This Row],[czujnik10]]+273.15,0)</f>
        <v>279</v>
      </c>
    </row>
    <row r="199" spans="1:22" x14ac:dyDescent="0.3">
      <c r="A199" s="1">
        <v>42703</v>
      </c>
      <c r="B199" s="2">
        <v>0.50277777777777777</v>
      </c>
      <c r="C199">
        <v>10.77</v>
      </c>
      <c r="D199">
        <v>18.07</v>
      </c>
      <c r="E199">
        <v>17.87</v>
      </c>
      <c r="F199">
        <v>16.760000000000002</v>
      </c>
      <c r="G199">
        <v>19.04</v>
      </c>
      <c r="H199">
        <v>18.55</v>
      </c>
      <c r="I199">
        <v>15</v>
      </c>
      <c r="J199">
        <v>16.649999999999999</v>
      </c>
      <c r="K199">
        <v>11.24</v>
      </c>
      <c r="L199">
        <v>10.19</v>
      </c>
      <c r="M199">
        <f>ROUNDDOWN(Tabela_pomiary4[[#This Row],[czujnik1]]+273.15,0)</f>
        <v>283</v>
      </c>
      <c r="N199">
        <f>ROUNDDOWN(Tabela_pomiary4[[#This Row],[czujnik2]]+273.15,0)</f>
        <v>291</v>
      </c>
      <c r="O199">
        <f>ROUNDDOWN(Tabela_pomiary4[[#This Row],[czujnik3]]+273.15,0)</f>
        <v>291</v>
      </c>
      <c r="P199">
        <f>ROUNDDOWN(Tabela_pomiary4[[#This Row],[czujnik4]]+273.15,0)</f>
        <v>289</v>
      </c>
      <c r="Q199">
        <f>ROUNDDOWN(Tabela_pomiary4[[#This Row],[czujnik5]]+273.15,0)</f>
        <v>292</v>
      </c>
      <c r="R199">
        <f>ROUNDDOWN(Tabela_pomiary4[[#This Row],[czujnik6]]+273.15,0)</f>
        <v>291</v>
      </c>
      <c r="S199">
        <f>ROUNDDOWN(Tabela_pomiary4[[#This Row],[czujnik7]]+273.15,0)</f>
        <v>288</v>
      </c>
      <c r="T199">
        <f>ROUNDDOWN(Tabela_pomiary4[[#This Row],[czujnik8]]+273.15,0)</f>
        <v>289</v>
      </c>
      <c r="U199">
        <f>ROUNDDOWN(Tabela_pomiary4[[#This Row],[czujnik9]]+273.15,0)</f>
        <v>284</v>
      </c>
      <c r="V199">
        <f>ROUNDDOWN(Tabela_pomiary4[[#This Row],[czujnik10]]+273.15,0)</f>
        <v>283</v>
      </c>
    </row>
    <row r="200" spans="1:22" x14ac:dyDescent="0.3">
      <c r="A200" s="1">
        <v>42549</v>
      </c>
      <c r="B200" s="2">
        <v>0.50624999999999998</v>
      </c>
      <c r="C200">
        <v>10.77</v>
      </c>
      <c r="D200">
        <v>10.91</v>
      </c>
      <c r="E200">
        <v>17.600000000000001</v>
      </c>
      <c r="F200">
        <v>13.5</v>
      </c>
      <c r="G200">
        <v>16.27</v>
      </c>
      <c r="H200">
        <v>12.44</v>
      </c>
      <c r="I200">
        <v>11.01</v>
      </c>
      <c r="J200">
        <v>16.079999999999998</v>
      </c>
      <c r="K200">
        <v>12.3</v>
      </c>
      <c r="L200">
        <v>11.35</v>
      </c>
      <c r="M200">
        <f>ROUNDDOWN(Tabela_pomiary4[[#This Row],[czujnik1]]+273.15,0)</f>
        <v>283</v>
      </c>
      <c r="N200">
        <f>ROUNDDOWN(Tabela_pomiary4[[#This Row],[czujnik2]]+273.15,0)</f>
        <v>284</v>
      </c>
      <c r="O200">
        <f>ROUNDDOWN(Tabela_pomiary4[[#This Row],[czujnik3]]+273.15,0)</f>
        <v>290</v>
      </c>
      <c r="P200">
        <f>ROUNDDOWN(Tabela_pomiary4[[#This Row],[czujnik4]]+273.15,0)</f>
        <v>286</v>
      </c>
      <c r="Q200">
        <f>ROUNDDOWN(Tabela_pomiary4[[#This Row],[czujnik5]]+273.15,0)</f>
        <v>289</v>
      </c>
      <c r="R200">
        <f>ROUNDDOWN(Tabela_pomiary4[[#This Row],[czujnik6]]+273.15,0)</f>
        <v>285</v>
      </c>
      <c r="S200">
        <f>ROUNDDOWN(Tabela_pomiary4[[#This Row],[czujnik7]]+273.15,0)</f>
        <v>284</v>
      </c>
      <c r="T200">
        <f>ROUNDDOWN(Tabela_pomiary4[[#This Row],[czujnik8]]+273.15,0)</f>
        <v>289</v>
      </c>
      <c r="U200">
        <f>ROUNDDOWN(Tabela_pomiary4[[#This Row],[czujnik9]]+273.15,0)</f>
        <v>285</v>
      </c>
      <c r="V200">
        <f>ROUNDDOWN(Tabela_pomiary4[[#This Row],[czujnik10]]+273.15,0)</f>
        <v>284</v>
      </c>
    </row>
    <row r="201" spans="1:22" x14ac:dyDescent="0.3">
      <c r="A201" s="1">
        <v>42451</v>
      </c>
      <c r="B201" s="2">
        <v>0.50694444444444442</v>
      </c>
      <c r="C201">
        <v>5.83</v>
      </c>
      <c r="D201">
        <v>7.18</v>
      </c>
      <c r="E201">
        <v>-0.19</v>
      </c>
      <c r="F201">
        <v>-2.12</v>
      </c>
      <c r="G201">
        <v>4.26</v>
      </c>
      <c r="H201">
        <v>-7.55</v>
      </c>
      <c r="I201">
        <v>-6.66</v>
      </c>
      <c r="J201">
        <v>-4.8</v>
      </c>
      <c r="K201">
        <v>2.92</v>
      </c>
      <c r="L201">
        <v>2.69</v>
      </c>
      <c r="M201">
        <f>ROUNDDOWN(Tabela_pomiary4[[#This Row],[czujnik1]]+273.15,0)</f>
        <v>278</v>
      </c>
      <c r="N201">
        <f>ROUNDDOWN(Tabela_pomiary4[[#This Row],[czujnik2]]+273.15,0)</f>
        <v>280</v>
      </c>
      <c r="O201">
        <f>ROUNDDOWN(Tabela_pomiary4[[#This Row],[czujnik3]]+273.15,0)</f>
        <v>272</v>
      </c>
      <c r="P201">
        <f>ROUNDDOWN(Tabela_pomiary4[[#This Row],[czujnik4]]+273.15,0)</f>
        <v>271</v>
      </c>
      <c r="Q201">
        <f>ROUNDDOWN(Tabela_pomiary4[[#This Row],[czujnik5]]+273.15,0)</f>
        <v>277</v>
      </c>
      <c r="R201">
        <f>ROUNDDOWN(Tabela_pomiary4[[#This Row],[czujnik6]]+273.15,0)</f>
        <v>265</v>
      </c>
      <c r="S201">
        <f>ROUNDDOWN(Tabela_pomiary4[[#This Row],[czujnik7]]+273.15,0)</f>
        <v>266</v>
      </c>
      <c r="T201">
        <f>ROUNDDOWN(Tabela_pomiary4[[#This Row],[czujnik8]]+273.15,0)</f>
        <v>268</v>
      </c>
      <c r="U201">
        <f>ROUNDDOWN(Tabela_pomiary4[[#This Row],[czujnik9]]+273.15,0)</f>
        <v>276</v>
      </c>
      <c r="V201">
        <f>ROUNDDOWN(Tabela_pomiary4[[#This Row],[czujnik10]]+273.15,0)</f>
        <v>275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B0DF-3B06-4843-B3A8-C0F39C7EDA3B}">
  <dimension ref="A1:F201"/>
  <sheetViews>
    <sheetView workbookViewId="0">
      <selection activeCell="F26" sqref="F26"/>
    </sheetView>
  </sheetViews>
  <sheetFormatPr defaultRowHeight="14.4" x14ac:dyDescent="0.3"/>
  <cols>
    <col min="1" max="1" width="10.109375" bestFit="1" customWidth="1"/>
    <col min="2" max="2" width="11.109375" bestFit="1" customWidth="1"/>
    <col min="5" max="5" width="16.6640625" bestFit="1" customWidth="1"/>
    <col min="6" max="6" width="17" bestFit="1" customWidth="1"/>
  </cols>
  <sheetData>
    <row r="1" spans="1:6" x14ac:dyDescent="0.3">
      <c r="A1" t="s">
        <v>0</v>
      </c>
      <c r="B1" t="s">
        <v>11</v>
      </c>
      <c r="C1" t="s">
        <v>26</v>
      </c>
    </row>
    <row r="2" spans="1:6" x14ac:dyDescent="0.3">
      <c r="A2" s="1">
        <v>42430</v>
      </c>
      <c r="B2">
        <v>-6.44</v>
      </c>
      <c r="C2">
        <f>MONTH(Tabela_pomiary5[[#This Row],[data]])</f>
        <v>3</v>
      </c>
      <c r="E2" s="3" t="s">
        <v>24</v>
      </c>
      <c r="F2" t="s">
        <v>27</v>
      </c>
    </row>
    <row r="3" spans="1:6" x14ac:dyDescent="0.3">
      <c r="A3" s="1">
        <v>42413</v>
      </c>
      <c r="B3">
        <v>0.5</v>
      </c>
      <c r="C3">
        <f>MONTH(Tabela_pomiary5[[#This Row],[data]])</f>
        <v>2</v>
      </c>
      <c r="E3" s="4">
        <v>1</v>
      </c>
      <c r="F3" s="5">
        <v>0.90857142857142836</v>
      </c>
    </row>
    <row r="4" spans="1:6" x14ac:dyDescent="0.3">
      <c r="A4" s="1">
        <v>42479</v>
      </c>
      <c r="B4">
        <v>13.6</v>
      </c>
      <c r="C4">
        <f>MONTH(Tabela_pomiary5[[#This Row],[data]])</f>
        <v>4</v>
      </c>
      <c r="E4" s="4">
        <v>2</v>
      </c>
      <c r="F4" s="5">
        <v>0.15733333333333327</v>
      </c>
    </row>
    <row r="5" spans="1:6" x14ac:dyDescent="0.3">
      <c r="A5" s="1">
        <v>42541</v>
      </c>
      <c r="B5">
        <v>19.73</v>
      </c>
      <c r="C5">
        <f>MONTH(Tabela_pomiary5[[#This Row],[data]])</f>
        <v>6</v>
      </c>
      <c r="E5" s="4">
        <v>3</v>
      </c>
      <c r="F5" s="5">
        <v>2.2973684210526311</v>
      </c>
    </row>
    <row r="6" spans="1:6" x14ac:dyDescent="0.3">
      <c r="A6" s="1">
        <v>42581</v>
      </c>
      <c r="B6">
        <v>21.66</v>
      </c>
      <c r="C6">
        <f>MONTH(Tabela_pomiary5[[#This Row],[data]])</f>
        <v>7</v>
      </c>
      <c r="E6" s="4">
        <v>4</v>
      </c>
      <c r="F6" s="5">
        <v>12.842307692307692</v>
      </c>
    </row>
    <row r="7" spans="1:6" x14ac:dyDescent="0.3">
      <c r="A7" s="1">
        <v>42558</v>
      </c>
      <c r="B7">
        <v>20.5</v>
      </c>
      <c r="C7">
        <f>MONTH(Tabela_pomiary5[[#This Row],[data]])</f>
        <v>7</v>
      </c>
      <c r="E7" s="4">
        <v>5</v>
      </c>
      <c r="F7" s="5">
        <v>13.564210526315788</v>
      </c>
    </row>
    <row r="8" spans="1:6" x14ac:dyDescent="0.3">
      <c r="A8" s="1">
        <v>42603</v>
      </c>
      <c r="B8">
        <v>20.36</v>
      </c>
      <c r="C8">
        <f>MONTH(Tabela_pomiary5[[#This Row],[data]])</f>
        <v>8</v>
      </c>
      <c r="E8" s="4">
        <v>6</v>
      </c>
      <c r="F8" s="5">
        <v>14.542500000000002</v>
      </c>
    </row>
    <row r="9" spans="1:6" x14ac:dyDescent="0.3">
      <c r="A9" s="1">
        <v>42657</v>
      </c>
      <c r="B9">
        <v>18.22</v>
      </c>
      <c r="C9">
        <f>MONTH(Tabela_pomiary5[[#This Row],[data]])</f>
        <v>10</v>
      </c>
      <c r="E9" s="4">
        <v>7</v>
      </c>
      <c r="F9" s="5">
        <v>22.222631578947368</v>
      </c>
    </row>
    <row r="10" spans="1:6" x14ac:dyDescent="0.3">
      <c r="A10" s="1">
        <v>42554</v>
      </c>
      <c r="B10">
        <v>23.87</v>
      </c>
      <c r="C10">
        <f>MONTH(Tabela_pomiary5[[#This Row],[data]])</f>
        <v>7</v>
      </c>
      <c r="E10" s="4">
        <v>8</v>
      </c>
      <c r="F10" s="5">
        <v>22.228749999999994</v>
      </c>
    </row>
    <row r="11" spans="1:6" x14ac:dyDescent="0.3">
      <c r="A11" s="1">
        <v>42389</v>
      </c>
      <c r="B11">
        <v>-2.96</v>
      </c>
      <c r="C11">
        <f>MONTH(Tabela_pomiary5[[#This Row],[data]])</f>
        <v>1</v>
      </c>
      <c r="E11" s="4">
        <v>9</v>
      </c>
      <c r="F11" s="5">
        <v>16.025333333333332</v>
      </c>
    </row>
    <row r="12" spans="1:6" x14ac:dyDescent="0.3">
      <c r="A12" s="1">
        <v>42558</v>
      </c>
      <c r="B12">
        <v>20.49</v>
      </c>
      <c r="C12">
        <f>MONTH(Tabela_pomiary5[[#This Row],[data]])</f>
        <v>7</v>
      </c>
      <c r="E12" s="4">
        <v>10</v>
      </c>
      <c r="F12" s="5">
        <v>15.032105263157895</v>
      </c>
    </row>
    <row r="13" spans="1:6" x14ac:dyDescent="0.3">
      <c r="A13" s="1">
        <v>42609</v>
      </c>
      <c r="B13">
        <v>23.78</v>
      </c>
      <c r="C13">
        <f>MONTH(Tabela_pomiary5[[#This Row],[data]])</f>
        <v>8</v>
      </c>
      <c r="E13" s="4">
        <v>11</v>
      </c>
      <c r="F13" s="5">
        <v>15.53529411764706</v>
      </c>
    </row>
    <row r="14" spans="1:6" x14ac:dyDescent="0.3">
      <c r="A14" s="1">
        <v>42611</v>
      </c>
      <c r="B14">
        <v>20.8</v>
      </c>
      <c r="C14">
        <f>MONTH(Tabela_pomiary5[[#This Row],[data]])</f>
        <v>8</v>
      </c>
      <c r="E14" s="4">
        <v>12</v>
      </c>
      <c r="F14" s="5">
        <v>0.64777777777777756</v>
      </c>
    </row>
    <row r="15" spans="1:6" x14ac:dyDescent="0.3">
      <c r="A15" s="1">
        <v>42447</v>
      </c>
      <c r="B15">
        <v>-7.39</v>
      </c>
      <c r="C15">
        <f>MONTH(Tabela_pomiary5[[#This Row],[data]])</f>
        <v>3</v>
      </c>
      <c r="E15" s="4" t="s">
        <v>25</v>
      </c>
      <c r="F15">
        <v>12.888500000000004</v>
      </c>
    </row>
    <row r="16" spans="1:6" x14ac:dyDescent="0.3">
      <c r="A16" s="1">
        <v>42715</v>
      </c>
      <c r="B16">
        <v>-4.6100000000000003</v>
      </c>
      <c r="C16">
        <f>MONTH(Tabela_pomiary5[[#This Row],[data]])</f>
        <v>12</v>
      </c>
    </row>
    <row r="17" spans="1:3" x14ac:dyDescent="0.3">
      <c r="A17" s="1">
        <v>42565</v>
      </c>
      <c r="B17">
        <v>24.8</v>
      </c>
      <c r="C17">
        <f>MONTH(Tabela_pomiary5[[#This Row],[data]])</f>
        <v>7</v>
      </c>
    </row>
    <row r="18" spans="1:3" x14ac:dyDescent="0.3">
      <c r="A18" s="1">
        <v>42720</v>
      </c>
      <c r="B18">
        <v>4.71</v>
      </c>
      <c r="C18">
        <f>MONTH(Tabela_pomiary5[[#This Row],[data]])</f>
        <v>12</v>
      </c>
    </row>
    <row r="19" spans="1:3" x14ac:dyDescent="0.3">
      <c r="A19" s="1">
        <v>42698</v>
      </c>
      <c r="B19">
        <v>17.690000000000001</v>
      </c>
      <c r="C19">
        <f>MONTH(Tabela_pomiary5[[#This Row],[data]])</f>
        <v>11</v>
      </c>
    </row>
    <row r="20" spans="1:3" x14ac:dyDescent="0.3">
      <c r="A20" s="1">
        <v>42596</v>
      </c>
      <c r="B20">
        <v>20.05</v>
      </c>
      <c r="C20">
        <f>MONTH(Tabela_pomiary5[[#This Row],[data]])</f>
        <v>8</v>
      </c>
    </row>
    <row r="21" spans="1:3" x14ac:dyDescent="0.3">
      <c r="A21" s="1">
        <v>42732</v>
      </c>
      <c r="B21">
        <v>6.04</v>
      </c>
      <c r="C21">
        <f>MONTH(Tabela_pomiary5[[#This Row],[data]])</f>
        <v>12</v>
      </c>
    </row>
    <row r="22" spans="1:3" x14ac:dyDescent="0.3">
      <c r="A22" s="1">
        <v>42731</v>
      </c>
      <c r="B22">
        <v>-0.95</v>
      </c>
      <c r="C22">
        <f>MONTH(Tabela_pomiary5[[#This Row],[data]])</f>
        <v>12</v>
      </c>
    </row>
    <row r="23" spans="1:3" x14ac:dyDescent="0.3">
      <c r="A23" s="1">
        <v>42472</v>
      </c>
      <c r="B23">
        <v>12.9</v>
      </c>
      <c r="C23">
        <f>MONTH(Tabela_pomiary5[[#This Row],[data]])</f>
        <v>4</v>
      </c>
    </row>
    <row r="24" spans="1:3" x14ac:dyDescent="0.3">
      <c r="A24" s="1">
        <v>42530</v>
      </c>
      <c r="B24">
        <v>18.690000000000001</v>
      </c>
      <c r="C24">
        <f>MONTH(Tabela_pomiary5[[#This Row],[data]])</f>
        <v>6</v>
      </c>
    </row>
    <row r="25" spans="1:3" x14ac:dyDescent="0.3">
      <c r="A25" s="1">
        <v>42558</v>
      </c>
      <c r="B25">
        <v>22.53</v>
      </c>
      <c r="C25">
        <f>MONTH(Tabela_pomiary5[[#This Row],[data]])</f>
        <v>7</v>
      </c>
    </row>
    <row r="26" spans="1:3" x14ac:dyDescent="0.3">
      <c r="A26" s="1">
        <v>42571</v>
      </c>
      <c r="B26">
        <v>22.3</v>
      </c>
      <c r="C26">
        <f>MONTH(Tabela_pomiary5[[#This Row],[data]])</f>
        <v>7</v>
      </c>
    </row>
    <row r="27" spans="1:3" x14ac:dyDescent="0.3">
      <c r="A27" s="1">
        <v>42399</v>
      </c>
      <c r="B27">
        <v>7.83</v>
      </c>
      <c r="C27">
        <f>MONTH(Tabela_pomiary5[[#This Row],[data]])</f>
        <v>1</v>
      </c>
    </row>
    <row r="28" spans="1:3" x14ac:dyDescent="0.3">
      <c r="A28" s="1">
        <v>42551</v>
      </c>
      <c r="B28">
        <v>18.52</v>
      </c>
      <c r="C28">
        <f>MONTH(Tabela_pomiary5[[#This Row],[data]])</f>
        <v>6</v>
      </c>
    </row>
    <row r="29" spans="1:3" x14ac:dyDescent="0.3">
      <c r="A29" s="1">
        <v>42639</v>
      </c>
      <c r="B29">
        <v>15.46</v>
      </c>
      <c r="C29">
        <f>MONTH(Tabela_pomiary5[[#This Row],[data]])</f>
        <v>9</v>
      </c>
    </row>
    <row r="30" spans="1:3" x14ac:dyDescent="0.3">
      <c r="A30" s="1">
        <v>42568</v>
      </c>
      <c r="B30">
        <v>22.32</v>
      </c>
      <c r="C30">
        <f>MONTH(Tabela_pomiary5[[#This Row],[data]])</f>
        <v>7</v>
      </c>
    </row>
    <row r="31" spans="1:3" x14ac:dyDescent="0.3">
      <c r="A31" s="1">
        <v>42571</v>
      </c>
      <c r="B31">
        <v>22.02</v>
      </c>
      <c r="C31">
        <f>MONTH(Tabela_pomiary5[[#This Row],[data]])</f>
        <v>7</v>
      </c>
    </row>
    <row r="32" spans="1:3" x14ac:dyDescent="0.3">
      <c r="A32" s="1">
        <v>42557</v>
      </c>
      <c r="B32">
        <v>21.13</v>
      </c>
      <c r="C32">
        <f>MONTH(Tabela_pomiary5[[#This Row],[data]])</f>
        <v>7</v>
      </c>
    </row>
    <row r="33" spans="1:3" x14ac:dyDescent="0.3">
      <c r="A33" s="1">
        <v>42606</v>
      </c>
      <c r="B33">
        <v>20.99</v>
      </c>
      <c r="C33">
        <f>MONTH(Tabela_pomiary5[[#This Row],[data]])</f>
        <v>8</v>
      </c>
    </row>
    <row r="34" spans="1:3" x14ac:dyDescent="0.3">
      <c r="A34" s="1">
        <v>42686</v>
      </c>
      <c r="B34">
        <v>17.12</v>
      </c>
      <c r="C34">
        <f>MONTH(Tabela_pomiary5[[#This Row],[data]])</f>
        <v>11</v>
      </c>
    </row>
    <row r="35" spans="1:3" x14ac:dyDescent="0.3">
      <c r="A35" s="1">
        <v>42669</v>
      </c>
      <c r="B35">
        <v>16.52</v>
      </c>
      <c r="C35">
        <f>MONTH(Tabela_pomiary5[[#This Row],[data]])</f>
        <v>10</v>
      </c>
    </row>
    <row r="36" spans="1:3" x14ac:dyDescent="0.3">
      <c r="A36" s="1">
        <v>42654</v>
      </c>
      <c r="B36">
        <v>15.91</v>
      </c>
      <c r="C36">
        <f>MONTH(Tabela_pomiary5[[#This Row],[data]])</f>
        <v>10</v>
      </c>
    </row>
    <row r="37" spans="1:3" x14ac:dyDescent="0.3">
      <c r="A37" s="1">
        <v>42485</v>
      </c>
      <c r="B37">
        <v>14.16</v>
      </c>
      <c r="C37">
        <f>MONTH(Tabela_pomiary5[[#This Row],[data]])</f>
        <v>4</v>
      </c>
    </row>
    <row r="38" spans="1:3" x14ac:dyDescent="0.3">
      <c r="A38" s="1">
        <v>42485</v>
      </c>
      <c r="B38">
        <v>12.8</v>
      </c>
      <c r="C38">
        <f>MONTH(Tabela_pomiary5[[#This Row],[data]])</f>
        <v>4</v>
      </c>
    </row>
    <row r="39" spans="1:3" x14ac:dyDescent="0.3">
      <c r="A39" s="1">
        <v>42547</v>
      </c>
      <c r="B39">
        <v>15.9</v>
      </c>
      <c r="C39">
        <f>MONTH(Tabela_pomiary5[[#This Row],[data]])</f>
        <v>6</v>
      </c>
    </row>
    <row r="40" spans="1:3" x14ac:dyDescent="0.3">
      <c r="A40" s="1">
        <v>42647</v>
      </c>
      <c r="B40">
        <v>19.149999999999999</v>
      </c>
      <c r="C40">
        <f>MONTH(Tabela_pomiary5[[#This Row],[data]])</f>
        <v>10</v>
      </c>
    </row>
    <row r="41" spans="1:3" x14ac:dyDescent="0.3">
      <c r="A41" s="1">
        <v>42654</v>
      </c>
      <c r="B41">
        <v>17.760000000000002</v>
      </c>
      <c r="C41">
        <f>MONTH(Tabela_pomiary5[[#This Row],[data]])</f>
        <v>10</v>
      </c>
    </row>
    <row r="42" spans="1:3" x14ac:dyDescent="0.3">
      <c r="A42" s="1">
        <v>42682</v>
      </c>
      <c r="B42">
        <v>19.25</v>
      </c>
      <c r="C42">
        <f>MONTH(Tabela_pomiary5[[#This Row],[data]])</f>
        <v>11</v>
      </c>
    </row>
    <row r="43" spans="1:3" x14ac:dyDescent="0.3">
      <c r="A43" s="1">
        <v>42526</v>
      </c>
      <c r="B43">
        <v>12.94</v>
      </c>
      <c r="C43">
        <f>MONTH(Tabela_pomiary5[[#This Row],[data]])</f>
        <v>6</v>
      </c>
    </row>
    <row r="44" spans="1:3" x14ac:dyDescent="0.3">
      <c r="A44" s="1">
        <v>42668</v>
      </c>
      <c r="B44">
        <v>13.57</v>
      </c>
      <c r="C44">
        <f>MONTH(Tabela_pomiary5[[#This Row],[data]])</f>
        <v>10</v>
      </c>
    </row>
    <row r="45" spans="1:3" x14ac:dyDescent="0.3">
      <c r="A45" s="1">
        <v>42594</v>
      </c>
      <c r="B45">
        <v>24.22</v>
      </c>
      <c r="C45">
        <f>MONTH(Tabela_pomiary5[[#This Row],[data]])</f>
        <v>8</v>
      </c>
    </row>
    <row r="46" spans="1:3" x14ac:dyDescent="0.3">
      <c r="A46" s="1">
        <v>42556</v>
      </c>
      <c r="B46">
        <v>23.77</v>
      </c>
      <c r="C46">
        <f>MONTH(Tabela_pomiary5[[#This Row],[data]])</f>
        <v>7</v>
      </c>
    </row>
    <row r="47" spans="1:3" x14ac:dyDescent="0.3">
      <c r="A47" s="1">
        <v>42406</v>
      </c>
      <c r="B47">
        <v>7.35</v>
      </c>
      <c r="C47">
        <f>MONTH(Tabela_pomiary5[[#This Row],[data]])</f>
        <v>2</v>
      </c>
    </row>
    <row r="48" spans="1:3" x14ac:dyDescent="0.3">
      <c r="A48" s="1">
        <v>42590</v>
      </c>
      <c r="B48">
        <v>20.98</v>
      </c>
      <c r="C48">
        <f>MONTH(Tabela_pomiary5[[#This Row],[data]])</f>
        <v>8</v>
      </c>
    </row>
    <row r="49" spans="1:3" x14ac:dyDescent="0.3">
      <c r="A49" s="1">
        <v>42518</v>
      </c>
      <c r="B49">
        <v>15.68</v>
      </c>
      <c r="C49">
        <f>MONTH(Tabela_pomiary5[[#This Row],[data]])</f>
        <v>5</v>
      </c>
    </row>
    <row r="50" spans="1:3" x14ac:dyDescent="0.3">
      <c r="A50" s="1">
        <v>42537</v>
      </c>
      <c r="B50">
        <v>12.66</v>
      </c>
      <c r="C50">
        <f>MONTH(Tabela_pomiary5[[#This Row],[data]])</f>
        <v>6</v>
      </c>
    </row>
    <row r="51" spans="1:3" x14ac:dyDescent="0.3">
      <c r="A51" s="1">
        <v>42583</v>
      </c>
      <c r="B51">
        <v>20.73</v>
      </c>
      <c r="C51">
        <f>MONTH(Tabela_pomiary5[[#This Row],[data]])</f>
        <v>8</v>
      </c>
    </row>
    <row r="52" spans="1:3" x14ac:dyDescent="0.3">
      <c r="A52" s="1">
        <v>42450</v>
      </c>
      <c r="B52">
        <v>8.25</v>
      </c>
      <c r="C52">
        <f>MONTH(Tabela_pomiary5[[#This Row],[data]])</f>
        <v>3</v>
      </c>
    </row>
    <row r="53" spans="1:3" x14ac:dyDescent="0.3">
      <c r="A53" s="1">
        <v>42405</v>
      </c>
      <c r="B53">
        <v>-2.82</v>
      </c>
      <c r="C53">
        <f>MONTH(Tabela_pomiary5[[#This Row],[data]])</f>
        <v>2</v>
      </c>
    </row>
    <row r="54" spans="1:3" x14ac:dyDescent="0.3">
      <c r="A54" s="1">
        <v>42444</v>
      </c>
      <c r="B54">
        <v>8.17</v>
      </c>
      <c r="C54">
        <f>MONTH(Tabela_pomiary5[[#This Row],[data]])</f>
        <v>3</v>
      </c>
    </row>
    <row r="55" spans="1:3" x14ac:dyDescent="0.3">
      <c r="A55" s="1">
        <v>42529</v>
      </c>
      <c r="B55">
        <v>12.24</v>
      </c>
      <c r="C55">
        <f>MONTH(Tabela_pomiary5[[#This Row],[data]])</f>
        <v>6</v>
      </c>
    </row>
    <row r="56" spans="1:3" x14ac:dyDescent="0.3">
      <c r="A56" s="1">
        <v>42704</v>
      </c>
      <c r="B56">
        <v>18.3</v>
      </c>
      <c r="C56">
        <f>MONTH(Tabela_pomiary5[[#This Row],[data]])</f>
        <v>11</v>
      </c>
    </row>
    <row r="57" spans="1:3" x14ac:dyDescent="0.3">
      <c r="A57" s="1">
        <v>42713</v>
      </c>
      <c r="B57">
        <v>-0.74</v>
      </c>
      <c r="C57">
        <f>MONTH(Tabela_pomiary5[[#This Row],[data]])</f>
        <v>12</v>
      </c>
    </row>
    <row r="58" spans="1:3" x14ac:dyDescent="0.3">
      <c r="A58" s="1">
        <v>42594</v>
      </c>
      <c r="B58">
        <v>22.78</v>
      </c>
      <c r="C58">
        <f>MONTH(Tabela_pomiary5[[#This Row],[data]])</f>
        <v>8</v>
      </c>
    </row>
    <row r="59" spans="1:3" x14ac:dyDescent="0.3">
      <c r="A59" s="1">
        <v>42603</v>
      </c>
      <c r="B59">
        <v>23.09</v>
      </c>
      <c r="C59">
        <f>MONTH(Tabela_pomiary5[[#This Row],[data]])</f>
        <v>8</v>
      </c>
    </row>
    <row r="60" spans="1:3" x14ac:dyDescent="0.3">
      <c r="A60" s="1">
        <v>42498</v>
      </c>
      <c r="B60">
        <v>13.61</v>
      </c>
      <c r="C60">
        <f>MONTH(Tabela_pomiary5[[#This Row],[data]])</f>
        <v>5</v>
      </c>
    </row>
    <row r="61" spans="1:3" x14ac:dyDescent="0.3">
      <c r="A61" s="1">
        <v>42634</v>
      </c>
      <c r="B61">
        <v>16.95</v>
      </c>
      <c r="C61">
        <f>MONTH(Tabela_pomiary5[[#This Row],[data]])</f>
        <v>9</v>
      </c>
    </row>
    <row r="62" spans="1:3" x14ac:dyDescent="0.3">
      <c r="A62" s="1">
        <v>42454</v>
      </c>
      <c r="B62">
        <v>1.39</v>
      </c>
      <c r="C62">
        <f>MONTH(Tabela_pomiary5[[#This Row],[data]])</f>
        <v>3</v>
      </c>
    </row>
    <row r="63" spans="1:3" x14ac:dyDescent="0.3">
      <c r="A63" s="1">
        <v>42687</v>
      </c>
      <c r="B63">
        <v>15.66</v>
      </c>
      <c r="C63">
        <f>MONTH(Tabela_pomiary5[[#This Row],[data]])</f>
        <v>11</v>
      </c>
    </row>
    <row r="64" spans="1:3" x14ac:dyDescent="0.3">
      <c r="A64" s="1">
        <v>42391</v>
      </c>
      <c r="B64">
        <v>4.67</v>
      </c>
      <c r="C64">
        <f>MONTH(Tabela_pomiary5[[#This Row],[data]])</f>
        <v>1</v>
      </c>
    </row>
    <row r="65" spans="1:3" x14ac:dyDescent="0.3">
      <c r="A65" s="1">
        <v>42511</v>
      </c>
      <c r="B65">
        <v>14.15</v>
      </c>
      <c r="C65">
        <f>MONTH(Tabela_pomiary5[[#This Row],[data]])</f>
        <v>5</v>
      </c>
    </row>
    <row r="66" spans="1:3" x14ac:dyDescent="0.3">
      <c r="A66" s="1">
        <v>42609</v>
      </c>
      <c r="B66">
        <v>22.48</v>
      </c>
      <c r="C66">
        <f>MONTH(Tabela_pomiary5[[#This Row],[data]])</f>
        <v>8</v>
      </c>
    </row>
    <row r="67" spans="1:3" x14ac:dyDescent="0.3">
      <c r="A67" s="1">
        <v>42627</v>
      </c>
      <c r="B67">
        <v>19.96</v>
      </c>
      <c r="C67">
        <f>MONTH(Tabela_pomiary5[[#This Row],[data]])</f>
        <v>9</v>
      </c>
    </row>
    <row r="68" spans="1:3" x14ac:dyDescent="0.3">
      <c r="A68" s="1">
        <v>42655</v>
      </c>
      <c r="B68">
        <v>13.27</v>
      </c>
      <c r="C68">
        <f>MONTH(Tabela_pomiary5[[#This Row],[data]])</f>
        <v>10</v>
      </c>
    </row>
    <row r="69" spans="1:3" x14ac:dyDescent="0.3">
      <c r="A69" s="1">
        <v>42572</v>
      </c>
      <c r="B69">
        <v>24.51</v>
      </c>
      <c r="C69">
        <f>MONTH(Tabela_pomiary5[[#This Row],[data]])</f>
        <v>7</v>
      </c>
    </row>
    <row r="70" spans="1:3" x14ac:dyDescent="0.3">
      <c r="A70" s="1">
        <v>42431</v>
      </c>
      <c r="B70">
        <v>-2.61</v>
      </c>
      <c r="C70">
        <f>MONTH(Tabela_pomiary5[[#This Row],[data]])</f>
        <v>3</v>
      </c>
    </row>
    <row r="71" spans="1:3" x14ac:dyDescent="0.3">
      <c r="A71" s="1">
        <v>42452</v>
      </c>
      <c r="B71">
        <v>-5.94</v>
      </c>
      <c r="C71">
        <f>MONTH(Tabela_pomiary5[[#This Row],[data]])</f>
        <v>3</v>
      </c>
    </row>
    <row r="72" spans="1:3" x14ac:dyDescent="0.3">
      <c r="A72" s="1">
        <v>42547</v>
      </c>
      <c r="B72">
        <v>13.54</v>
      </c>
      <c r="C72">
        <f>MONTH(Tabela_pomiary5[[#This Row],[data]])</f>
        <v>6</v>
      </c>
    </row>
    <row r="73" spans="1:3" x14ac:dyDescent="0.3">
      <c r="A73" s="1">
        <v>42727</v>
      </c>
      <c r="B73">
        <v>0.14000000000000001</v>
      </c>
      <c r="C73">
        <f>MONTH(Tabela_pomiary5[[#This Row],[data]])</f>
        <v>12</v>
      </c>
    </row>
    <row r="74" spans="1:3" x14ac:dyDescent="0.3">
      <c r="A74" s="1">
        <v>42542</v>
      </c>
      <c r="B74">
        <v>17.22</v>
      </c>
      <c r="C74">
        <f>MONTH(Tabela_pomiary5[[#This Row],[data]])</f>
        <v>6</v>
      </c>
    </row>
    <row r="75" spans="1:3" x14ac:dyDescent="0.3">
      <c r="A75" s="1">
        <v>42650</v>
      </c>
      <c r="B75">
        <v>11.72</v>
      </c>
      <c r="C75">
        <f>MONTH(Tabela_pomiary5[[#This Row],[data]])</f>
        <v>10</v>
      </c>
    </row>
    <row r="76" spans="1:3" x14ac:dyDescent="0.3">
      <c r="A76" s="1">
        <v>42666</v>
      </c>
      <c r="B76">
        <v>18.43</v>
      </c>
      <c r="C76">
        <f>MONTH(Tabela_pomiary5[[#This Row],[data]])</f>
        <v>10</v>
      </c>
    </row>
    <row r="77" spans="1:3" x14ac:dyDescent="0.3">
      <c r="A77" s="1">
        <v>42415</v>
      </c>
      <c r="B77">
        <v>-5.55</v>
      </c>
      <c r="C77">
        <f>MONTH(Tabela_pomiary5[[#This Row],[data]])</f>
        <v>2</v>
      </c>
    </row>
    <row r="78" spans="1:3" x14ac:dyDescent="0.3">
      <c r="A78" s="1">
        <v>42418</v>
      </c>
      <c r="B78">
        <v>3.21</v>
      </c>
      <c r="C78">
        <f>MONTH(Tabela_pomiary5[[#This Row],[data]])</f>
        <v>2</v>
      </c>
    </row>
    <row r="79" spans="1:3" x14ac:dyDescent="0.3">
      <c r="A79" s="1">
        <v>42424</v>
      </c>
      <c r="B79">
        <v>-3.09</v>
      </c>
      <c r="C79">
        <f>MONTH(Tabela_pomiary5[[#This Row],[data]])</f>
        <v>2</v>
      </c>
    </row>
    <row r="80" spans="1:3" x14ac:dyDescent="0.3">
      <c r="A80" s="1">
        <v>42585</v>
      </c>
      <c r="B80">
        <v>21.93</v>
      </c>
      <c r="C80">
        <f>MONTH(Tabela_pomiary5[[#This Row],[data]])</f>
        <v>8</v>
      </c>
    </row>
    <row r="81" spans="1:3" x14ac:dyDescent="0.3">
      <c r="A81" s="1">
        <v>42457</v>
      </c>
      <c r="B81">
        <v>6.48</v>
      </c>
      <c r="C81">
        <f>MONTH(Tabela_pomiary5[[#This Row],[data]])</f>
        <v>3</v>
      </c>
    </row>
    <row r="82" spans="1:3" x14ac:dyDescent="0.3">
      <c r="A82" s="1">
        <v>42532</v>
      </c>
      <c r="B82">
        <v>13.19</v>
      </c>
      <c r="C82">
        <f>MONTH(Tabela_pomiary5[[#This Row],[data]])</f>
        <v>6</v>
      </c>
    </row>
    <row r="83" spans="1:3" x14ac:dyDescent="0.3">
      <c r="A83" s="1">
        <v>42534</v>
      </c>
      <c r="B83">
        <v>11.46</v>
      </c>
      <c r="C83">
        <f>MONTH(Tabela_pomiary5[[#This Row],[data]])</f>
        <v>6</v>
      </c>
    </row>
    <row r="84" spans="1:3" x14ac:dyDescent="0.3">
      <c r="A84" s="1">
        <v>42576</v>
      </c>
      <c r="B84">
        <v>22.09</v>
      </c>
      <c r="C84">
        <f>MONTH(Tabela_pomiary5[[#This Row],[data]])</f>
        <v>7</v>
      </c>
    </row>
    <row r="85" spans="1:3" x14ac:dyDescent="0.3">
      <c r="A85" s="1">
        <v>42420</v>
      </c>
      <c r="B85">
        <v>-2.02</v>
      </c>
      <c r="C85">
        <f>MONTH(Tabela_pomiary5[[#This Row],[data]])</f>
        <v>2</v>
      </c>
    </row>
    <row r="86" spans="1:3" x14ac:dyDescent="0.3">
      <c r="A86" s="1">
        <v>42406</v>
      </c>
      <c r="B86">
        <v>-7.35</v>
      </c>
      <c r="C86">
        <f>MONTH(Tabela_pomiary5[[#This Row],[data]])</f>
        <v>2</v>
      </c>
    </row>
    <row r="87" spans="1:3" x14ac:dyDescent="0.3">
      <c r="A87" s="1">
        <v>42468</v>
      </c>
      <c r="B87">
        <v>13.78</v>
      </c>
      <c r="C87">
        <f>MONTH(Tabela_pomiary5[[#This Row],[data]])</f>
        <v>4</v>
      </c>
    </row>
    <row r="88" spans="1:3" x14ac:dyDescent="0.3">
      <c r="A88" s="1">
        <v>42498</v>
      </c>
      <c r="B88">
        <v>10.97</v>
      </c>
      <c r="C88">
        <f>MONTH(Tabela_pomiary5[[#This Row],[data]])</f>
        <v>5</v>
      </c>
    </row>
    <row r="89" spans="1:3" x14ac:dyDescent="0.3">
      <c r="A89" s="1">
        <v>42499</v>
      </c>
      <c r="B89">
        <v>11.55</v>
      </c>
      <c r="C89">
        <f>MONTH(Tabela_pomiary5[[#This Row],[data]])</f>
        <v>5</v>
      </c>
    </row>
    <row r="90" spans="1:3" x14ac:dyDescent="0.3">
      <c r="A90" s="1">
        <v>42502</v>
      </c>
      <c r="B90">
        <v>13.55</v>
      </c>
      <c r="C90">
        <f>MONTH(Tabela_pomiary5[[#This Row],[data]])</f>
        <v>5</v>
      </c>
    </row>
    <row r="91" spans="1:3" x14ac:dyDescent="0.3">
      <c r="A91" s="1">
        <v>42660</v>
      </c>
      <c r="B91">
        <v>12.67</v>
      </c>
      <c r="C91">
        <f>MONTH(Tabela_pomiary5[[#This Row],[data]])</f>
        <v>10</v>
      </c>
    </row>
    <row r="92" spans="1:3" x14ac:dyDescent="0.3">
      <c r="A92" s="1">
        <v>42667</v>
      </c>
      <c r="B92">
        <v>13.87</v>
      </c>
      <c r="C92">
        <f>MONTH(Tabela_pomiary5[[#This Row],[data]])</f>
        <v>10</v>
      </c>
    </row>
    <row r="93" spans="1:3" x14ac:dyDescent="0.3">
      <c r="A93" s="1">
        <v>42441</v>
      </c>
      <c r="B93">
        <v>-2.5099999999999998</v>
      </c>
      <c r="C93">
        <f>MONTH(Tabela_pomiary5[[#This Row],[data]])</f>
        <v>3</v>
      </c>
    </row>
    <row r="94" spans="1:3" x14ac:dyDescent="0.3">
      <c r="A94" s="1">
        <v>42456</v>
      </c>
      <c r="B94">
        <v>7.99</v>
      </c>
      <c r="C94">
        <f>MONTH(Tabela_pomiary5[[#This Row],[data]])</f>
        <v>3</v>
      </c>
    </row>
    <row r="95" spans="1:3" x14ac:dyDescent="0.3">
      <c r="A95" s="1">
        <v>42601</v>
      </c>
      <c r="B95">
        <v>22.84</v>
      </c>
      <c r="C95">
        <f>MONTH(Tabela_pomiary5[[#This Row],[data]])</f>
        <v>8</v>
      </c>
    </row>
    <row r="96" spans="1:3" x14ac:dyDescent="0.3">
      <c r="A96" s="1">
        <v>42664</v>
      </c>
      <c r="B96">
        <v>17.690000000000001</v>
      </c>
      <c r="C96">
        <f>MONTH(Tabela_pomiary5[[#This Row],[data]])</f>
        <v>10</v>
      </c>
    </row>
    <row r="97" spans="1:3" x14ac:dyDescent="0.3">
      <c r="A97" s="1">
        <v>42695</v>
      </c>
      <c r="B97">
        <v>10.62</v>
      </c>
      <c r="C97">
        <f>MONTH(Tabela_pomiary5[[#This Row],[data]])</f>
        <v>11</v>
      </c>
    </row>
    <row r="98" spans="1:3" x14ac:dyDescent="0.3">
      <c r="A98" s="1">
        <v>42611</v>
      </c>
      <c r="B98">
        <v>22.41</v>
      </c>
      <c r="C98">
        <f>MONTH(Tabela_pomiary5[[#This Row],[data]])</f>
        <v>8</v>
      </c>
    </row>
    <row r="99" spans="1:3" x14ac:dyDescent="0.3">
      <c r="A99" s="1">
        <v>42553</v>
      </c>
      <c r="B99">
        <v>21.31</v>
      </c>
      <c r="C99">
        <f>MONTH(Tabela_pomiary5[[#This Row],[data]])</f>
        <v>7</v>
      </c>
    </row>
    <row r="100" spans="1:3" x14ac:dyDescent="0.3">
      <c r="A100" s="1">
        <v>42685</v>
      </c>
      <c r="B100">
        <v>19.36</v>
      </c>
      <c r="C100">
        <f>MONTH(Tabela_pomiary5[[#This Row],[data]])</f>
        <v>11</v>
      </c>
    </row>
    <row r="101" spans="1:3" x14ac:dyDescent="0.3">
      <c r="A101" s="1">
        <v>42505</v>
      </c>
      <c r="B101">
        <v>15.34</v>
      </c>
      <c r="C101">
        <f>MONTH(Tabela_pomiary5[[#This Row],[data]])</f>
        <v>5</v>
      </c>
    </row>
    <row r="102" spans="1:3" x14ac:dyDescent="0.3">
      <c r="A102" s="1">
        <v>42668</v>
      </c>
      <c r="B102">
        <v>11.08</v>
      </c>
      <c r="C102">
        <f>MONTH(Tabela_pomiary5[[#This Row],[data]])</f>
        <v>10</v>
      </c>
    </row>
    <row r="103" spans="1:3" x14ac:dyDescent="0.3">
      <c r="A103" s="1">
        <v>42452</v>
      </c>
      <c r="B103">
        <v>7.75</v>
      </c>
      <c r="C103">
        <f>MONTH(Tabela_pomiary5[[#This Row],[data]])</f>
        <v>3</v>
      </c>
    </row>
    <row r="104" spans="1:3" x14ac:dyDescent="0.3">
      <c r="A104" s="1">
        <v>42573</v>
      </c>
      <c r="B104">
        <v>21.9</v>
      </c>
      <c r="C104">
        <f>MONTH(Tabela_pomiary5[[#This Row],[data]])</f>
        <v>7</v>
      </c>
    </row>
    <row r="105" spans="1:3" x14ac:dyDescent="0.3">
      <c r="A105" s="1">
        <v>42606</v>
      </c>
      <c r="B105">
        <v>20.260000000000002</v>
      </c>
      <c r="C105">
        <f>MONTH(Tabela_pomiary5[[#This Row],[data]])</f>
        <v>8</v>
      </c>
    </row>
    <row r="106" spans="1:3" x14ac:dyDescent="0.3">
      <c r="A106" s="1">
        <v>42504</v>
      </c>
      <c r="B106">
        <v>15.42</v>
      </c>
      <c r="C106">
        <f>MONTH(Tabela_pomiary5[[#This Row],[data]])</f>
        <v>5</v>
      </c>
    </row>
    <row r="107" spans="1:3" x14ac:dyDescent="0.3">
      <c r="A107" s="1">
        <v>42546</v>
      </c>
      <c r="B107">
        <v>12.04</v>
      </c>
      <c r="C107">
        <f>MONTH(Tabela_pomiary5[[#This Row],[data]])</f>
        <v>6</v>
      </c>
    </row>
    <row r="108" spans="1:3" x14ac:dyDescent="0.3">
      <c r="A108" s="1">
        <v>42484</v>
      </c>
      <c r="B108">
        <v>12.33</v>
      </c>
      <c r="C108">
        <f>MONTH(Tabela_pomiary5[[#This Row],[data]])</f>
        <v>4</v>
      </c>
    </row>
    <row r="109" spans="1:3" x14ac:dyDescent="0.3">
      <c r="A109" s="1">
        <v>42410</v>
      </c>
      <c r="B109">
        <v>-1.43</v>
      </c>
      <c r="C109">
        <f>MONTH(Tabela_pomiary5[[#This Row],[data]])</f>
        <v>2</v>
      </c>
    </row>
    <row r="110" spans="1:3" x14ac:dyDescent="0.3">
      <c r="A110" s="1">
        <v>42628</v>
      </c>
      <c r="B110">
        <v>10.44</v>
      </c>
      <c r="C110">
        <f>MONTH(Tabela_pomiary5[[#This Row],[data]])</f>
        <v>9</v>
      </c>
    </row>
    <row r="111" spans="1:3" x14ac:dyDescent="0.3">
      <c r="A111" s="1">
        <v>42536</v>
      </c>
      <c r="B111">
        <v>10.26</v>
      </c>
      <c r="C111">
        <f>MONTH(Tabela_pomiary5[[#This Row],[data]])</f>
        <v>6</v>
      </c>
    </row>
    <row r="112" spans="1:3" x14ac:dyDescent="0.3">
      <c r="A112" s="1">
        <v>42654</v>
      </c>
      <c r="B112">
        <v>13.87</v>
      </c>
      <c r="C112">
        <f>MONTH(Tabela_pomiary5[[#This Row],[data]])</f>
        <v>10</v>
      </c>
    </row>
    <row r="113" spans="1:3" x14ac:dyDescent="0.3">
      <c r="A113" s="1">
        <v>42377</v>
      </c>
      <c r="B113">
        <v>0.03</v>
      </c>
      <c r="C113">
        <f>MONTH(Tabela_pomiary5[[#This Row],[data]])</f>
        <v>1</v>
      </c>
    </row>
    <row r="114" spans="1:3" x14ac:dyDescent="0.3">
      <c r="A114" s="1">
        <v>42418</v>
      </c>
      <c r="B114">
        <v>-3.25</v>
      </c>
      <c r="C114">
        <f>MONTH(Tabela_pomiary5[[#This Row],[data]])</f>
        <v>2</v>
      </c>
    </row>
    <row r="115" spans="1:3" x14ac:dyDescent="0.3">
      <c r="A115" s="1">
        <v>42433</v>
      </c>
      <c r="B115">
        <v>8.8699999999999992</v>
      </c>
      <c r="C115">
        <f>MONTH(Tabela_pomiary5[[#This Row],[data]])</f>
        <v>3</v>
      </c>
    </row>
    <row r="116" spans="1:3" x14ac:dyDescent="0.3">
      <c r="A116" s="1">
        <v>42501</v>
      </c>
      <c r="B116">
        <v>10.54</v>
      </c>
      <c r="C116">
        <f>MONTH(Tabela_pomiary5[[#This Row],[data]])</f>
        <v>5</v>
      </c>
    </row>
    <row r="117" spans="1:3" x14ac:dyDescent="0.3">
      <c r="A117" s="1">
        <v>42653</v>
      </c>
      <c r="B117">
        <v>11.75</v>
      </c>
      <c r="C117">
        <f>MONTH(Tabela_pomiary5[[#This Row],[data]])</f>
        <v>10</v>
      </c>
    </row>
    <row r="118" spans="1:3" x14ac:dyDescent="0.3">
      <c r="A118" s="1">
        <v>42415</v>
      </c>
      <c r="B118">
        <v>3.43</v>
      </c>
      <c r="C118">
        <f>MONTH(Tabela_pomiary5[[#This Row],[data]])</f>
        <v>2</v>
      </c>
    </row>
    <row r="119" spans="1:3" x14ac:dyDescent="0.3">
      <c r="A119" s="1">
        <v>42478</v>
      </c>
      <c r="B119">
        <v>10.08</v>
      </c>
      <c r="C119">
        <f>MONTH(Tabela_pomiary5[[#This Row],[data]])</f>
        <v>4</v>
      </c>
    </row>
    <row r="120" spans="1:3" x14ac:dyDescent="0.3">
      <c r="A120" s="1">
        <v>42495</v>
      </c>
      <c r="B120">
        <v>15.58</v>
      </c>
      <c r="C120">
        <f>MONTH(Tabela_pomiary5[[#This Row],[data]])</f>
        <v>5</v>
      </c>
    </row>
    <row r="121" spans="1:3" x14ac:dyDescent="0.3">
      <c r="A121" s="1">
        <v>42691</v>
      </c>
      <c r="B121">
        <v>10.33</v>
      </c>
      <c r="C121">
        <f>MONTH(Tabela_pomiary5[[#This Row],[data]])</f>
        <v>11</v>
      </c>
    </row>
    <row r="122" spans="1:3" x14ac:dyDescent="0.3">
      <c r="A122" s="1">
        <v>42728</v>
      </c>
      <c r="B122">
        <v>8.58</v>
      </c>
      <c r="C122">
        <f>MONTH(Tabela_pomiary5[[#This Row],[data]])</f>
        <v>12</v>
      </c>
    </row>
    <row r="123" spans="1:3" x14ac:dyDescent="0.3">
      <c r="A123" s="1">
        <v>42512</v>
      </c>
      <c r="B123">
        <v>14.67</v>
      </c>
      <c r="C123">
        <f>MONTH(Tabela_pomiary5[[#This Row],[data]])</f>
        <v>5</v>
      </c>
    </row>
    <row r="124" spans="1:3" x14ac:dyDescent="0.3">
      <c r="A124" s="1">
        <v>42458</v>
      </c>
      <c r="B124">
        <v>1.36</v>
      </c>
      <c r="C124">
        <f>MONTH(Tabela_pomiary5[[#This Row],[data]])</f>
        <v>3</v>
      </c>
    </row>
    <row r="125" spans="1:3" x14ac:dyDescent="0.3">
      <c r="A125" s="1">
        <v>42601</v>
      </c>
      <c r="B125">
        <v>23.02</v>
      </c>
      <c r="C125">
        <f>MONTH(Tabela_pomiary5[[#This Row],[data]])</f>
        <v>8</v>
      </c>
    </row>
    <row r="126" spans="1:3" x14ac:dyDescent="0.3">
      <c r="A126" s="1">
        <v>42631</v>
      </c>
      <c r="B126">
        <v>17.690000000000001</v>
      </c>
      <c r="C126">
        <f>MONTH(Tabela_pomiary5[[#This Row],[data]])</f>
        <v>9</v>
      </c>
    </row>
    <row r="127" spans="1:3" x14ac:dyDescent="0.3">
      <c r="A127" s="1">
        <v>42666</v>
      </c>
      <c r="B127">
        <v>19.170000000000002</v>
      </c>
      <c r="C127">
        <f>MONTH(Tabela_pomiary5[[#This Row],[data]])</f>
        <v>10</v>
      </c>
    </row>
    <row r="128" spans="1:3" x14ac:dyDescent="0.3">
      <c r="A128" s="1">
        <v>42676</v>
      </c>
      <c r="B128">
        <v>17.09</v>
      </c>
      <c r="C128">
        <f>MONTH(Tabela_pomiary5[[#This Row],[data]])</f>
        <v>11</v>
      </c>
    </row>
    <row r="129" spans="1:3" x14ac:dyDescent="0.3">
      <c r="A129" s="1">
        <v>42545</v>
      </c>
      <c r="B129">
        <v>12.5</v>
      </c>
      <c r="C129">
        <f>MONTH(Tabela_pomiary5[[#This Row],[data]])</f>
        <v>6</v>
      </c>
    </row>
    <row r="130" spans="1:3" x14ac:dyDescent="0.3">
      <c r="A130" s="1">
        <v>42716</v>
      </c>
      <c r="B130">
        <v>-1.52</v>
      </c>
      <c r="C130">
        <f>MONTH(Tabela_pomiary5[[#This Row],[data]])</f>
        <v>12</v>
      </c>
    </row>
    <row r="131" spans="1:3" x14ac:dyDescent="0.3">
      <c r="A131" s="1">
        <v>42489</v>
      </c>
      <c r="B131">
        <v>13.67</v>
      </c>
      <c r="C131">
        <f>MONTH(Tabela_pomiary5[[#This Row],[data]])</f>
        <v>4</v>
      </c>
    </row>
    <row r="132" spans="1:3" x14ac:dyDescent="0.3">
      <c r="A132" s="1">
        <v>42619</v>
      </c>
      <c r="B132">
        <v>17.64</v>
      </c>
      <c r="C132">
        <f>MONTH(Tabela_pomiary5[[#This Row],[data]])</f>
        <v>9</v>
      </c>
    </row>
    <row r="133" spans="1:3" x14ac:dyDescent="0.3">
      <c r="A133" s="1">
        <v>42409</v>
      </c>
      <c r="B133">
        <v>-6.66</v>
      </c>
      <c r="C133">
        <f>MONTH(Tabela_pomiary5[[#This Row],[data]])</f>
        <v>2</v>
      </c>
    </row>
    <row r="134" spans="1:3" x14ac:dyDescent="0.3">
      <c r="A134" s="1">
        <v>42493</v>
      </c>
      <c r="B134">
        <v>12.52</v>
      </c>
      <c r="C134">
        <f>MONTH(Tabela_pomiary5[[#This Row],[data]])</f>
        <v>5</v>
      </c>
    </row>
    <row r="135" spans="1:3" x14ac:dyDescent="0.3">
      <c r="A135" s="1">
        <v>42548</v>
      </c>
      <c r="B135">
        <v>13.96</v>
      </c>
      <c r="C135">
        <f>MONTH(Tabela_pomiary5[[#This Row],[data]])</f>
        <v>6</v>
      </c>
    </row>
    <row r="136" spans="1:3" x14ac:dyDescent="0.3">
      <c r="A136" s="1">
        <v>42675</v>
      </c>
      <c r="B136">
        <v>19.760000000000002</v>
      </c>
      <c r="C136">
        <f>MONTH(Tabela_pomiary5[[#This Row],[data]])</f>
        <v>11</v>
      </c>
    </row>
    <row r="137" spans="1:3" x14ac:dyDescent="0.3">
      <c r="A137" s="1">
        <v>42500</v>
      </c>
      <c r="B137">
        <v>13.95</v>
      </c>
      <c r="C137">
        <f>MONTH(Tabela_pomiary5[[#This Row],[data]])</f>
        <v>5</v>
      </c>
    </row>
    <row r="138" spans="1:3" x14ac:dyDescent="0.3">
      <c r="A138" s="1">
        <v>42616</v>
      </c>
      <c r="B138">
        <v>14.37</v>
      </c>
      <c r="C138">
        <f>MONTH(Tabela_pomiary5[[#This Row],[data]])</f>
        <v>9</v>
      </c>
    </row>
    <row r="139" spans="1:3" x14ac:dyDescent="0.3">
      <c r="A139" s="1">
        <v>42635</v>
      </c>
      <c r="B139">
        <v>16.170000000000002</v>
      </c>
      <c r="C139">
        <f>MONTH(Tabela_pomiary5[[#This Row],[data]])</f>
        <v>9</v>
      </c>
    </row>
    <row r="140" spans="1:3" x14ac:dyDescent="0.3">
      <c r="A140" s="1">
        <v>42410</v>
      </c>
      <c r="B140">
        <v>8.5299999999999994</v>
      </c>
      <c r="C140">
        <f>MONTH(Tabela_pomiary5[[#This Row],[data]])</f>
        <v>2</v>
      </c>
    </row>
    <row r="141" spans="1:3" x14ac:dyDescent="0.3">
      <c r="A141" s="1">
        <v>42679</v>
      </c>
      <c r="B141">
        <v>14.51</v>
      </c>
      <c r="C141">
        <f>MONTH(Tabela_pomiary5[[#This Row],[data]])</f>
        <v>11</v>
      </c>
    </row>
    <row r="142" spans="1:3" x14ac:dyDescent="0.3">
      <c r="A142" s="1">
        <v>42455</v>
      </c>
      <c r="B142">
        <v>-4.67</v>
      </c>
      <c r="C142">
        <f>MONTH(Tabela_pomiary5[[#This Row],[data]])</f>
        <v>3</v>
      </c>
    </row>
    <row r="143" spans="1:3" x14ac:dyDescent="0.3">
      <c r="A143" s="1">
        <v>42645</v>
      </c>
      <c r="B143">
        <v>12.42</v>
      </c>
      <c r="C143">
        <f>MONTH(Tabela_pomiary5[[#This Row],[data]])</f>
        <v>10</v>
      </c>
    </row>
    <row r="144" spans="1:3" x14ac:dyDescent="0.3">
      <c r="A144" s="1">
        <v>42435</v>
      </c>
      <c r="B144">
        <v>-1.1200000000000001</v>
      </c>
      <c r="C144">
        <f>MONTH(Tabela_pomiary5[[#This Row],[data]])</f>
        <v>3</v>
      </c>
    </row>
    <row r="145" spans="1:3" x14ac:dyDescent="0.3">
      <c r="A145" s="1">
        <v>42616</v>
      </c>
      <c r="B145">
        <v>15.82</v>
      </c>
      <c r="C145">
        <f>MONTH(Tabela_pomiary5[[#This Row],[data]])</f>
        <v>9</v>
      </c>
    </row>
    <row r="146" spans="1:3" x14ac:dyDescent="0.3">
      <c r="A146" s="1">
        <v>42547</v>
      </c>
      <c r="B146">
        <v>14.5</v>
      </c>
      <c r="C146">
        <f>MONTH(Tabela_pomiary5[[#This Row],[data]])</f>
        <v>6</v>
      </c>
    </row>
    <row r="147" spans="1:3" x14ac:dyDescent="0.3">
      <c r="A147" s="1">
        <v>42675</v>
      </c>
      <c r="B147">
        <v>13.18</v>
      </c>
      <c r="C147">
        <f>MONTH(Tabela_pomiary5[[#This Row],[data]])</f>
        <v>11</v>
      </c>
    </row>
    <row r="148" spans="1:3" x14ac:dyDescent="0.3">
      <c r="A148" s="1">
        <v>42687</v>
      </c>
      <c r="B148">
        <v>12.78</v>
      </c>
      <c r="C148">
        <f>MONTH(Tabela_pomiary5[[#This Row],[data]])</f>
        <v>11</v>
      </c>
    </row>
    <row r="149" spans="1:3" x14ac:dyDescent="0.3">
      <c r="A149" s="1">
        <v>42669</v>
      </c>
      <c r="B149">
        <v>18.37</v>
      </c>
      <c r="C149">
        <f>MONTH(Tabela_pomiary5[[#This Row],[data]])</f>
        <v>10</v>
      </c>
    </row>
    <row r="150" spans="1:3" x14ac:dyDescent="0.3">
      <c r="A150" s="1">
        <v>42702</v>
      </c>
      <c r="B150">
        <v>16.760000000000002</v>
      </c>
      <c r="C150">
        <f>MONTH(Tabela_pomiary5[[#This Row],[data]])</f>
        <v>11</v>
      </c>
    </row>
    <row r="151" spans="1:3" x14ac:dyDescent="0.3">
      <c r="A151" s="1">
        <v>42722</v>
      </c>
      <c r="B151">
        <v>-5.82</v>
      </c>
      <c r="C151">
        <f>MONTH(Tabela_pomiary5[[#This Row],[data]])</f>
        <v>12</v>
      </c>
    </row>
    <row r="152" spans="1:3" x14ac:dyDescent="0.3">
      <c r="A152" s="1">
        <v>42540</v>
      </c>
      <c r="B152">
        <v>15.76</v>
      </c>
      <c r="C152">
        <f>MONTH(Tabela_pomiary5[[#This Row],[data]])</f>
        <v>6</v>
      </c>
    </row>
    <row r="153" spans="1:3" x14ac:dyDescent="0.3">
      <c r="A153" s="1">
        <v>42641</v>
      </c>
      <c r="B153">
        <v>15.26</v>
      </c>
      <c r="C153">
        <f>MONTH(Tabela_pomiary5[[#This Row],[data]])</f>
        <v>9</v>
      </c>
    </row>
    <row r="154" spans="1:3" x14ac:dyDescent="0.3">
      <c r="A154" s="1">
        <v>42545</v>
      </c>
      <c r="B154">
        <v>12.04</v>
      </c>
      <c r="C154">
        <f>MONTH(Tabela_pomiary5[[#This Row],[data]])</f>
        <v>6</v>
      </c>
    </row>
    <row r="155" spans="1:3" x14ac:dyDescent="0.3">
      <c r="A155" s="1">
        <v>42455</v>
      </c>
      <c r="B155">
        <v>7.28</v>
      </c>
      <c r="C155">
        <f>MONTH(Tabela_pomiary5[[#This Row],[data]])</f>
        <v>3</v>
      </c>
    </row>
    <row r="156" spans="1:3" x14ac:dyDescent="0.3">
      <c r="A156" s="1">
        <v>42470</v>
      </c>
      <c r="B156">
        <v>14.21</v>
      </c>
      <c r="C156">
        <f>MONTH(Tabela_pomiary5[[#This Row],[data]])</f>
        <v>4</v>
      </c>
    </row>
    <row r="157" spans="1:3" x14ac:dyDescent="0.3">
      <c r="A157" s="1">
        <v>42517</v>
      </c>
      <c r="B157">
        <v>11.17</v>
      </c>
      <c r="C157">
        <f>MONTH(Tabela_pomiary5[[#This Row],[data]])</f>
        <v>5</v>
      </c>
    </row>
    <row r="158" spans="1:3" x14ac:dyDescent="0.3">
      <c r="A158" s="1">
        <v>42567</v>
      </c>
      <c r="B158">
        <v>21.42</v>
      </c>
      <c r="C158">
        <f>MONTH(Tabela_pomiary5[[#This Row],[data]])</f>
        <v>7</v>
      </c>
    </row>
    <row r="159" spans="1:3" x14ac:dyDescent="0.3">
      <c r="A159" s="1">
        <v>42480</v>
      </c>
      <c r="B159">
        <v>13.03</v>
      </c>
      <c r="C159">
        <f>MONTH(Tabela_pomiary5[[#This Row],[data]])</f>
        <v>4</v>
      </c>
    </row>
    <row r="160" spans="1:3" x14ac:dyDescent="0.3">
      <c r="A160" s="1">
        <v>42588</v>
      </c>
      <c r="B160">
        <v>23.21</v>
      </c>
      <c r="C160">
        <f>MONTH(Tabela_pomiary5[[#This Row],[data]])</f>
        <v>8</v>
      </c>
    </row>
    <row r="161" spans="1:3" x14ac:dyDescent="0.3">
      <c r="A161" s="1">
        <v>42599</v>
      </c>
      <c r="B161">
        <v>24.76</v>
      </c>
      <c r="C161">
        <f>MONTH(Tabela_pomiary5[[#This Row],[data]])</f>
        <v>8</v>
      </c>
    </row>
    <row r="162" spans="1:3" x14ac:dyDescent="0.3">
      <c r="A162" s="1">
        <v>42390</v>
      </c>
      <c r="B162">
        <v>-3.49</v>
      </c>
      <c r="C162">
        <f>MONTH(Tabela_pomiary5[[#This Row],[data]])</f>
        <v>1</v>
      </c>
    </row>
    <row r="163" spans="1:3" x14ac:dyDescent="0.3">
      <c r="A163" s="1">
        <v>42532</v>
      </c>
      <c r="B163">
        <v>15.91</v>
      </c>
      <c r="C163">
        <f>MONTH(Tabela_pomiary5[[#This Row],[data]])</f>
        <v>6</v>
      </c>
    </row>
    <row r="164" spans="1:3" x14ac:dyDescent="0.3">
      <c r="A164" s="1">
        <v>42475</v>
      </c>
      <c r="B164">
        <v>12.1</v>
      </c>
      <c r="C164">
        <f>MONTH(Tabela_pomiary5[[#This Row],[data]])</f>
        <v>4</v>
      </c>
    </row>
    <row r="165" spans="1:3" x14ac:dyDescent="0.3">
      <c r="A165" s="1">
        <v>42492</v>
      </c>
      <c r="B165">
        <v>15.37</v>
      </c>
      <c r="C165">
        <f>MONTH(Tabela_pomiary5[[#This Row],[data]])</f>
        <v>5</v>
      </c>
    </row>
    <row r="166" spans="1:3" x14ac:dyDescent="0.3">
      <c r="A166" s="1">
        <v>42523</v>
      </c>
      <c r="B166">
        <v>19.329999999999998</v>
      </c>
      <c r="C166">
        <f>MONTH(Tabela_pomiary5[[#This Row],[data]])</f>
        <v>6</v>
      </c>
    </row>
    <row r="167" spans="1:3" x14ac:dyDescent="0.3">
      <c r="A167" s="1">
        <v>42647</v>
      </c>
      <c r="B167">
        <v>10.17</v>
      </c>
      <c r="C167">
        <f>MONTH(Tabela_pomiary5[[#This Row],[data]])</f>
        <v>10</v>
      </c>
    </row>
    <row r="168" spans="1:3" x14ac:dyDescent="0.3">
      <c r="A168" s="1">
        <v>42496</v>
      </c>
      <c r="B168">
        <v>15.53</v>
      </c>
      <c r="C168">
        <f>MONTH(Tabela_pomiary5[[#This Row],[data]])</f>
        <v>5</v>
      </c>
    </row>
    <row r="169" spans="1:3" x14ac:dyDescent="0.3">
      <c r="A169" s="1">
        <v>42587</v>
      </c>
      <c r="B169">
        <v>23.53</v>
      </c>
      <c r="C169">
        <f>MONTH(Tabela_pomiary5[[#This Row],[data]])</f>
        <v>8</v>
      </c>
    </row>
    <row r="170" spans="1:3" x14ac:dyDescent="0.3">
      <c r="A170" s="1">
        <v>42635</v>
      </c>
      <c r="B170">
        <v>18.489999999999998</v>
      </c>
      <c r="C170">
        <f>MONTH(Tabela_pomiary5[[#This Row],[data]])</f>
        <v>9</v>
      </c>
    </row>
    <row r="171" spans="1:3" x14ac:dyDescent="0.3">
      <c r="A171" s="1">
        <v>42487</v>
      </c>
      <c r="B171">
        <v>11.15</v>
      </c>
      <c r="C171">
        <f>MONTH(Tabela_pomiary5[[#This Row],[data]])</f>
        <v>4</v>
      </c>
    </row>
    <row r="172" spans="1:3" x14ac:dyDescent="0.3">
      <c r="A172" s="1">
        <v>42495</v>
      </c>
      <c r="B172">
        <v>10.47</v>
      </c>
      <c r="C172">
        <f>MONTH(Tabela_pomiary5[[#This Row],[data]])</f>
        <v>5</v>
      </c>
    </row>
    <row r="173" spans="1:3" x14ac:dyDescent="0.3">
      <c r="A173" s="1">
        <v>42508</v>
      </c>
      <c r="B173">
        <v>15.72</v>
      </c>
      <c r="C173">
        <f>MONTH(Tabela_pomiary5[[#This Row],[data]])</f>
        <v>5</v>
      </c>
    </row>
    <row r="174" spans="1:3" x14ac:dyDescent="0.3">
      <c r="A174" s="1">
        <v>42561</v>
      </c>
      <c r="B174">
        <v>23.03</v>
      </c>
      <c r="C174">
        <f>MONTH(Tabela_pomiary5[[#This Row],[data]])</f>
        <v>7</v>
      </c>
    </row>
    <row r="175" spans="1:3" x14ac:dyDescent="0.3">
      <c r="A175" s="1">
        <v>42591</v>
      </c>
      <c r="B175">
        <v>24.53</v>
      </c>
      <c r="C175">
        <f>MONTH(Tabela_pomiary5[[#This Row],[data]])</f>
        <v>8</v>
      </c>
    </row>
    <row r="176" spans="1:3" x14ac:dyDescent="0.3">
      <c r="A176" s="1">
        <v>42619</v>
      </c>
      <c r="B176">
        <v>19.510000000000002</v>
      </c>
      <c r="C176">
        <f>MONTH(Tabela_pomiary5[[#This Row],[data]])</f>
        <v>9</v>
      </c>
    </row>
    <row r="177" spans="1:3" x14ac:dyDescent="0.3">
      <c r="A177" s="1">
        <v>42601</v>
      </c>
      <c r="B177">
        <v>20.5</v>
      </c>
      <c r="C177">
        <f>MONTH(Tabela_pomiary5[[#This Row],[data]])</f>
        <v>8</v>
      </c>
    </row>
    <row r="178" spans="1:3" x14ac:dyDescent="0.3">
      <c r="A178" s="1">
        <v>42610</v>
      </c>
      <c r="B178">
        <v>21.43</v>
      </c>
      <c r="C178">
        <f>MONTH(Tabela_pomiary5[[#This Row],[data]])</f>
        <v>8</v>
      </c>
    </row>
    <row r="179" spans="1:3" x14ac:dyDescent="0.3">
      <c r="A179" s="1">
        <v>42626</v>
      </c>
      <c r="B179">
        <v>16.04</v>
      </c>
      <c r="C179">
        <f>MONTH(Tabela_pomiary5[[#This Row],[data]])</f>
        <v>9</v>
      </c>
    </row>
    <row r="180" spans="1:3" x14ac:dyDescent="0.3">
      <c r="A180" s="1">
        <v>42636</v>
      </c>
      <c r="B180">
        <v>15.46</v>
      </c>
      <c r="C180">
        <f>MONTH(Tabela_pomiary5[[#This Row],[data]])</f>
        <v>9</v>
      </c>
    </row>
    <row r="181" spans="1:3" x14ac:dyDescent="0.3">
      <c r="A181" s="1">
        <v>42387</v>
      </c>
      <c r="B181">
        <v>-4.25</v>
      </c>
      <c r="C181">
        <f>MONTH(Tabela_pomiary5[[#This Row],[data]])</f>
        <v>1</v>
      </c>
    </row>
    <row r="182" spans="1:3" x14ac:dyDescent="0.3">
      <c r="A182" s="1">
        <v>42534</v>
      </c>
      <c r="B182">
        <v>16.47</v>
      </c>
      <c r="C182">
        <f>MONTH(Tabela_pomiary5[[#This Row],[data]])</f>
        <v>6</v>
      </c>
    </row>
    <row r="183" spans="1:3" x14ac:dyDescent="0.3">
      <c r="A183" s="1">
        <v>42480</v>
      </c>
      <c r="B183">
        <v>13.14</v>
      </c>
      <c r="C183">
        <f>MONTH(Tabela_pomiary5[[#This Row],[data]])</f>
        <v>4</v>
      </c>
    </row>
    <row r="184" spans="1:3" x14ac:dyDescent="0.3">
      <c r="A184" s="1">
        <v>42696</v>
      </c>
      <c r="B184">
        <v>11.84</v>
      </c>
      <c r="C184">
        <f>MONTH(Tabela_pomiary5[[#This Row],[data]])</f>
        <v>11</v>
      </c>
    </row>
    <row r="185" spans="1:3" x14ac:dyDescent="0.3">
      <c r="A185" s="1">
        <v>42436</v>
      </c>
      <c r="B185">
        <v>7.82</v>
      </c>
      <c r="C185">
        <f>MONTH(Tabela_pomiary5[[#This Row],[data]])</f>
        <v>3</v>
      </c>
    </row>
    <row r="186" spans="1:3" x14ac:dyDescent="0.3">
      <c r="A186" s="1">
        <v>42557</v>
      </c>
      <c r="B186">
        <v>20.04</v>
      </c>
      <c r="C186">
        <f>MONTH(Tabela_pomiary5[[#This Row],[data]])</f>
        <v>7</v>
      </c>
    </row>
    <row r="187" spans="1:3" x14ac:dyDescent="0.3">
      <c r="A187" s="1">
        <v>42536</v>
      </c>
      <c r="B187">
        <v>14.58</v>
      </c>
      <c r="C187">
        <f>MONTH(Tabela_pomiary5[[#This Row],[data]])</f>
        <v>6</v>
      </c>
    </row>
    <row r="188" spans="1:3" x14ac:dyDescent="0.3">
      <c r="A188" s="1">
        <v>42418</v>
      </c>
      <c r="B188">
        <v>8.69</v>
      </c>
      <c r="C188">
        <f>MONTH(Tabela_pomiary5[[#This Row],[data]])</f>
        <v>2</v>
      </c>
    </row>
    <row r="189" spans="1:3" x14ac:dyDescent="0.3">
      <c r="A189" s="1">
        <v>42607</v>
      </c>
      <c r="B189">
        <v>20.71</v>
      </c>
      <c r="C189">
        <f>MONTH(Tabela_pomiary5[[#This Row],[data]])</f>
        <v>8</v>
      </c>
    </row>
    <row r="190" spans="1:3" x14ac:dyDescent="0.3">
      <c r="A190" s="1">
        <v>42421</v>
      </c>
      <c r="B190">
        <v>2.82</v>
      </c>
      <c r="C190">
        <f>MONTH(Tabela_pomiary5[[#This Row],[data]])</f>
        <v>2</v>
      </c>
    </row>
    <row r="191" spans="1:3" x14ac:dyDescent="0.3">
      <c r="A191" s="1">
        <v>42693</v>
      </c>
      <c r="B191">
        <v>19.66</v>
      </c>
      <c r="C191">
        <f>MONTH(Tabela_pomiary5[[#This Row],[data]])</f>
        <v>11</v>
      </c>
    </row>
    <row r="192" spans="1:3" x14ac:dyDescent="0.3">
      <c r="A192" s="1">
        <v>42617</v>
      </c>
      <c r="B192">
        <v>11.12</v>
      </c>
      <c r="C192">
        <f>MONTH(Tabela_pomiary5[[#This Row],[data]])</f>
        <v>9</v>
      </c>
    </row>
    <row r="193" spans="1:3" x14ac:dyDescent="0.3">
      <c r="A193" s="1">
        <v>42495</v>
      </c>
      <c r="B193">
        <v>11.93</v>
      </c>
      <c r="C193">
        <f>MONTH(Tabela_pomiary5[[#This Row],[data]])</f>
        <v>5</v>
      </c>
    </row>
    <row r="194" spans="1:3" x14ac:dyDescent="0.3">
      <c r="A194" s="1">
        <v>42540</v>
      </c>
      <c r="B194">
        <v>14.23</v>
      </c>
      <c r="C194">
        <f>MONTH(Tabela_pomiary5[[#This Row],[data]])</f>
        <v>6</v>
      </c>
    </row>
    <row r="195" spans="1:3" x14ac:dyDescent="0.3">
      <c r="A195" s="1">
        <v>42374</v>
      </c>
      <c r="B195">
        <v>4.53</v>
      </c>
      <c r="C195">
        <f>MONTH(Tabela_pomiary5[[#This Row],[data]])</f>
        <v>1</v>
      </c>
    </row>
    <row r="196" spans="1:3" x14ac:dyDescent="0.3">
      <c r="A196" s="1">
        <v>42558</v>
      </c>
      <c r="B196">
        <v>22.54</v>
      </c>
      <c r="C196">
        <f>MONTH(Tabela_pomiary5[[#This Row],[data]])</f>
        <v>7</v>
      </c>
    </row>
    <row r="197" spans="1:3" x14ac:dyDescent="0.3">
      <c r="A197" s="1">
        <v>42605</v>
      </c>
      <c r="B197">
        <v>24.1</v>
      </c>
      <c r="C197">
        <f>MONTH(Tabela_pomiary5[[#This Row],[data]])</f>
        <v>8</v>
      </c>
    </row>
    <row r="198" spans="1:3" x14ac:dyDescent="0.3">
      <c r="A198" s="1">
        <v>42439</v>
      </c>
      <c r="B198">
        <v>6.28</v>
      </c>
      <c r="C198">
        <f>MONTH(Tabela_pomiary5[[#This Row],[data]])</f>
        <v>3</v>
      </c>
    </row>
    <row r="199" spans="1:3" x14ac:dyDescent="0.3">
      <c r="A199" s="1">
        <v>42703</v>
      </c>
      <c r="B199">
        <v>10.19</v>
      </c>
      <c r="C199">
        <f>MONTH(Tabela_pomiary5[[#This Row],[data]])</f>
        <v>11</v>
      </c>
    </row>
    <row r="200" spans="1:3" x14ac:dyDescent="0.3">
      <c r="A200" s="1">
        <v>42549</v>
      </c>
      <c r="B200">
        <v>11.35</v>
      </c>
      <c r="C200">
        <f>MONTH(Tabela_pomiary5[[#This Row],[data]])</f>
        <v>6</v>
      </c>
    </row>
    <row r="201" spans="1:3" x14ac:dyDescent="0.3">
      <c r="A201" s="1">
        <v>42451</v>
      </c>
      <c r="B201">
        <v>2.69</v>
      </c>
      <c r="C201">
        <f>MONTH(Tabela_pomiary5[[#This Row],[data]])</f>
        <v>3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C42F-E5C5-4E97-B34F-CD7980F81CC4}">
  <dimension ref="A1:B14"/>
  <sheetViews>
    <sheetView workbookViewId="0">
      <selection activeCell="A22" sqref="A22"/>
    </sheetView>
  </sheetViews>
  <sheetFormatPr defaultRowHeight="14.4" x14ac:dyDescent="0.3"/>
  <cols>
    <col min="1" max="1" width="16.6640625" bestFit="1" customWidth="1"/>
    <col min="2" max="2" width="23.6640625" bestFit="1" customWidth="1"/>
  </cols>
  <sheetData>
    <row r="1" spans="1:2" x14ac:dyDescent="0.3">
      <c r="A1" s="3" t="s">
        <v>24</v>
      </c>
      <c r="B1" t="s">
        <v>28</v>
      </c>
    </row>
    <row r="2" spans="1:2" x14ac:dyDescent="0.3">
      <c r="A2" s="4">
        <v>1</v>
      </c>
      <c r="B2">
        <v>0.90857142857142836</v>
      </c>
    </row>
    <row r="3" spans="1:2" x14ac:dyDescent="0.3">
      <c r="A3" s="4">
        <v>2</v>
      </c>
      <c r="B3">
        <v>0.15733333333333327</v>
      </c>
    </row>
    <row r="4" spans="1:2" x14ac:dyDescent="0.3">
      <c r="A4" s="4">
        <v>3</v>
      </c>
      <c r="B4">
        <v>2.2973684210526311</v>
      </c>
    </row>
    <row r="5" spans="1:2" x14ac:dyDescent="0.3">
      <c r="A5" s="4">
        <v>4</v>
      </c>
      <c r="B5">
        <v>12.842307692307692</v>
      </c>
    </row>
    <row r="6" spans="1:2" x14ac:dyDescent="0.3">
      <c r="A6" s="4">
        <v>5</v>
      </c>
      <c r="B6">
        <v>13.564210526315788</v>
      </c>
    </row>
    <row r="7" spans="1:2" x14ac:dyDescent="0.3">
      <c r="A7" s="4">
        <v>6</v>
      </c>
      <c r="B7">
        <v>14.542500000000002</v>
      </c>
    </row>
    <row r="8" spans="1:2" x14ac:dyDescent="0.3">
      <c r="A8" s="4">
        <v>7</v>
      </c>
      <c r="B8">
        <v>22.222631578947368</v>
      </c>
    </row>
    <row r="9" spans="1:2" x14ac:dyDescent="0.3">
      <c r="A9" s="4">
        <v>8</v>
      </c>
      <c r="B9">
        <v>22.228749999999994</v>
      </c>
    </row>
    <row r="10" spans="1:2" x14ac:dyDescent="0.3">
      <c r="A10" s="4">
        <v>9</v>
      </c>
      <c r="B10">
        <v>16.025333333333332</v>
      </c>
    </row>
    <row r="11" spans="1:2" x14ac:dyDescent="0.3">
      <c r="A11" s="4">
        <v>10</v>
      </c>
      <c r="B11">
        <v>15.032105263157895</v>
      </c>
    </row>
    <row r="12" spans="1:2" x14ac:dyDescent="0.3">
      <c r="A12" s="4">
        <v>11</v>
      </c>
      <c r="B12">
        <v>15.53529411764706</v>
      </c>
    </row>
    <row r="13" spans="1:2" x14ac:dyDescent="0.3">
      <c r="A13" s="4">
        <v>12</v>
      </c>
      <c r="B13">
        <v>0.64777777777777756</v>
      </c>
    </row>
    <row r="14" spans="1:2" x14ac:dyDescent="0.3">
      <c r="A14" s="4" t="s">
        <v>25</v>
      </c>
      <c r="B14">
        <v>136.00418347244431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9D1A-F3AD-4795-A1C1-2B4175FE7A0B}">
  <dimension ref="A1:X201"/>
  <sheetViews>
    <sheetView topLeftCell="D1" zoomScaleNormal="100" workbookViewId="0">
      <selection activeCell="X7" sqref="X7"/>
    </sheetView>
  </sheetViews>
  <sheetFormatPr defaultRowHeight="14.4" x14ac:dyDescent="0.3"/>
  <cols>
    <col min="1" max="9" width="10.109375" bestFit="1" customWidth="1"/>
    <col min="10" max="10" width="11.109375" bestFit="1" customWidth="1"/>
    <col min="11" max="11" width="14.77734375" customWidth="1"/>
    <col min="12" max="12" width="13.77734375" customWidth="1"/>
    <col min="13" max="13" width="13" customWidth="1"/>
    <col min="14" max="14" width="13.109375" customWidth="1"/>
  </cols>
  <sheetData>
    <row r="1" spans="1:2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4" x14ac:dyDescent="0.3">
      <c r="A2">
        <v>6.8</v>
      </c>
      <c r="B2">
        <v>-2.64</v>
      </c>
      <c r="C2">
        <v>5.9</v>
      </c>
      <c r="D2">
        <v>-2.1</v>
      </c>
      <c r="E2">
        <v>1.89</v>
      </c>
      <c r="F2">
        <v>6.73</v>
      </c>
      <c r="G2">
        <v>-7.96</v>
      </c>
      <c r="H2">
        <v>7.18</v>
      </c>
      <c r="I2">
        <v>7.33</v>
      </c>
      <c r="J2">
        <v>-6.44</v>
      </c>
      <c r="K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3" spans="1:24" x14ac:dyDescent="0.3">
      <c r="A3">
        <v>8.26</v>
      </c>
      <c r="B3">
        <v>8.5</v>
      </c>
      <c r="C3">
        <v>-7.75</v>
      </c>
      <c r="D3">
        <v>-2.67</v>
      </c>
      <c r="E3">
        <v>6.6</v>
      </c>
      <c r="F3">
        <v>1.58</v>
      </c>
      <c r="G3">
        <v>-3.2</v>
      </c>
      <c r="H3">
        <v>5.46</v>
      </c>
      <c r="I3">
        <v>-4.66</v>
      </c>
      <c r="J3">
        <v>0.5</v>
      </c>
      <c r="K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4" spans="1:24" x14ac:dyDescent="0.3">
      <c r="A4">
        <v>15.28</v>
      </c>
      <c r="B4">
        <v>13.58</v>
      </c>
      <c r="C4">
        <v>12.71</v>
      </c>
      <c r="D4">
        <v>14.72</v>
      </c>
      <c r="E4">
        <v>12.47</v>
      </c>
      <c r="F4">
        <v>12.44</v>
      </c>
      <c r="G4">
        <v>14.64</v>
      </c>
      <c r="H4">
        <v>14.58</v>
      </c>
      <c r="I4">
        <v>13.66</v>
      </c>
      <c r="J4">
        <v>13.6</v>
      </c>
      <c r="K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5" spans="1:24" x14ac:dyDescent="0.3">
      <c r="A5">
        <v>17.27</v>
      </c>
      <c r="B5">
        <v>13.06</v>
      </c>
      <c r="C5">
        <v>16.12</v>
      </c>
      <c r="D5">
        <v>19.010000000000002</v>
      </c>
      <c r="E5">
        <v>13.96</v>
      </c>
      <c r="F5">
        <v>10.029999999999999</v>
      </c>
      <c r="G5">
        <v>14.22</v>
      </c>
      <c r="H5">
        <v>14.88</v>
      </c>
      <c r="I5">
        <v>15.12</v>
      </c>
      <c r="J5">
        <v>19.73</v>
      </c>
      <c r="K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6" spans="1:24" x14ac:dyDescent="0.3">
      <c r="A6">
        <v>22.46</v>
      </c>
      <c r="B6">
        <v>24.11</v>
      </c>
      <c r="C6">
        <v>22.12</v>
      </c>
      <c r="D6">
        <v>24.08</v>
      </c>
      <c r="E6">
        <v>23.14</v>
      </c>
      <c r="F6">
        <v>24.56</v>
      </c>
      <c r="G6">
        <v>22.95</v>
      </c>
      <c r="H6">
        <v>21.53</v>
      </c>
      <c r="I6">
        <v>21.19</v>
      </c>
      <c r="J6">
        <v>21.66</v>
      </c>
      <c r="K6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6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6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6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6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6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6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6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6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6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7" spans="1:24" x14ac:dyDescent="0.3">
      <c r="A7">
        <v>24.62</v>
      </c>
      <c r="B7">
        <v>20.59</v>
      </c>
      <c r="C7">
        <v>23.7</v>
      </c>
      <c r="D7">
        <v>21.55</v>
      </c>
      <c r="E7">
        <v>21.85</v>
      </c>
      <c r="F7">
        <v>21.12</v>
      </c>
      <c r="G7">
        <v>21.24</v>
      </c>
      <c r="H7">
        <v>24.93</v>
      </c>
      <c r="I7">
        <v>21.9</v>
      </c>
      <c r="J7">
        <v>20.5</v>
      </c>
      <c r="K7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7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7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7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7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7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7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7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7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7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  <c r="W7" t="s">
        <v>39</v>
      </c>
      <c r="X7">
        <f>COUNTIF(Tabela_pomiary6[[czujnik11]:[czujnik20]],"PRZEDZIAL 1")</f>
        <v>1150</v>
      </c>
    </row>
    <row r="8" spans="1:24" x14ac:dyDescent="0.3">
      <c r="A8">
        <v>21.25</v>
      </c>
      <c r="B8">
        <v>22.01</v>
      </c>
      <c r="C8">
        <v>20.190000000000001</v>
      </c>
      <c r="D8">
        <v>24.36</v>
      </c>
      <c r="E8">
        <v>24.61</v>
      </c>
      <c r="F8">
        <v>24.99</v>
      </c>
      <c r="G8">
        <v>22.55</v>
      </c>
      <c r="H8">
        <v>24.32</v>
      </c>
      <c r="I8">
        <v>20.89</v>
      </c>
      <c r="J8">
        <v>20.36</v>
      </c>
      <c r="K8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8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8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8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8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8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8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8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8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8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  <c r="W8" t="s">
        <v>40</v>
      </c>
      <c r="X8">
        <f>COUNTIF(Tabela_pomiary6[[czujnik11]:[czujnik20]],"PRZEDZIAL 2")</f>
        <v>421</v>
      </c>
    </row>
    <row r="9" spans="1:24" x14ac:dyDescent="0.3">
      <c r="A9">
        <v>17.7</v>
      </c>
      <c r="B9">
        <v>12.05</v>
      </c>
      <c r="C9">
        <v>19.64</v>
      </c>
      <c r="D9">
        <v>15.73</v>
      </c>
      <c r="E9">
        <v>19.87</v>
      </c>
      <c r="F9">
        <v>16.72</v>
      </c>
      <c r="G9">
        <v>11.73</v>
      </c>
      <c r="H9">
        <v>16.41</v>
      </c>
      <c r="I9">
        <v>18.29</v>
      </c>
      <c r="J9">
        <v>18.22</v>
      </c>
      <c r="K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0" spans="1:24" x14ac:dyDescent="0.3">
      <c r="A10">
        <v>21.12</v>
      </c>
      <c r="B10">
        <v>24.03</v>
      </c>
      <c r="C10">
        <v>20.46</v>
      </c>
      <c r="D10">
        <v>20.329999999999998</v>
      </c>
      <c r="E10">
        <v>24.18</v>
      </c>
      <c r="F10">
        <v>23.01</v>
      </c>
      <c r="G10">
        <v>24.57</v>
      </c>
      <c r="H10">
        <v>22.83</v>
      </c>
      <c r="I10">
        <v>21.55</v>
      </c>
      <c r="J10">
        <v>23.87</v>
      </c>
      <c r="K10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0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0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0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0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0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0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0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0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0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1" spans="1:24" x14ac:dyDescent="0.3">
      <c r="A11">
        <v>7.76</v>
      </c>
      <c r="B11">
        <v>-7.18</v>
      </c>
      <c r="C11">
        <v>-0.49</v>
      </c>
      <c r="D11">
        <v>-2.23</v>
      </c>
      <c r="E11">
        <v>6.46</v>
      </c>
      <c r="F11">
        <v>3.09</v>
      </c>
      <c r="G11">
        <v>-0.48</v>
      </c>
      <c r="H11">
        <v>-2.84</v>
      </c>
      <c r="I11">
        <v>-1.31</v>
      </c>
      <c r="J11">
        <v>-2.96</v>
      </c>
      <c r="K1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2" spans="1:24" x14ac:dyDescent="0.3">
      <c r="A12">
        <v>23.53</v>
      </c>
      <c r="B12">
        <v>22.47</v>
      </c>
      <c r="C12">
        <v>24.91</v>
      </c>
      <c r="D12">
        <v>22.53</v>
      </c>
      <c r="E12">
        <v>20.56</v>
      </c>
      <c r="F12">
        <v>23.64</v>
      </c>
      <c r="G12">
        <v>21</v>
      </c>
      <c r="H12">
        <v>20.55</v>
      </c>
      <c r="I12">
        <v>24.08</v>
      </c>
      <c r="J12">
        <v>20.49</v>
      </c>
      <c r="K12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2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2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2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2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2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2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2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2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2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3" spans="1:24" x14ac:dyDescent="0.3">
      <c r="A13">
        <v>20.149999999999999</v>
      </c>
      <c r="B13">
        <v>21.69</v>
      </c>
      <c r="C13">
        <v>22.88</v>
      </c>
      <c r="D13">
        <v>23.7</v>
      </c>
      <c r="E13">
        <v>22.32</v>
      </c>
      <c r="F13">
        <v>20.55</v>
      </c>
      <c r="G13">
        <v>24.02</v>
      </c>
      <c r="H13">
        <v>23.15</v>
      </c>
      <c r="I13">
        <v>21.8</v>
      </c>
      <c r="J13">
        <v>23.78</v>
      </c>
      <c r="K13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3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3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3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3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3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3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3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3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3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4" spans="1:24" x14ac:dyDescent="0.3">
      <c r="A14">
        <v>21.59</v>
      </c>
      <c r="B14">
        <v>23.58</v>
      </c>
      <c r="C14">
        <v>20.88</v>
      </c>
      <c r="D14">
        <v>23.01</v>
      </c>
      <c r="E14">
        <v>23</v>
      </c>
      <c r="F14">
        <v>24.37</v>
      </c>
      <c r="G14">
        <v>23.73</v>
      </c>
      <c r="H14">
        <v>20.41</v>
      </c>
      <c r="I14">
        <v>20.39</v>
      </c>
      <c r="J14">
        <v>20.8</v>
      </c>
      <c r="K14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4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4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4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4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4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4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4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4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4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5" spans="1:24" x14ac:dyDescent="0.3">
      <c r="A15">
        <v>1.44</v>
      </c>
      <c r="B15">
        <v>-7.21</v>
      </c>
      <c r="C15">
        <v>-6.65</v>
      </c>
      <c r="D15">
        <v>2.21</v>
      </c>
      <c r="E15">
        <v>4.62</v>
      </c>
      <c r="F15">
        <v>1.66</v>
      </c>
      <c r="G15">
        <v>5.0999999999999996</v>
      </c>
      <c r="H15">
        <v>-6.89</v>
      </c>
      <c r="I15">
        <v>-3.19</v>
      </c>
      <c r="J15">
        <v>-7.39</v>
      </c>
      <c r="K1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6" spans="1:24" x14ac:dyDescent="0.3">
      <c r="A16">
        <v>-0.64</v>
      </c>
      <c r="B16">
        <v>-3.46</v>
      </c>
      <c r="C16">
        <v>-4.01</v>
      </c>
      <c r="D16">
        <v>8.49</v>
      </c>
      <c r="E16">
        <v>-1.87</v>
      </c>
      <c r="F16">
        <v>-5.51</v>
      </c>
      <c r="G16">
        <v>6.22</v>
      </c>
      <c r="H16">
        <v>-5.76</v>
      </c>
      <c r="I16">
        <v>-2.0499999999999998</v>
      </c>
      <c r="J16">
        <v>-4.6100000000000003</v>
      </c>
      <c r="K1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7" spans="1:20" x14ac:dyDescent="0.3">
      <c r="A17">
        <v>20.99</v>
      </c>
      <c r="B17">
        <v>21.37</v>
      </c>
      <c r="C17">
        <v>22.15</v>
      </c>
      <c r="D17">
        <v>22.76</v>
      </c>
      <c r="E17">
        <v>20.25</v>
      </c>
      <c r="F17">
        <v>23.8</v>
      </c>
      <c r="G17">
        <v>23.38</v>
      </c>
      <c r="H17">
        <v>20.5</v>
      </c>
      <c r="I17">
        <v>21.65</v>
      </c>
      <c r="J17">
        <v>24.8</v>
      </c>
      <c r="K17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7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7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7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7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7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7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7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7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7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8" spans="1:20" x14ac:dyDescent="0.3">
      <c r="A18">
        <v>5.58</v>
      </c>
      <c r="B18">
        <v>-4.47</v>
      </c>
      <c r="C18">
        <v>-4.4000000000000004</v>
      </c>
      <c r="D18">
        <v>-0.05</v>
      </c>
      <c r="E18">
        <v>6.51</v>
      </c>
      <c r="F18">
        <v>4.99</v>
      </c>
      <c r="G18">
        <v>-6.3</v>
      </c>
      <c r="H18">
        <v>0.7</v>
      </c>
      <c r="I18">
        <v>-6.74</v>
      </c>
      <c r="J18">
        <v>4.71</v>
      </c>
      <c r="K1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9" spans="1:20" x14ac:dyDescent="0.3">
      <c r="A19">
        <v>17.66</v>
      </c>
      <c r="B19">
        <v>15.83</v>
      </c>
      <c r="C19">
        <v>16.350000000000001</v>
      </c>
      <c r="D19">
        <v>13.72</v>
      </c>
      <c r="E19">
        <v>19.440000000000001</v>
      </c>
      <c r="F19">
        <v>18.989999999999998</v>
      </c>
      <c r="G19">
        <v>10.94</v>
      </c>
      <c r="H19">
        <v>10.47</v>
      </c>
      <c r="I19">
        <v>17.46</v>
      </c>
      <c r="J19">
        <v>17.690000000000001</v>
      </c>
      <c r="K1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20" spans="1:20" x14ac:dyDescent="0.3">
      <c r="A20">
        <v>22.19</v>
      </c>
      <c r="B20">
        <v>23.63</v>
      </c>
      <c r="C20">
        <v>20.6</v>
      </c>
      <c r="D20">
        <v>22.57</v>
      </c>
      <c r="E20">
        <v>24.22</v>
      </c>
      <c r="F20">
        <v>22.01</v>
      </c>
      <c r="G20">
        <v>21.12</v>
      </c>
      <c r="H20">
        <v>24.52</v>
      </c>
      <c r="I20">
        <v>21.28</v>
      </c>
      <c r="J20">
        <v>20.05</v>
      </c>
      <c r="K20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20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20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20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20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20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20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20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20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20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21" spans="1:20" x14ac:dyDescent="0.3">
      <c r="A21">
        <v>-6.44</v>
      </c>
      <c r="B21">
        <v>6.45</v>
      </c>
      <c r="C21">
        <v>-6.08</v>
      </c>
      <c r="D21">
        <v>5.6</v>
      </c>
      <c r="E21">
        <v>-3.18</v>
      </c>
      <c r="F21">
        <v>-4.45</v>
      </c>
      <c r="G21">
        <v>-0.27</v>
      </c>
      <c r="H21">
        <v>3.14</v>
      </c>
      <c r="I21">
        <v>-6.82</v>
      </c>
      <c r="J21">
        <v>6.04</v>
      </c>
      <c r="K2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2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2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2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22" spans="1:20" x14ac:dyDescent="0.3">
      <c r="A22">
        <v>-2.37</v>
      </c>
      <c r="B22">
        <v>4.95</v>
      </c>
      <c r="C22">
        <v>2.2200000000000002</v>
      </c>
      <c r="D22">
        <v>-5.27</v>
      </c>
      <c r="E22">
        <v>1.52</v>
      </c>
      <c r="F22">
        <v>-3.35</v>
      </c>
      <c r="G22">
        <v>3.59</v>
      </c>
      <c r="H22">
        <v>-7.17</v>
      </c>
      <c r="I22">
        <v>2.2599999999999998</v>
      </c>
      <c r="J22">
        <v>-0.95</v>
      </c>
      <c r="K2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2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2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2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23" spans="1:20" x14ac:dyDescent="0.3">
      <c r="A23">
        <v>11.6</v>
      </c>
      <c r="B23">
        <v>13.95</v>
      </c>
      <c r="C23">
        <v>15.13</v>
      </c>
      <c r="D23">
        <v>10.73</v>
      </c>
      <c r="E23">
        <v>15.09</v>
      </c>
      <c r="F23">
        <v>15.98</v>
      </c>
      <c r="G23">
        <v>11.74</v>
      </c>
      <c r="H23">
        <v>15.38</v>
      </c>
      <c r="I23">
        <v>15.98</v>
      </c>
      <c r="J23">
        <v>12.9</v>
      </c>
      <c r="K2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2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2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2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2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2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24" spans="1:20" x14ac:dyDescent="0.3">
      <c r="A24">
        <v>14.55</v>
      </c>
      <c r="B24">
        <v>15.16</v>
      </c>
      <c r="C24">
        <v>11.74</v>
      </c>
      <c r="D24">
        <v>18.350000000000001</v>
      </c>
      <c r="E24">
        <v>10.87</v>
      </c>
      <c r="F24">
        <v>14.03</v>
      </c>
      <c r="G24">
        <v>14.75</v>
      </c>
      <c r="H24">
        <v>18.78</v>
      </c>
      <c r="I24">
        <v>15.52</v>
      </c>
      <c r="J24">
        <v>18.690000000000001</v>
      </c>
      <c r="K2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2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2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2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2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2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25" spans="1:20" x14ac:dyDescent="0.3">
      <c r="A25">
        <v>23.8</v>
      </c>
      <c r="B25">
        <v>20.78</v>
      </c>
      <c r="C25">
        <v>20.56</v>
      </c>
      <c r="D25">
        <v>20.5</v>
      </c>
      <c r="E25">
        <v>20.16</v>
      </c>
      <c r="F25">
        <v>21.68</v>
      </c>
      <c r="G25">
        <v>23.86</v>
      </c>
      <c r="H25">
        <v>21.14</v>
      </c>
      <c r="I25">
        <v>23.1</v>
      </c>
      <c r="J25">
        <v>22.53</v>
      </c>
      <c r="K25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25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25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25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25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25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25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25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25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25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26" spans="1:20" x14ac:dyDescent="0.3">
      <c r="A26">
        <v>20.62</v>
      </c>
      <c r="B26">
        <v>21.57</v>
      </c>
      <c r="C26">
        <v>22.99</v>
      </c>
      <c r="D26">
        <v>23.14</v>
      </c>
      <c r="E26">
        <v>22.4</v>
      </c>
      <c r="F26">
        <v>23.83</v>
      </c>
      <c r="G26">
        <v>21.63</v>
      </c>
      <c r="H26">
        <v>21.9</v>
      </c>
      <c r="I26">
        <v>22.89</v>
      </c>
      <c r="J26">
        <v>22.3</v>
      </c>
      <c r="K26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26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26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26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26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26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26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26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26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26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27" spans="1:20" x14ac:dyDescent="0.3">
      <c r="A27">
        <v>-5.38</v>
      </c>
      <c r="B27">
        <v>5.93</v>
      </c>
      <c r="C27">
        <v>-7.57</v>
      </c>
      <c r="D27">
        <v>4.72</v>
      </c>
      <c r="E27">
        <v>2.64</v>
      </c>
      <c r="F27">
        <v>7.75</v>
      </c>
      <c r="G27">
        <v>-4.3499999999999996</v>
      </c>
      <c r="H27">
        <v>-6.59</v>
      </c>
      <c r="I27">
        <v>-7.28</v>
      </c>
      <c r="J27">
        <v>7.83</v>
      </c>
      <c r="K2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2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2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2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28" spans="1:20" x14ac:dyDescent="0.3">
      <c r="A28">
        <v>15.43</v>
      </c>
      <c r="B28">
        <v>17.52</v>
      </c>
      <c r="C28">
        <v>12.01</v>
      </c>
      <c r="D28">
        <v>10.31</v>
      </c>
      <c r="E28">
        <v>13.52</v>
      </c>
      <c r="F28">
        <v>13.39</v>
      </c>
      <c r="G28">
        <v>11.34</v>
      </c>
      <c r="H28">
        <v>10.31</v>
      </c>
      <c r="I28">
        <v>11.07</v>
      </c>
      <c r="J28">
        <v>18.52</v>
      </c>
      <c r="K2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2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2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2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2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2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29" spans="1:20" x14ac:dyDescent="0.3">
      <c r="A29">
        <v>10.199999999999999</v>
      </c>
      <c r="B29">
        <v>14.87</v>
      </c>
      <c r="C29">
        <v>17.510000000000002</v>
      </c>
      <c r="D29">
        <v>17.190000000000001</v>
      </c>
      <c r="E29">
        <v>12.5</v>
      </c>
      <c r="F29">
        <v>15.71</v>
      </c>
      <c r="G29">
        <v>12.15</v>
      </c>
      <c r="H29">
        <v>13.01</v>
      </c>
      <c r="I29">
        <v>17.21</v>
      </c>
      <c r="J29">
        <v>15.46</v>
      </c>
      <c r="K2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2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2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2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2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2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30" spans="1:20" x14ac:dyDescent="0.3">
      <c r="A30">
        <v>24.46</v>
      </c>
      <c r="B30">
        <v>23.9</v>
      </c>
      <c r="C30">
        <v>24.19</v>
      </c>
      <c r="D30">
        <v>20.14</v>
      </c>
      <c r="E30">
        <v>23.6</v>
      </c>
      <c r="F30">
        <v>23.67</v>
      </c>
      <c r="G30">
        <v>24.85</v>
      </c>
      <c r="H30">
        <v>24.77</v>
      </c>
      <c r="I30">
        <v>24.75</v>
      </c>
      <c r="J30">
        <v>22.32</v>
      </c>
      <c r="K30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30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30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30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30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30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30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30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30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30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31" spans="1:20" x14ac:dyDescent="0.3">
      <c r="A31">
        <v>24.97</v>
      </c>
      <c r="B31">
        <v>23.55</v>
      </c>
      <c r="C31">
        <v>24.91</v>
      </c>
      <c r="D31">
        <v>21.77</v>
      </c>
      <c r="E31">
        <v>23.58</v>
      </c>
      <c r="F31">
        <v>23.03</v>
      </c>
      <c r="G31">
        <v>22.25</v>
      </c>
      <c r="H31">
        <v>22.37</v>
      </c>
      <c r="I31">
        <v>22.57</v>
      </c>
      <c r="J31">
        <v>22.02</v>
      </c>
      <c r="K31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31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31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31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31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31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31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31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31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31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32" spans="1:20" x14ac:dyDescent="0.3">
      <c r="A32">
        <v>20.5</v>
      </c>
      <c r="B32">
        <v>21.83</v>
      </c>
      <c r="C32">
        <v>21.96</v>
      </c>
      <c r="D32">
        <v>20.58</v>
      </c>
      <c r="E32">
        <v>23.33</v>
      </c>
      <c r="F32">
        <v>23.73</v>
      </c>
      <c r="G32">
        <v>23.65</v>
      </c>
      <c r="H32">
        <v>20.9</v>
      </c>
      <c r="I32">
        <v>24.06</v>
      </c>
      <c r="J32">
        <v>21.13</v>
      </c>
      <c r="K32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32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32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32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32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32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32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32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32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32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33" spans="1:20" x14ac:dyDescent="0.3">
      <c r="A33">
        <v>22.99</v>
      </c>
      <c r="B33">
        <v>21.77</v>
      </c>
      <c r="C33">
        <v>20.63</v>
      </c>
      <c r="D33">
        <v>20.59</v>
      </c>
      <c r="E33">
        <v>21.52</v>
      </c>
      <c r="F33">
        <v>23.7</v>
      </c>
      <c r="G33">
        <v>22.05</v>
      </c>
      <c r="H33">
        <v>23.02</v>
      </c>
      <c r="I33">
        <v>24.59</v>
      </c>
      <c r="J33">
        <v>20.99</v>
      </c>
      <c r="K33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33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33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33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33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33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33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33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33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33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34" spans="1:20" x14ac:dyDescent="0.3">
      <c r="A34">
        <v>10.3</v>
      </c>
      <c r="B34">
        <v>14.81</v>
      </c>
      <c r="C34">
        <v>12.96</v>
      </c>
      <c r="D34">
        <v>12.99</v>
      </c>
      <c r="E34">
        <v>19</v>
      </c>
      <c r="F34">
        <v>17.73</v>
      </c>
      <c r="G34">
        <v>12.97</v>
      </c>
      <c r="H34">
        <v>17.96</v>
      </c>
      <c r="I34">
        <v>19.07</v>
      </c>
      <c r="J34">
        <v>17.12</v>
      </c>
      <c r="K3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3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3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3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3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3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3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3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3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3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35" spans="1:20" x14ac:dyDescent="0.3">
      <c r="A35">
        <v>11.42</v>
      </c>
      <c r="B35">
        <v>18.52</v>
      </c>
      <c r="C35">
        <v>13.52</v>
      </c>
      <c r="D35">
        <v>18.75</v>
      </c>
      <c r="E35">
        <v>11.07</v>
      </c>
      <c r="F35">
        <v>13.24</v>
      </c>
      <c r="G35">
        <v>16.14</v>
      </c>
      <c r="H35">
        <v>10.94</v>
      </c>
      <c r="I35">
        <v>13.13</v>
      </c>
      <c r="J35">
        <v>16.52</v>
      </c>
      <c r="K3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3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3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3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3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3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3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3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3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3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36" spans="1:20" x14ac:dyDescent="0.3">
      <c r="A36">
        <v>14.04</v>
      </c>
      <c r="B36">
        <v>12.39</v>
      </c>
      <c r="C36">
        <v>16.54</v>
      </c>
      <c r="D36">
        <v>16.02</v>
      </c>
      <c r="E36">
        <v>10.46</v>
      </c>
      <c r="F36">
        <v>10.8</v>
      </c>
      <c r="G36">
        <v>13.25</v>
      </c>
      <c r="H36">
        <v>19.96</v>
      </c>
      <c r="I36">
        <v>19.989999999999998</v>
      </c>
      <c r="J36">
        <v>15.91</v>
      </c>
      <c r="K3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3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3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3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3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3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3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3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3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3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37" spans="1:20" x14ac:dyDescent="0.3">
      <c r="A37">
        <v>11.94</v>
      </c>
      <c r="B37">
        <v>13.57</v>
      </c>
      <c r="C37">
        <v>10.050000000000001</v>
      </c>
      <c r="D37">
        <v>11.85</v>
      </c>
      <c r="E37">
        <v>10.59</v>
      </c>
      <c r="F37">
        <v>14.12</v>
      </c>
      <c r="G37">
        <v>14.27</v>
      </c>
      <c r="H37">
        <v>15.81</v>
      </c>
      <c r="I37">
        <v>14</v>
      </c>
      <c r="J37">
        <v>14.16</v>
      </c>
      <c r="K3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3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3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3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3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3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3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3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3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3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38" spans="1:20" x14ac:dyDescent="0.3">
      <c r="A38">
        <v>14.53</v>
      </c>
      <c r="B38">
        <v>13.21</v>
      </c>
      <c r="C38">
        <v>10.84</v>
      </c>
      <c r="D38">
        <v>10.95</v>
      </c>
      <c r="E38">
        <v>11.65</v>
      </c>
      <c r="F38">
        <v>11.34</v>
      </c>
      <c r="G38">
        <v>13.76</v>
      </c>
      <c r="H38">
        <v>12.75</v>
      </c>
      <c r="I38">
        <v>10.43</v>
      </c>
      <c r="J38">
        <v>12.8</v>
      </c>
      <c r="K3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3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3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3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3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3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3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3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3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3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39" spans="1:20" x14ac:dyDescent="0.3">
      <c r="A39">
        <v>16.03</v>
      </c>
      <c r="B39">
        <v>12.49</v>
      </c>
      <c r="C39">
        <v>18.23</v>
      </c>
      <c r="D39">
        <v>11.56</v>
      </c>
      <c r="E39">
        <v>15.34</v>
      </c>
      <c r="F39">
        <v>18.190000000000001</v>
      </c>
      <c r="G39">
        <v>12.2</v>
      </c>
      <c r="H39">
        <v>18.04</v>
      </c>
      <c r="I39">
        <v>14.52</v>
      </c>
      <c r="J39">
        <v>15.9</v>
      </c>
      <c r="K3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3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3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3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3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3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3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3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3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3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40" spans="1:20" x14ac:dyDescent="0.3">
      <c r="A40">
        <v>16.5</v>
      </c>
      <c r="B40">
        <v>18.18</v>
      </c>
      <c r="C40">
        <v>15.63</v>
      </c>
      <c r="D40">
        <v>11.46</v>
      </c>
      <c r="E40">
        <v>17.399999999999999</v>
      </c>
      <c r="F40">
        <v>16.75</v>
      </c>
      <c r="G40">
        <v>11.85</v>
      </c>
      <c r="H40">
        <v>13.64</v>
      </c>
      <c r="I40">
        <v>10.43</v>
      </c>
      <c r="J40">
        <v>19.149999999999999</v>
      </c>
      <c r="K4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4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4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4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4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4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4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4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4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4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41" spans="1:20" x14ac:dyDescent="0.3">
      <c r="A41">
        <v>15.75</v>
      </c>
      <c r="B41">
        <v>18.39</v>
      </c>
      <c r="C41">
        <v>13.61</v>
      </c>
      <c r="D41">
        <v>10.15</v>
      </c>
      <c r="E41">
        <v>19.989999999999998</v>
      </c>
      <c r="F41">
        <v>14.87</v>
      </c>
      <c r="G41">
        <v>14.72</v>
      </c>
      <c r="H41">
        <v>14.66</v>
      </c>
      <c r="I41">
        <v>19.100000000000001</v>
      </c>
      <c r="J41">
        <v>17.760000000000002</v>
      </c>
      <c r="K4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4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4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4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4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4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4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4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4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4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42" spans="1:20" x14ac:dyDescent="0.3">
      <c r="A42">
        <v>14.42</v>
      </c>
      <c r="B42">
        <v>19.23</v>
      </c>
      <c r="C42">
        <v>19.98</v>
      </c>
      <c r="D42">
        <v>11.87</v>
      </c>
      <c r="E42">
        <v>11.95</v>
      </c>
      <c r="F42">
        <v>10.7</v>
      </c>
      <c r="G42">
        <v>13.96</v>
      </c>
      <c r="H42">
        <v>11.65</v>
      </c>
      <c r="I42">
        <v>10.73</v>
      </c>
      <c r="J42">
        <v>19.25</v>
      </c>
      <c r="K4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4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4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4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4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4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4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4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4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4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43" spans="1:20" x14ac:dyDescent="0.3">
      <c r="A43">
        <v>10.039999999999999</v>
      </c>
      <c r="B43">
        <v>10.19</v>
      </c>
      <c r="C43">
        <v>19.75</v>
      </c>
      <c r="D43">
        <v>15.2</v>
      </c>
      <c r="E43">
        <v>18.100000000000001</v>
      </c>
      <c r="F43">
        <v>14.37</v>
      </c>
      <c r="G43">
        <v>15.28</v>
      </c>
      <c r="H43">
        <v>11.85</v>
      </c>
      <c r="I43">
        <v>12.32</v>
      </c>
      <c r="J43">
        <v>12.94</v>
      </c>
      <c r="K4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4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4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4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4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4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4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4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4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4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44" spans="1:20" x14ac:dyDescent="0.3">
      <c r="A44">
        <v>10.53</v>
      </c>
      <c r="B44">
        <v>15.53</v>
      </c>
      <c r="C44">
        <v>17.63</v>
      </c>
      <c r="D44">
        <v>19.84</v>
      </c>
      <c r="E44">
        <v>10.76</v>
      </c>
      <c r="F44">
        <v>14.15</v>
      </c>
      <c r="G44">
        <v>13.54</v>
      </c>
      <c r="H44">
        <v>11.75</v>
      </c>
      <c r="I44">
        <v>12.65</v>
      </c>
      <c r="J44">
        <v>13.57</v>
      </c>
      <c r="K4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4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4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4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4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4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4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4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4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4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45" spans="1:20" x14ac:dyDescent="0.3">
      <c r="A45">
        <v>21.99</v>
      </c>
      <c r="B45">
        <v>21.03</v>
      </c>
      <c r="C45">
        <v>21.98</v>
      </c>
      <c r="D45">
        <v>24.71</v>
      </c>
      <c r="E45">
        <v>22.25</v>
      </c>
      <c r="F45">
        <v>21.03</v>
      </c>
      <c r="G45">
        <v>20.059999999999999</v>
      </c>
      <c r="H45">
        <v>23.44</v>
      </c>
      <c r="I45">
        <v>23.35</v>
      </c>
      <c r="J45">
        <v>24.22</v>
      </c>
      <c r="K45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45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45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45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45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45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45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45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45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45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46" spans="1:20" x14ac:dyDescent="0.3">
      <c r="A46">
        <v>22.29</v>
      </c>
      <c r="B46">
        <v>22.16</v>
      </c>
      <c r="C46">
        <v>22.9</v>
      </c>
      <c r="D46">
        <v>20.04</v>
      </c>
      <c r="E46">
        <v>21.27</v>
      </c>
      <c r="F46">
        <v>21.55</v>
      </c>
      <c r="G46">
        <v>21.51</v>
      </c>
      <c r="H46">
        <v>23.98</v>
      </c>
      <c r="I46">
        <v>24.01</v>
      </c>
      <c r="J46">
        <v>23.77</v>
      </c>
      <c r="K46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46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46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46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46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46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46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46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46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46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47" spans="1:20" x14ac:dyDescent="0.3">
      <c r="A47">
        <v>1.94</v>
      </c>
      <c r="B47">
        <v>1.72</v>
      </c>
      <c r="C47">
        <v>-1.91</v>
      </c>
      <c r="D47">
        <v>-5.44</v>
      </c>
      <c r="E47">
        <v>2.11</v>
      </c>
      <c r="F47">
        <v>-2.93</v>
      </c>
      <c r="G47">
        <v>-3.28</v>
      </c>
      <c r="H47">
        <v>-7.12</v>
      </c>
      <c r="I47">
        <v>2.12</v>
      </c>
      <c r="J47">
        <v>7.35</v>
      </c>
      <c r="K4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4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4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4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4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4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4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4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4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4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48" spans="1:20" x14ac:dyDescent="0.3">
      <c r="A48">
        <v>22.93</v>
      </c>
      <c r="B48">
        <v>21.83</v>
      </c>
      <c r="C48">
        <v>22.2</v>
      </c>
      <c r="D48">
        <v>20.66</v>
      </c>
      <c r="E48">
        <v>21.05</v>
      </c>
      <c r="F48">
        <v>22.52</v>
      </c>
      <c r="G48">
        <v>24.58</v>
      </c>
      <c r="H48">
        <v>24.21</v>
      </c>
      <c r="I48">
        <v>24.25</v>
      </c>
      <c r="J48">
        <v>20.98</v>
      </c>
      <c r="K48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48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48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48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48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48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48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48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48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48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49" spans="1:20" x14ac:dyDescent="0.3">
      <c r="A49">
        <v>14.66</v>
      </c>
      <c r="B49">
        <v>12.46</v>
      </c>
      <c r="C49">
        <v>12.31</v>
      </c>
      <c r="D49">
        <v>10.050000000000001</v>
      </c>
      <c r="E49">
        <v>15.48</v>
      </c>
      <c r="F49">
        <v>15.29</v>
      </c>
      <c r="G49">
        <v>15.23</v>
      </c>
      <c r="H49">
        <v>15.32</v>
      </c>
      <c r="I49">
        <v>13.62</v>
      </c>
      <c r="J49">
        <v>15.68</v>
      </c>
      <c r="K4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4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4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4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4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4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4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4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4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4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50" spans="1:20" x14ac:dyDescent="0.3">
      <c r="A50">
        <v>12.05</v>
      </c>
      <c r="B50">
        <v>13.7</v>
      </c>
      <c r="C50">
        <v>12.71</v>
      </c>
      <c r="D50">
        <v>15.73</v>
      </c>
      <c r="E50">
        <v>19.93</v>
      </c>
      <c r="F50">
        <v>19.27</v>
      </c>
      <c r="G50">
        <v>11.13</v>
      </c>
      <c r="H50">
        <v>14.74</v>
      </c>
      <c r="I50">
        <v>15.42</v>
      </c>
      <c r="J50">
        <v>12.66</v>
      </c>
      <c r="K5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5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5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5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5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5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5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5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5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5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51" spans="1:20" x14ac:dyDescent="0.3">
      <c r="A51">
        <v>21.46</v>
      </c>
      <c r="B51">
        <v>20.81</v>
      </c>
      <c r="C51">
        <v>22.16</v>
      </c>
      <c r="D51">
        <v>23.39</v>
      </c>
      <c r="E51">
        <v>21.06</v>
      </c>
      <c r="F51">
        <v>23.13</v>
      </c>
      <c r="G51">
        <v>24.81</v>
      </c>
      <c r="H51">
        <v>21.89</v>
      </c>
      <c r="I51">
        <v>21.04</v>
      </c>
      <c r="J51">
        <v>20.73</v>
      </c>
      <c r="K51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51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51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51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51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51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51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51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51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51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52" spans="1:20" x14ac:dyDescent="0.3">
      <c r="A52">
        <v>0.98</v>
      </c>
      <c r="B52">
        <v>7.64</v>
      </c>
      <c r="C52">
        <v>6.1</v>
      </c>
      <c r="D52">
        <v>6.46</v>
      </c>
      <c r="E52">
        <v>-7.0000000000000007E-2</v>
      </c>
      <c r="F52">
        <v>-2.93</v>
      </c>
      <c r="G52">
        <v>-5.81</v>
      </c>
      <c r="H52">
        <v>5.65</v>
      </c>
      <c r="I52">
        <v>5.0999999999999996</v>
      </c>
      <c r="J52">
        <v>8.25</v>
      </c>
      <c r="K5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5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5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5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5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5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5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5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5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5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53" spans="1:20" x14ac:dyDescent="0.3">
      <c r="A53">
        <v>3.21</v>
      </c>
      <c r="B53">
        <v>-7.03</v>
      </c>
      <c r="C53">
        <v>-6.63</v>
      </c>
      <c r="D53">
        <v>-2.59</v>
      </c>
      <c r="E53">
        <v>6.44</v>
      </c>
      <c r="F53">
        <v>1.67</v>
      </c>
      <c r="G53">
        <v>7.34</v>
      </c>
      <c r="H53">
        <v>7.78</v>
      </c>
      <c r="I53">
        <v>2.48</v>
      </c>
      <c r="J53">
        <v>-2.82</v>
      </c>
      <c r="K5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5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5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5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5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5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5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5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5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5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54" spans="1:20" x14ac:dyDescent="0.3">
      <c r="A54">
        <v>-2.0099999999999998</v>
      </c>
      <c r="B54">
        <v>0.62</v>
      </c>
      <c r="C54">
        <v>4.95</v>
      </c>
      <c r="D54">
        <v>6.62</v>
      </c>
      <c r="E54">
        <v>-2.5</v>
      </c>
      <c r="F54">
        <v>7.05</v>
      </c>
      <c r="G54">
        <v>-7.33</v>
      </c>
      <c r="H54">
        <v>7.96</v>
      </c>
      <c r="I54">
        <v>4.51</v>
      </c>
      <c r="J54">
        <v>8.17</v>
      </c>
      <c r="K5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5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5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5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5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5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5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5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5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5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55" spans="1:20" x14ac:dyDescent="0.3">
      <c r="A55">
        <v>11.12</v>
      </c>
      <c r="B55">
        <v>15.77</v>
      </c>
      <c r="C55">
        <v>19.170000000000002</v>
      </c>
      <c r="D55">
        <v>10.32</v>
      </c>
      <c r="E55">
        <v>10.9</v>
      </c>
      <c r="F55">
        <v>10.58</v>
      </c>
      <c r="G55">
        <v>16.86</v>
      </c>
      <c r="H55">
        <v>17.149999999999999</v>
      </c>
      <c r="I55">
        <v>19.41</v>
      </c>
      <c r="J55">
        <v>12.24</v>
      </c>
      <c r="K5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5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5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5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5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5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5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5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5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5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56" spans="1:20" x14ac:dyDescent="0.3">
      <c r="A56">
        <v>15.81</v>
      </c>
      <c r="B56">
        <v>14.72</v>
      </c>
      <c r="C56">
        <v>18.12</v>
      </c>
      <c r="D56">
        <v>18.82</v>
      </c>
      <c r="E56">
        <v>15.14</v>
      </c>
      <c r="F56">
        <v>18.850000000000001</v>
      </c>
      <c r="G56">
        <v>17.940000000000001</v>
      </c>
      <c r="H56">
        <v>12.26</v>
      </c>
      <c r="I56">
        <v>19.34</v>
      </c>
      <c r="J56">
        <v>18.3</v>
      </c>
      <c r="K5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5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5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5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5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5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5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5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5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5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57" spans="1:20" x14ac:dyDescent="0.3">
      <c r="A57">
        <v>-1.03</v>
      </c>
      <c r="B57">
        <v>8.4</v>
      </c>
      <c r="C57">
        <v>7.65</v>
      </c>
      <c r="D57">
        <v>-1.5</v>
      </c>
      <c r="E57">
        <v>-1.63</v>
      </c>
      <c r="F57">
        <v>8.16</v>
      </c>
      <c r="G57">
        <v>-4.8899999999999997</v>
      </c>
      <c r="H57">
        <v>-2.09</v>
      </c>
      <c r="I57">
        <v>-2.0299999999999998</v>
      </c>
      <c r="J57">
        <v>-0.74</v>
      </c>
      <c r="K5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5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5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5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5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5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5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5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5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5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58" spans="1:20" x14ac:dyDescent="0.3">
      <c r="A58">
        <v>21.25</v>
      </c>
      <c r="B58">
        <v>22.63</v>
      </c>
      <c r="C58">
        <v>22.5</v>
      </c>
      <c r="D58">
        <v>22.53</v>
      </c>
      <c r="E58">
        <v>22.55</v>
      </c>
      <c r="F58">
        <v>23.75</v>
      </c>
      <c r="G58">
        <v>22.37</v>
      </c>
      <c r="H58">
        <v>20.83</v>
      </c>
      <c r="I58">
        <v>22.24</v>
      </c>
      <c r="J58">
        <v>22.78</v>
      </c>
      <c r="K58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58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58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58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58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58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58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58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58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58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59" spans="1:20" x14ac:dyDescent="0.3">
      <c r="A59">
        <v>23.52</v>
      </c>
      <c r="B59">
        <v>21.62</v>
      </c>
      <c r="C59">
        <v>22.59</v>
      </c>
      <c r="D59">
        <v>22.21</v>
      </c>
      <c r="E59">
        <v>21.78</v>
      </c>
      <c r="F59">
        <v>24.26</v>
      </c>
      <c r="G59">
        <v>24.31</v>
      </c>
      <c r="H59">
        <v>20.53</v>
      </c>
      <c r="I59">
        <v>23.51</v>
      </c>
      <c r="J59">
        <v>23.09</v>
      </c>
      <c r="K59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59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59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59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59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59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59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59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59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59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60" spans="1:20" x14ac:dyDescent="0.3">
      <c r="A60">
        <v>13.62</v>
      </c>
      <c r="B60">
        <v>13.57</v>
      </c>
      <c r="C60">
        <v>12.68</v>
      </c>
      <c r="D60">
        <v>15.88</v>
      </c>
      <c r="E60">
        <v>13.23</v>
      </c>
      <c r="F60">
        <v>14.1</v>
      </c>
      <c r="G60">
        <v>15.41</v>
      </c>
      <c r="H60">
        <v>11.12</v>
      </c>
      <c r="I60">
        <v>10.81</v>
      </c>
      <c r="J60">
        <v>13.61</v>
      </c>
      <c r="K6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6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6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6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6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6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6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6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6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6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61" spans="1:20" x14ac:dyDescent="0.3">
      <c r="A61">
        <v>19.21</v>
      </c>
      <c r="B61">
        <v>19.71</v>
      </c>
      <c r="C61">
        <v>17.29</v>
      </c>
      <c r="D61">
        <v>12.07</v>
      </c>
      <c r="E61">
        <v>18.739999999999998</v>
      </c>
      <c r="F61">
        <v>18.8</v>
      </c>
      <c r="G61">
        <v>17.55</v>
      </c>
      <c r="H61">
        <v>13.23</v>
      </c>
      <c r="I61">
        <v>16.34</v>
      </c>
      <c r="J61">
        <v>16.95</v>
      </c>
      <c r="K6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6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6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6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6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6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6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6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6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6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62" spans="1:20" x14ac:dyDescent="0.3">
      <c r="A62">
        <v>2.92</v>
      </c>
      <c r="B62">
        <v>0.43</v>
      </c>
      <c r="C62">
        <v>-7.83</v>
      </c>
      <c r="D62">
        <v>-7.67</v>
      </c>
      <c r="E62">
        <v>1.19</v>
      </c>
      <c r="F62">
        <v>5.35</v>
      </c>
      <c r="G62">
        <v>-4.1500000000000004</v>
      </c>
      <c r="H62">
        <v>6.34</v>
      </c>
      <c r="I62">
        <v>-5.17</v>
      </c>
      <c r="J62">
        <v>1.39</v>
      </c>
      <c r="K6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6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6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6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6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6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6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6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6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6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63" spans="1:20" x14ac:dyDescent="0.3">
      <c r="A63">
        <v>10.029999999999999</v>
      </c>
      <c r="B63">
        <v>14.28</v>
      </c>
      <c r="C63">
        <v>11.97</v>
      </c>
      <c r="D63">
        <v>17.7</v>
      </c>
      <c r="E63">
        <v>18.2</v>
      </c>
      <c r="F63">
        <v>19.2</v>
      </c>
      <c r="G63">
        <v>17.43</v>
      </c>
      <c r="H63">
        <v>14.46</v>
      </c>
      <c r="I63">
        <v>16.48</v>
      </c>
      <c r="J63">
        <v>15.66</v>
      </c>
      <c r="K6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6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6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6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6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6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6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6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6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6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64" spans="1:20" x14ac:dyDescent="0.3">
      <c r="A64">
        <v>4.1100000000000003</v>
      </c>
      <c r="B64">
        <v>0.85</v>
      </c>
      <c r="C64">
        <v>-3.78</v>
      </c>
      <c r="D64">
        <v>-7.4</v>
      </c>
      <c r="E64">
        <v>3.55</v>
      </c>
      <c r="F64">
        <v>-3.54</v>
      </c>
      <c r="G64">
        <v>-3.92</v>
      </c>
      <c r="H64">
        <v>1.5</v>
      </c>
      <c r="I64">
        <v>-3.41</v>
      </c>
      <c r="J64">
        <v>4.67</v>
      </c>
      <c r="K6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6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6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6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6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6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6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6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6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6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65" spans="1:20" x14ac:dyDescent="0.3">
      <c r="A65">
        <v>10.07</v>
      </c>
      <c r="B65">
        <v>14.53</v>
      </c>
      <c r="C65">
        <v>10.54</v>
      </c>
      <c r="D65">
        <v>13.02</v>
      </c>
      <c r="E65">
        <v>10.56</v>
      </c>
      <c r="F65">
        <v>15.58</v>
      </c>
      <c r="G65">
        <v>14.05</v>
      </c>
      <c r="H65">
        <v>13.12</v>
      </c>
      <c r="I65">
        <v>14.65</v>
      </c>
      <c r="J65">
        <v>14.15</v>
      </c>
      <c r="K6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6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6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6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6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6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6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6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6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6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66" spans="1:20" x14ac:dyDescent="0.3">
      <c r="A66">
        <v>21.66</v>
      </c>
      <c r="B66">
        <v>23.29</v>
      </c>
      <c r="C66">
        <v>23.15</v>
      </c>
      <c r="D66">
        <v>21.38</v>
      </c>
      <c r="E66">
        <v>22.83</v>
      </c>
      <c r="F66">
        <v>23.77</v>
      </c>
      <c r="G66">
        <v>23.64</v>
      </c>
      <c r="H66">
        <v>23.45</v>
      </c>
      <c r="I66">
        <v>23.36</v>
      </c>
      <c r="J66">
        <v>22.48</v>
      </c>
      <c r="K66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66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66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66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66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66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66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66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66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66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67" spans="1:20" x14ac:dyDescent="0.3">
      <c r="A67">
        <v>12.35</v>
      </c>
      <c r="B67">
        <v>18.39</v>
      </c>
      <c r="C67">
        <v>19.010000000000002</v>
      </c>
      <c r="D67">
        <v>18.13</v>
      </c>
      <c r="E67">
        <v>18.46</v>
      </c>
      <c r="F67">
        <v>19.600000000000001</v>
      </c>
      <c r="G67">
        <v>12.16</v>
      </c>
      <c r="H67">
        <v>19.899999999999999</v>
      </c>
      <c r="I67">
        <v>10.16</v>
      </c>
      <c r="J67">
        <v>19.96</v>
      </c>
      <c r="K6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6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6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6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6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6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6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6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6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6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68" spans="1:20" x14ac:dyDescent="0.3">
      <c r="A68">
        <v>17.32</v>
      </c>
      <c r="B68">
        <v>10.029999999999999</v>
      </c>
      <c r="C68">
        <v>15.19</v>
      </c>
      <c r="D68">
        <v>17.38</v>
      </c>
      <c r="E68">
        <v>12.08</v>
      </c>
      <c r="F68">
        <v>19.09</v>
      </c>
      <c r="G68">
        <v>12.83</v>
      </c>
      <c r="H68">
        <v>18.420000000000002</v>
      </c>
      <c r="I68">
        <v>14.05</v>
      </c>
      <c r="J68">
        <v>13.27</v>
      </c>
      <c r="K6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6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6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6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6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6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6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6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6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6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69" spans="1:20" x14ac:dyDescent="0.3">
      <c r="A69">
        <v>24.04</v>
      </c>
      <c r="B69">
        <v>21.89</v>
      </c>
      <c r="C69">
        <v>23.85</v>
      </c>
      <c r="D69">
        <v>22.87</v>
      </c>
      <c r="E69">
        <v>24.33</v>
      </c>
      <c r="F69">
        <v>24.38</v>
      </c>
      <c r="G69">
        <v>21.95</v>
      </c>
      <c r="H69">
        <v>21.37</v>
      </c>
      <c r="I69">
        <v>20.45</v>
      </c>
      <c r="J69">
        <v>24.51</v>
      </c>
      <c r="K69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69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69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69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69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69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69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69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69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69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70" spans="1:20" x14ac:dyDescent="0.3">
      <c r="A70">
        <v>-3.15</v>
      </c>
      <c r="B70">
        <v>-1.58</v>
      </c>
      <c r="C70">
        <v>-7.5</v>
      </c>
      <c r="D70">
        <v>6.68</v>
      </c>
      <c r="E70">
        <v>-4.1900000000000004</v>
      </c>
      <c r="F70">
        <v>-7.39</v>
      </c>
      <c r="G70">
        <v>3.37</v>
      </c>
      <c r="H70">
        <v>-2.67</v>
      </c>
      <c r="I70">
        <v>6.36</v>
      </c>
      <c r="J70">
        <v>-2.61</v>
      </c>
      <c r="K7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7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7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7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7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71" spans="1:20" x14ac:dyDescent="0.3">
      <c r="A71">
        <v>-5.39</v>
      </c>
      <c r="B71">
        <v>-7.41</v>
      </c>
      <c r="C71">
        <v>-3.6</v>
      </c>
      <c r="D71">
        <v>0.98</v>
      </c>
      <c r="E71">
        <v>-0.56000000000000005</v>
      </c>
      <c r="F71">
        <v>-2.33</v>
      </c>
      <c r="G71">
        <v>3.28</v>
      </c>
      <c r="H71">
        <v>-2.19</v>
      </c>
      <c r="I71">
        <v>4.6100000000000003</v>
      </c>
      <c r="J71">
        <v>-5.94</v>
      </c>
      <c r="K7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7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7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7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7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72" spans="1:20" x14ac:dyDescent="0.3">
      <c r="A72">
        <v>19.47</v>
      </c>
      <c r="B72">
        <v>19.760000000000002</v>
      </c>
      <c r="C72">
        <v>11.95</v>
      </c>
      <c r="D72">
        <v>16.28</v>
      </c>
      <c r="E72">
        <v>13.33</v>
      </c>
      <c r="F72">
        <v>19.91</v>
      </c>
      <c r="G72">
        <v>19.73</v>
      </c>
      <c r="H72">
        <v>15.06</v>
      </c>
      <c r="I72">
        <v>15.39</v>
      </c>
      <c r="J72">
        <v>13.54</v>
      </c>
      <c r="K7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7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7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7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7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7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7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7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7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73" spans="1:20" x14ac:dyDescent="0.3">
      <c r="A73">
        <v>-1.46</v>
      </c>
      <c r="B73">
        <v>-7.76</v>
      </c>
      <c r="C73">
        <v>3.7</v>
      </c>
      <c r="D73">
        <v>4.9800000000000004</v>
      </c>
      <c r="E73">
        <v>-6.83</v>
      </c>
      <c r="F73">
        <v>7.9</v>
      </c>
      <c r="G73">
        <v>8.35</v>
      </c>
      <c r="H73">
        <v>0.16</v>
      </c>
      <c r="I73">
        <v>3.83</v>
      </c>
      <c r="J73">
        <v>0.14000000000000001</v>
      </c>
      <c r="K7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7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7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7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7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74" spans="1:20" x14ac:dyDescent="0.3">
      <c r="A74">
        <v>14.93</v>
      </c>
      <c r="B74">
        <v>18.36</v>
      </c>
      <c r="C74">
        <v>18.34</v>
      </c>
      <c r="D74">
        <v>10.06</v>
      </c>
      <c r="E74">
        <v>16.440000000000001</v>
      </c>
      <c r="F74">
        <v>16.829999999999998</v>
      </c>
      <c r="G74">
        <v>18.079999999999998</v>
      </c>
      <c r="H74">
        <v>11.2</v>
      </c>
      <c r="I74">
        <v>10.56</v>
      </c>
      <c r="J74">
        <v>17.22</v>
      </c>
      <c r="K7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7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7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7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7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7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75" spans="1:20" x14ac:dyDescent="0.3">
      <c r="A75">
        <v>19.149999999999999</v>
      </c>
      <c r="B75">
        <v>15.35</v>
      </c>
      <c r="C75">
        <v>10.71</v>
      </c>
      <c r="D75">
        <v>14.76</v>
      </c>
      <c r="E75">
        <v>17.57</v>
      </c>
      <c r="F75">
        <v>16.05</v>
      </c>
      <c r="G75">
        <v>19.690000000000001</v>
      </c>
      <c r="H75">
        <v>15.96</v>
      </c>
      <c r="I75">
        <v>11.27</v>
      </c>
      <c r="J75">
        <v>11.72</v>
      </c>
      <c r="K7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7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7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7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7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7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7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76" spans="1:20" x14ac:dyDescent="0.3">
      <c r="A76">
        <v>13.09</v>
      </c>
      <c r="B76">
        <v>15.83</v>
      </c>
      <c r="C76">
        <v>18.55</v>
      </c>
      <c r="D76">
        <v>17.37</v>
      </c>
      <c r="E76">
        <v>18.489999999999998</v>
      </c>
      <c r="F76">
        <v>14.59</v>
      </c>
      <c r="G76">
        <v>19.329999999999998</v>
      </c>
      <c r="H76">
        <v>13.54</v>
      </c>
      <c r="I76">
        <v>11.35</v>
      </c>
      <c r="J76">
        <v>18.43</v>
      </c>
      <c r="K7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7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7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7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7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7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7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77" spans="1:20" x14ac:dyDescent="0.3">
      <c r="A77">
        <v>7.43</v>
      </c>
      <c r="B77">
        <v>7.88</v>
      </c>
      <c r="C77">
        <v>-0.11</v>
      </c>
      <c r="D77">
        <v>-2.4700000000000002</v>
      </c>
      <c r="E77">
        <v>-7.25</v>
      </c>
      <c r="F77">
        <v>7.27</v>
      </c>
      <c r="G77">
        <v>-5.15</v>
      </c>
      <c r="H77">
        <v>-4.8499999999999996</v>
      </c>
      <c r="I77">
        <v>-4.21</v>
      </c>
      <c r="J77">
        <v>-5.55</v>
      </c>
      <c r="K7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7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7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7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7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78" spans="1:20" x14ac:dyDescent="0.3">
      <c r="A78">
        <v>7.78</v>
      </c>
      <c r="B78">
        <v>1.59</v>
      </c>
      <c r="C78">
        <v>-5.23</v>
      </c>
      <c r="D78">
        <v>-2.54</v>
      </c>
      <c r="E78">
        <v>3.66</v>
      </c>
      <c r="F78">
        <v>-0.8</v>
      </c>
      <c r="G78">
        <v>-2.56</v>
      </c>
      <c r="H78">
        <v>-6.56</v>
      </c>
      <c r="I78">
        <v>-6.35</v>
      </c>
      <c r="J78">
        <v>3.21</v>
      </c>
      <c r="K7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7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7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7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7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79" spans="1:20" x14ac:dyDescent="0.3">
      <c r="A79">
        <v>-3.2</v>
      </c>
      <c r="B79">
        <v>-4.18</v>
      </c>
      <c r="C79">
        <v>2.99</v>
      </c>
      <c r="D79">
        <v>0.22</v>
      </c>
      <c r="E79">
        <v>-3.48</v>
      </c>
      <c r="F79">
        <v>-2.68</v>
      </c>
      <c r="G79">
        <v>0.11</v>
      </c>
      <c r="H79">
        <v>-3.65</v>
      </c>
      <c r="I79">
        <v>-4.0999999999999996</v>
      </c>
      <c r="J79">
        <v>-3.09</v>
      </c>
      <c r="K7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7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7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7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7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7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7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7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7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7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0" spans="1:20" x14ac:dyDescent="0.3">
      <c r="A80">
        <v>24.3</v>
      </c>
      <c r="B80">
        <v>21.17</v>
      </c>
      <c r="C80">
        <v>20.45</v>
      </c>
      <c r="D80">
        <v>21.07</v>
      </c>
      <c r="E80">
        <v>23.27</v>
      </c>
      <c r="F80">
        <v>21.82</v>
      </c>
      <c r="G80">
        <v>21.32</v>
      </c>
      <c r="H80">
        <v>21.89</v>
      </c>
      <c r="I80">
        <v>23.96</v>
      </c>
      <c r="J80">
        <v>21.93</v>
      </c>
      <c r="K80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80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80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80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80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80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80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80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80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80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81" spans="1:20" x14ac:dyDescent="0.3">
      <c r="A81">
        <v>-3.04</v>
      </c>
      <c r="B81">
        <v>-1.24</v>
      </c>
      <c r="C81">
        <v>2.62</v>
      </c>
      <c r="D81">
        <v>4.42</v>
      </c>
      <c r="E81">
        <v>7.46</v>
      </c>
      <c r="F81">
        <v>0.77</v>
      </c>
      <c r="G81">
        <v>-0.67</v>
      </c>
      <c r="H81">
        <v>5.8</v>
      </c>
      <c r="I81">
        <v>-7.14</v>
      </c>
      <c r="J81">
        <v>6.48</v>
      </c>
      <c r="K8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8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8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8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8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8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8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8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8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2" spans="1:20" x14ac:dyDescent="0.3">
      <c r="A82">
        <v>17.7</v>
      </c>
      <c r="B82">
        <v>15.76</v>
      </c>
      <c r="C82">
        <v>11.34</v>
      </c>
      <c r="D82">
        <v>15.04</v>
      </c>
      <c r="E82">
        <v>16.18</v>
      </c>
      <c r="F82">
        <v>12.14</v>
      </c>
      <c r="G82">
        <v>13.44</v>
      </c>
      <c r="H82">
        <v>14.12</v>
      </c>
      <c r="I82">
        <v>15.27</v>
      </c>
      <c r="J82">
        <v>13.19</v>
      </c>
      <c r="K8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8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8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8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8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8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8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8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8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3" spans="1:20" x14ac:dyDescent="0.3">
      <c r="A83">
        <v>10.39</v>
      </c>
      <c r="B83">
        <v>13.61</v>
      </c>
      <c r="C83">
        <v>11.2</v>
      </c>
      <c r="D83">
        <v>14.79</v>
      </c>
      <c r="E83">
        <v>12.21</v>
      </c>
      <c r="F83">
        <v>16.760000000000002</v>
      </c>
      <c r="G83">
        <v>13.09</v>
      </c>
      <c r="H83">
        <v>14.26</v>
      </c>
      <c r="I83">
        <v>10.45</v>
      </c>
      <c r="J83">
        <v>11.46</v>
      </c>
      <c r="K8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8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8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8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8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8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8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8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8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4" spans="1:20" x14ac:dyDescent="0.3">
      <c r="A84">
        <v>23.01</v>
      </c>
      <c r="B84">
        <v>24.6</v>
      </c>
      <c r="C84">
        <v>24.7</v>
      </c>
      <c r="D84">
        <v>23.45</v>
      </c>
      <c r="E84">
        <v>24.59</v>
      </c>
      <c r="F84">
        <v>23.65</v>
      </c>
      <c r="G84">
        <v>23.52</v>
      </c>
      <c r="H84">
        <v>21.6</v>
      </c>
      <c r="I84">
        <v>21.42</v>
      </c>
      <c r="J84">
        <v>22.09</v>
      </c>
      <c r="K84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84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84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84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84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84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84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84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84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84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85" spans="1:20" x14ac:dyDescent="0.3">
      <c r="A85">
        <v>8.91</v>
      </c>
      <c r="B85">
        <v>-0.83</v>
      </c>
      <c r="C85">
        <v>6.24</v>
      </c>
      <c r="D85">
        <v>4.74</v>
      </c>
      <c r="E85">
        <v>1.06</v>
      </c>
      <c r="F85">
        <v>-0.73</v>
      </c>
      <c r="G85">
        <v>4.0199999999999996</v>
      </c>
      <c r="H85">
        <v>2.9</v>
      </c>
      <c r="I85">
        <v>-2.0099999999999998</v>
      </c>
      <c r="J85">
        <v>-2.02</v>
      </c>
      <c r="K8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8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8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8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8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8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8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8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8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6" spans="1:20" x14ac:dyDescent="0.3">
      <c r="A86">
        <v>8.81</v>
      </c>
      <c r="B86">
        <v>-1.66</v>
      </c>
      <c r="C86">
        <v>2.0099999999999998</v>
      </c>
      <c r="D86">
        <v>1.63</v>
      </c>
      <c r="E86">
        <v>8.82</v>
      </c>
      <c r="F86">
        <v>4.05</v>
      </c>
      <c r="G86">
        <v>-5.04</v>
      </c>
      <c r="H86">
        <v>8.32</v>
      </c>
      <c r="I86">
        <v>-6.62</v>
      </c>
      <c r="J86">
        <v>-7.35</v>
      </c>
      <c r="K8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8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8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8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8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8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8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8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8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7" spans="1:20" x14ac:dyDescent="0.3">
      <c r="A87">
        <v>10.07</v>
      </c>
      <c r="B87">
        <v>12.84</v>
      </c>
      <c r="C87">
        <v>10.24</v>
      </c>
      <c r="D87">
        <v>13.91</v>
      </c>
      <c r="E87">
        <v>10.67</v>
      </c>
      <c r="F87">
        <v>14.11</v>
      </c>
      <c r="G87">
        <v>15.18</v>
      </c>
      <c r="H87">
        <v>13.07</v>
      </c>
      <c r="I87">
        <v>14.39</v>
      </c>
      <c r="J87">
        <v>13.78</v>
      </c>
      <c r="K8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8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8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8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8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8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8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8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8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8" spans="1:20" x14ac:dyDescent="0.3">
      <c r="A88">
        <v>12.25</v>
      </c>
      <c r="B88">
        <v>14.89</v>
      </c>
      <c r="C88">
        <v>13.86</v>
      </c>
      <c r="D88">
        <v>13.98</v>
      </c>
      <c r="E88">
        <v>11.99</v>
      </c>
      <c r="F88">
        <v>15.06</v>
      </c>
      <c r="G88">
        <v>11.13</v>
      </c>
      <c r="H88">
        <v>13.91</v>
      </c>
      <c r="I88">
        <v>15.56</v>
      </c>
      <c r="J88">
        <v>10.97</v>
      </c>
      <c r="K8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8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8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8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8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8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8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8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8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89" spans="1:20" x14ac:dyDescent="0.3">
      <c r="A89">
        <v>15.82</v>
      </c>
      <c r="B89">
        <v>14.33</v>
      </c>
      <c r="C89">
        <v>10.41</v>
      </c>
      <c r="D89">
        <v>11.75</v>
      </c>
      <c r="E89">
        <v>15.72</v>
      </c>
      <c r="F89">
        <v>11.51</v>
      </c>
      <c r="G89">
        <v>11.37</v>
      </c>
      <c r="H89">
        <v>15.73</v>
      </c>
      <c r="I89">
        <v>15.44</v>
      </c>
      <c r="J89">
        <v>11.55</v>
      </c>
      <c r="K8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8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8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8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8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8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8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8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8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8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90" spans="1:20" x14ac:dyDescent="0.3">
      <c r="A90">
        <v>11.1</v>
      </c>
      <c r="B90">
        <v>10.71</v>
      </c>
      <c r="C90">
        <v>10.75</v>
      </c>
      <c r="D90">
        <v>13.22</v>
      </c>
      <c r="E90">
        <v>14.26</v>
      </c>
      <c r="F90">
        <v>12.59</v>
      </c>
      <c r="G90">
        <v>12.93</v>
      </c>
      <c r="H90">
        <v>15.27</v>
      </c>
      <c r="I90">
        <v>13</v>
      </c>
      <c r="J90">
        <v>13.55</v>
      </c>
      <c r="K9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9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9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9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9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9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9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9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9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9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91" spans="1:20" x14ac:dyDescent="0.3">
      <c r="A91">
        <v>11.01</v>
      </c>
      <c r="B91">
        <v>14.84</v>
      </c>
      <c r="C91">
        <v>11.29</v>
      </c>
      <c r="D91">
        <v>17.72</v>
      </c>
      <c r="E91">
        <v>12.61</v>
      </c>
      <c r="F91">
        <v>16.55</v>
      </c>
      <c r="G91">
        <v>11.63</v>
      </c>
      <c r="H91">
        <v>12.88</v>
      </c>
      <c r="I91">
        <v>14.01</v>
      </c>
      <c r="J91">
        <v>12.67</v>
      </c>
      <c r="K9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9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9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9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9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9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9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9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9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9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92" spans="1:20" x14ac:dyDescent="0.3">
      <c r="A92">
        <v>12.13</v>
      </c>
      <c r="B92">
        <v>13.07</v>
      </c>
      <c r="C92">
        <v>15.72</v>
      </c>
      <c r="D92">
        <v>12.27</v>
      </c>
      <c r="E92">
        <v>13.41</v>
      </c>
      <c r="F92">
        <v>13.75</v>
      </c>
      <c r="G92">
        <v>12.79</v>
      </c>
      <c r="H92">
        <v>17.98</v>
      </c>
      <c r="I92">
        <v>18.2</v>
      </c>
      <c r="J92">
        <v>13.87</v>
      </c>
      <c r="K9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9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9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9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9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9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9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9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9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9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93" spans="1:20" x14ac:dyDescent="0.3">
      <c r="A93">
        <v>-2.84</v>
      </c>
      <c r="B93">
        <v>-3.79</v>
      </c>
      <c r="C93">
        <v>4.34</v>
      </c>
      <c r="D93">
        <v>6.3</v>
      </c>
      <c r="E93">
        <v>-7.58</v>
      </c>
      <c r="F93">
        <v>8.26</v>
      </c>
      <c r="G93">
        <v>-6.5</v>
      </c>
      <c r="H93">
        <v>-5.8</v>
      </c>
      <c r="I93">
        <v>-7.56</v>
      </c>
      <c r="J93">
        <v>-2.5099999999999998</v>
      </c>
      <c r="K9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9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9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9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9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9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9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9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9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9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94" spans="1:20" x14ac:dyDescent="0.3">
      <c r="A94">
        <v>-4.4800000000000004</v>
      </c>
      <c r="B94">
        <v>-2.0499999999999998</v>
      </c>
      <c r="C94">
        <v>-7.14</v>
      </c>
      <c r="D94">
        <v>5.1100000000000003</v>
      </c>
      <c r="E94">
        <v>6.37</v>
      </c>
      <c r="F94">
        <v>7.34</v>
      </c>
      <c r="G94">
        <v>-4.9000000000000004</v>
      </c>
      <c r="H94">
        <v>-2.2599999999999998</v>
      </c>
      <c r="I94">
        <v>0.23</v>
      </c>
      <c r="J94">
        <v>7.99</v>
      </c>
      <c r="K9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9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9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9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9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9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9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9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9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9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95" spans="1:20" x14ac:dyDescent="0.3">
      <c r="A95">
        <v>24.25</v>
      </c>
      <c r="B95">
        <v>21.83</v>
      </c>
      <c r="C95">
        <v>23.97</v>
      </c>
      <c r="D95">
        <v>22.48</v>
      </c>
      <c r="E95">
        <v>21.36</v>
      </c>
      <c r="F95">
        <v>20.2</v>
      </c>
      <c r="G95">
        <v>23.33</v>
      </c>
      <c r="H95">
        <v>22.17</v>
      </c>
      <c r="I95">
        <v>22.32</v>
      </c>
      <c r="J95">
        <v>22.84</v>
      </c>
      <c r="K95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95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95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95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95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95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95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95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95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95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96" spans="1:20" x14ac:dyDescent="0.3">
      <c r="A96">
        <v>11.11</v>
      </c>
      <c r="B96">
        <v>16.350000000000001</v>
      </c>
      <c r="C96">
        <v>13.97</v>
      </c>
      <c r="D96">
        <v>11.7</v>
      </c>
      <c r="E96">
        <v>18.649999999999999</v>
      </c>
      <c r="F96">
        <v>14.28</v>
      </c>
      <c r="G96">
        <v>17.690000000000001</v>
      </c>
      <c r="H96">
        <v>13.25</v>
      </c>
      <c r="I96">
        <v>10.69</v>
      </c>
      <c r="J96">
        <v>17.690000000000001</v>
      </c>
      <c r="K9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9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9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9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9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9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9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9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9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9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97" spans="1:20" x14ac:dyDescent="0.3">
      <c r="A97">
        <v>10.8</v>
      </c>
      <c r="B97">
        <v>16.079999999999998</v>
      </c>
      <c r="C97">
        <v>16.47</v>
      </c>
      <c r="D97">
        <v>12.88</v>
      </c>
      <c r="E97">
        <v>18.579999999999998</v>
      </c>
      <c r="F97">
        <v>13.96</v>
      </c>
      <c r="G97">
        <v>12.92</v>
      </c>
      <c r="H97">
        <v>10.74</v>
      </c>
      <c r="I97">
        <v>10.5</v>
      </c>
      <c r="J97">
        <v>10.62</v>
      </c>
      <c r="K9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9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9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9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9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9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9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9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9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9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98" spans="1:20" x14ac:dyDescent="0.3">
      <c r="A98">
        <v>20.93</v>
      </c>
      <c r="B98">
        <v>20.239999999999998</v>
      </c>
      <c r="C98">
        <v>22.85</v>
      </c>
      <c r="D98">
        <v>21.54</v>
      </c>
      <c r="E98">
        <v>23.07</v>
      </c>
      <c r="F98">
        <v>20.65</v>
      </c>
      <c r="G98">
        <v>24.44</v>
      </c>
      <c r="H98">
        <v>20.95</v>
      </c>
      <c r="I98">
        <v>21.69</v>
      </c>
      <c r="J98">
        <v>22.41</v>
      </c>
      <c r="K98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98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98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98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98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98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98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98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98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98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99" spans="1:20" x14ac:dyDescent="0.3">
      <c r="A99">
        <v>22.57</v>
      </c>
      <c r="B99">
        <v>24.93</v>
      </c>
      <c r="C99">
        <v>23.16</v>
      </c>
      <c r="D99">
        <v>21.19</v>
      </c>
      <c r="E99">
        <v>22.95</v>
      </c>
      <c r="F99">
        <v>20.79</v>
      </c>
      <c r="G99">
        <v>23.65</v>
      </c>
      <c r="H99">
        <v>24.3</v>
      </c>
      <c r="I99">
        <v>22.91</v>
      </c>
      <c r="J99">
        <v>21.31</v>
      </c>
      <c r="K99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99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99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99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99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99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99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99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99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99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00" spans="1:20" x14ac:dyDescent="0.3">
      <c r="A100">
        <v>12.2</v>
      </c>
      <c r="B100">
        <v>14.35</v>
      </c>
      <c r="C100">
        <v>11.37</v>
      </c>
      <c r="D100">
        <v>12.07</v>
      </c>
      <c r="E100">
        <v>14.32</v>
      </c>
      <c r="F100">
        <v>13.34</v>
      </c>
      <c r="G100">
        <v>18.739999999999998</v>
      </c>
      <c r="H100">
        <v>15.82</v>
      </c>
      <c r="I100">
        <v>13.79</v>
      </c>
      <c r="J100">
        <v>19.36</v>
      </c>
      <c r="K10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0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0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0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0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0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0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0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0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01" spans="1:20" x14ac:dyDescent="0.3">
      <c r="A101">
        <v>10.51</v>
      </c>
      <c r="B101">
        <v>14.98</v>
      </c>
      <c r="C101">
        <v>11.3</v>
      </c>
      <c r="D101">
        <v>13.92</v>
      </c>
      <c r="E101">
        <v>11.65</v>
      </c>
      <c r="F101">
        <v>11.59</v>
      </c>
      <c r="G101">
        <v>12.63</v>
      </c>
      <c r="H101">
        <v>11.94</v>
      </c>
      <c r="I101">
        <v>15.32</v>
      </c>
      <c r="J101">
        <v>15.34</v>
      </c>
      <c r="K10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0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0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0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0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0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0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0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0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02" spans="1:20" x14ac:dyDescent="0.3">
      <c r="A102">
        <v>11.99</v>
      </c>
      <c r="B102">
        <v>13.44</v>
      </c>
      <c r="C102">
        <v>19.18</v>
      </c>
      <c r="D102">
        <v>11.19</v>
      </c>
      <c r="E102">
        <v>19.05</v>
      </c>
      <c r="F102">
        <v>15.07</v>
      </c>
      <c r="G102">
        <v>17.510000000000002</v>
      </c>
      <c r="H102">
        <v>18.72</v>
      </c>
      <c r="I102">
        <v>11.62</v>
      </c>
      <c r="J102">
        <v>11.08</v>
      </c>
      <c r="K10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0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0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0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0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0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0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0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0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03" spans="1:20" x14ac:dyDescent="0.3">
      <c r="A103">
        <v>7.98</v>
      </c>
      <c r="B103">
        <v>4.6100000000000003</v>
      </c>
      <c r="C103">
        <v>7.87</v>
      </c>
      <c r="D103">
        <v>-1.44</v>
      </c>
      <c r="E103">
        <v>4.1500000000000004</v>
      </c>
      <c r="F103">
        <v>-2.5299999999999998</v>
      </c>
      <c r="G103">
        <v>-5.96</v>
      </c>
      <c r="H103">
        <v>3.23</v>
      </c>
      <c r="I103">
        <v>-7.13</v>
      </c>
      <c r="J103">
        <v>7.75</v>
      </c>
      <c r="K10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0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0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0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0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0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0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0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0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04" spans="1:20" x14ac:dyDescent="0.3">
      <c r="A104">
        <v>20.96</v>
      </c>
      <c r="B104">
        <v>22.03</v>
      </c>
      <c r="C104">
        <v>20.89</v>
      </c>
      <c r="D104">
        <v>24.62</v>
      </c>
      <c r="E104">
        <v>22.22</v>
      </c>
      <c r="F104">
        <v>24.32</v>
      </c>
      <c r="G104">
        <v>22.24</v>
      </c>
      <c r="H104">
        <v>20.079999999999998</v>
      </c>
      <c r="I104">
        <v>20.18</v>
      </c>
      <c r="J104">
        <v>21.9</v>
      </c>
      <c r="K104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04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04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04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04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04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04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04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04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04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05" spans="1:20" x14ac:dyDescent="0.3">
      <c r="A105">
        <v>22.09</v>
      </c>
      <c r="B105">
        <v>22.11</v>
      </c>
      <c r="C105">
        <v>23.82</v>
      </c>
      <c r="D105">
        <v>21.8</v>
      </c>
      <c r="E105">
        <v>23.42</v>
      </c>
      <c r="F105">
        <v>23.48</v>
      </c>
      <c r="G105">
        <v>23.86</v>
      </c>
      <c r="H105">
        <v>21.65</v>
      </c>
      <c r="I105">
        <v>24.9</v>
      </c>
      <c r="J105">
        <v>20.260000000000002</v>
      </c>
      <c r="K105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05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05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05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05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05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05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05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05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05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06" spans="1:20" x14ac:dyDescent="0.3">
      <c r="A106">
        <v>11.68</v>
      </c>
      <c r="B106">
        <v>11.47</v>
      </c>
      <c r="C106">
        <v>13.02</v>
      </c>
      <c r="D106">
        <v>15.91</v>
      </c>
      <c r="E106">
        <v>15.06</v>
      </c>
      <c r="F106">
        <v>12.81</v>
      </c>
      <c r="G106">
        <v>13.48</v>
      </c>
      <c r="H106">
        <v>15.31</v>
      </c>
      <c r="I106">
        <v>12.15</v>
      </c>
      <c r="J106">
        <v>15.42</v>
      </c>
      <c r="K10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0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0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0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0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0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0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0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0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07" spans="1:20" x14ac:dyDescent="0.3">
      <c r="A107">
        <v>16.3</v>
      </c>
      <c r="B107">
        <v>10.32</v>
      </c>
      <c r="C107">
        <v>17.690000000000001</v>
      </c>
      <c r="D107">
        <v>19</v>
      </c>
      <c r="E107">
        <v>17.54</v>
      </c>
      <c r="F107">
        <v>16.2</v>
      </c>
      <c r="G107">
        <v>15.17</v>
      </c>
      <c r="H107">
        <v>10.66</v>
      </c>
      <c r="I107">
        <v>10.1</v>
      </c>
      <c r="J107">
        <v>12.04</v>
      </c>
      <c r="K10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0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0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0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0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0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0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0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0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08" spans="1:20" x14ac:dyDescent="0.3">
      <c r="A108">
        <v>15.66</v>
      </c>
      <c r="B108">
        <v>10.97</v>
      </c>
      <c r="C108">
        <v>10.1</v>
      </c>
      <c r="D108">
        <v>12.99</v>
      </c>
      <c r="E108">
        <v>11.07</v>
      </c>
      <c r="F108">
        <v>11.1</v>
      </c>
      <c r="G108">
        <v>10.64</v>
      </c>
      <c r="H108">
        <v>12.18</v>
      </c>
      <c r="I108">
        <v>12.63</v>
      </c>
      <c r="J108">
        <v>12.33</v>
      </c>
      <c r="K10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0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0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0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0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0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0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0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0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09" spans="1:20" x14ac:dyDescent="0.3">
      <c r="A109">
        <v>-4.59</v>
      </c>
      <c r="B109">
        <v>5.74</v>
      </c>
      <c r="C109">
        <v>-6.21</v>
      </c>
      <c r="D109">
        <v>-3.63</v>
      </c>
      <c r="E109">
        <v>7.35</v>
      </c>
      <c r="F109">
        <v>-7.64</v>
      </c>
      <c r="G109">
        <v>-5.73</v>
      </c>
      <c r="H109">
        <v>-6.54</v>
      </c>
      <c r="I109">
        <v>-2.4300000000000002</v>
      </c>
      <c r="J109">
        <v>-1.43</v>
      </c>
      <c r="K10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0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0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0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0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0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0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0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0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0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0" spans="1:20" x14ac:dyDescent="0.3">
      <c r="A110">
        <v>14.18</v>
      </c>
      <c r="B110">
        <v>18.43</v>
      </c>
      <c r="C110">
        <v>14.71</v>
      </c>
      <c r="D110">
        <v>13.45</v>
      </c>
      <c r="E110">
        <v>11.14</v>
      </c>
      <c r="F110">
        <v>17.7</v>
      </c>
      <c r="G110">
        <v>16.39</v>
      </c>
      <c r="H110">
        <v>13.4</v>
      </c>
      <c r="I110">
        <v>15.05</v>
      </c>
      <c r="J110">
        <v>10.44</v>
      </c>
      <c r="K11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1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1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1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1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1" spans="1:20" x14ac:dyDescent="0.3">
      <c r="A111">
        <v>17.18</v>
      </c>
      <c r="B111">
        <v>18.510000000000002</v>
      </c>
      <c r="C111">
        <v>18.23</v>
      </c>
      <c r="D111">
        <v>18.190000000000001</v>
      </c>
      <c r="E111">
        <v>17.61</v>
      </c>
      <c r="F111">
        <v>16.04</v>
      </c>
      <c r="G111">
        <v>14.39</v>
      </c>
      <c r="H111">
        <v>18.010000000000002</v>
      </c>
      <c r="I111">
        <v>14.9</v>
      </c>
      <c r="J111">
        <v>10.26</v>
      </c>
      <c r="K11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1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1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1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1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1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1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1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2" spans="1:20" x14ac:dyDescent="0.3">
      <c r="A112">
        <v>14.16</v>
      </c>
      <c r="B112">
        <v>19.989999999999998</v>
      </c>
      <c r="C112">
        <v>15.52</v>
      </c>
      <c r="D112">
        <v>11.59</v>
      </c>
      <c r="E112">
        <v>13.63</v>
      </c>
      <c r="F112">
        <v>12.92</v>
      </c>
      <c r="G112">
        <v>13.18</v>
      </c>
      <c r="H112">
        <v>18.84</v>
      </c>
      <c r="I112">
        <v>10.7</v>
      </c>
      <c r="J112">
        <v>13.87</v>
      </c>
      <c r="K11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1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1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1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3" spans="1:20" x14ac:dyDescent="0.3">
      <c r="A113">
        <v>-4.5</v>
      </c>
      <c r="B113">
        <v>2.56</v>
      </c>
      <c r="C113">
        <v>-5.28</v>
      </c>
      <c r="D113">
        <v>-6.02</v>
      </c>
      <c r="E113">
        <v>-5.78</v>
      </c>
      <c r="F113">
        <v>-7.56</v>
      </c>
      <c r="G113">
        <v>-2.48</v>
      </c>
      <c r="H113">
        <v>3.31</v>
      </c>
      <c r="I113">
        <v>-5.4</v>
      </c>
      <c r="J113">
        <v>0.03</v>
      </c>
      <c r="K11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1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4" spans="1:20" x14ac:dyDescent="0.3">
      <c r="A114">
        <v>-5.59</v>
      </c>
      <c r="B114">
        <v>1.44</v>
      </c>
      <c r="C114">
        <v>-6.2</v>
      </c>
      <c r="D114">
        <v>-5.44</v>
      </c>
      <c r="E114">
        <v>1.63</v>
      </c>
      <c r="F114">
        <v>1.55</v>
      </c>
      <c r="G114">
        <v>8.8000000000000007</v>
      </c>
      <c r="H114">
        <v>0.74</v>
      </c>
      <c r="I114">
        <v>1.7</v>
      </c>
      <c r="J114">
        <v>-3.25</v>
      </c>
      <c r="K11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1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5" spans="1:20" x14ac:dyDescent="0.3">
      <c r="A115">
        <v>-4.3899999999999997</v>
      </c>
      <c r="B115">
        <v>-3.86</v>
      </c>
      <c r="C115">
        <v>-0.97</v>
      </c>
      <c r="D115">
        <v>-4.82</v>
      </c>
      <c r="E115">
        <v>-1.0900000000000001</v>
      </c>
      <c r="F115">
        <v>1.4</v>
      </c>
      <c r="G115">
        <v>6.56</v>
      </c>
      <c r="H115">
        <v>-2.7</v>
      </c>
      <c r="I115">
        <v>5.24</v>
      </c>
      <c r="J115">
        <v>8.8699999999999992</v>
      </c>
      <c r="K11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1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6" spans="1:20" x14ac:dyDescent="0.3">
      <c r="A116">
        <v>15.8</v>
      </c>
      <c r="B116">
        <v>13.11</v>
      </c>
      <c r="C116">
        <v>13.43</v>
      </c>
      <c r="D116">
        <v>10.32</v>
      </c>
      <c r="E116">
        <v>14.2</v>
      </c>
      <c r="F116">
        <v>11.41</v>
      </c>
      <c r="G116">
        <v>10.69</v>
      </c>
      <c r="H116">
        <v>15.02</v>
      </c>
      <c r="I116">
        <v>12.21</v>
      </c>
      <c r="J116">
        <v>10.54</v>
      </c>
      <c r="K11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1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1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1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7" spans="1:20" x14ac:dyDescent="0.3">
      <c r="A117">
        <v>14.52</v>
      </c>
      <c r="B117">
        <v>15.36</v>
      </c>
      <c r="C117">
        <v>10.01</v>
      </c>
      <c r="D117">
        <v>19.440000000000001</v>
      </c>
      <c r="E117">
        <v>11.62</v>
      </c>
      <c r="F117">
        <v>17.75</v>
      </c>
      <c r="G117">
        <v>14.63</v>
      </c>
      <c r="H117">
        <v>11.83</v>
      </c>
      <c r="I117">
        <v>15.26</v>
      </c>
      <c r="J117">
        <v>11.75</v>
      </c>
      <c r="K11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1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1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1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1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8" spans="1:20" x14ac:dyDescent="0.3">
      <c r="A118">
        <v>-7.37</v>
      </c>
      <c r="B118">
        <v>2.31</v>
      </c>
      <c r="C118">
        <v>-0.37</v>
      </c>
      <c r="D118">
        <v>-4.1900000000000004</v>
      </c>
      <c r="E118">
        <v>-6.75</v>
      </c>
      <c r="F118">
        <v>0.15</v>
      </c>
      <c r="G118">
        <v>0.08</v>
      </c>
      <c r="H118">
        <v>-4.58</v>
      </c>
      <c r="I118">
        <v>-6.18</v>
      </c>
      <c r="J118">
        <v>3.43</v>
      </c>
      <c r="K11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1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1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1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19" spans="1:20" x14ac:dyDescent="0.3">
      <c r="A119">
        <v>10.88</v>
      </c>
      <c r="B119">
        <v>12.02</v>
      </c>
      <c r="C119">
        <v>10.26</v>
      </c>
      <c r="D119">
        <v>15.41</v>
      </c>
      <c r="E119">
        <v>15.57</v>
      </c>
      <c r="F119">
        <v>13.27</v>
      </c>
      <c r="G119">
        <v>12.18</v>
      </c>
      <c r="H119">
        <v>13.91</v>
      </c>
      <c r="I119">
        <v>13.86</v>
      </c>
      <c r="J119">
        <v>10.08</v>
      </c>
      <c r="K11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1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1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1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1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1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1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1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1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1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20" spans="1:20" x14ac:dyDescent="0.3">
      <c r="A120">
        <v>10.66</v>
      </c>
      <c r="B120">
        <v>10.59</v>
      </c>
      <c r="C120">
        <v>15.14</v>
      </c>
      <c r="D120">
        <v>12.6</v>
      </c>
      <c r="E120">
        <v>11.47</v>
      </c>
      <c r="F120">
        <v>14.91</v>
      </c>
      <c r="G120">
        <v>14.33</v>
      </c>
      <c r="H120">
        <v>14.52</v>
      </c>
      <c r="I120">
        <v>11.65</v>
      </c>
      <c r="J120">
        <v>15.58</v>
      </c>
      <c r="K12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2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2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2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2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2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2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21" spans="1:20" x14ac:dyDescent="0.3">
      <c r="A121">
        <v>15.42</v>
      </c>
      <c r="B121">
        <v>10.37</v>
      </c>
      <c r="C121">
        <v>18.739999999999998</v>
      </c>
      <c r="D121">
        <v>18.670000000000002</v>
      </c>
      <c r="E121">
        <v>15.22</v>
      </c>
      <c r="F121">
        <v>12.83</v>
      </c>
      <c r="G121">
        <v>13.11</v>
      </c>
      <c r="H121">
        <v>11.77</v>
      </c>
      <c r="I121">
        <v>18.57</v>
      </c>
      <c r="J121">
        <v>10.33</v>
      </c>
      <c r="K12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2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2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2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2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2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2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2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22" spans="1:20" x14ac:dyDescent="0.3">
      <c r="A122">
        <v>-7.3</v>
      </c>
      <c r="B122">
        <v>-4.8600000000000003</v>
      </c>
      <c r="C122">
        <v>6.95</v>
      </c>
      <c r="D122">
        <v>-0.6</v>
      </c>
      <c r="E122">
        <v>-3.3</v>
      </c>
      <c r="F122">
        <v>-2.1</v>
      </c>
      <c r="G122">
        <v>3.44</v>
      </c>
      <c r="H122">
        <v>-6.38</v>
      </c>
      <c r="I122">
        <v>8.1</v>
      </c>
      <c r="J122">
        <v>8.58</v>
      </c>
      <c r="K12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2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2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2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2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2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2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23" spans="1:20" x14ac:dyDescent="0.3">
      <c r="A123">
        <v>13.92</v>
      </c>
      <c r="B123">
        <v>10.86</v>
      </c>
      <c r="C123">
        <v>11.05</v>
      </c>
      <c r="D123">
        <v>14.16</v>
      </c>
      <c r="E123">
        <v>11.48</v>
      </c>
      <c r="F123">
        <v>10.45</v>
      </c>
      <c r="G123">
        <v>14.61</v>
      </c>
      <c r="H123">
        <v>12.83</v>
      </c>
      <c r="I123">
        <v>12.25</v>
      </c>
      <c r="J123">
        <v>14.67</v>
      </c>
      <c r="K12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2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2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2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2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2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2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24" spans="1:20" x14ac:dyDescent="0.3">
      <c r="A124">
        <v>-2.12</v>
      </c>
      <c r="B124">
        <v>-6.19</v>
      </c>
      <c r="C124">
        <v>4.76</v>
      </c>
      <c r="D124">
        <v>4.5599999999999996</v>
      </c>
      <c r="E124">
        <v>3.19</v>
      </c>
      <c r="F124">
        <v>-2.29</v>
      </c>
      <c r="G124">
        <v>5.0999999999999996</v>
      </c>
      <c r="H124">
        <v>-5.75</v>
      </c>
      <c r="I124">
        <v>3.63</v>
      </c>
      <c r="J124">
        <v>1.36</v>
      </c>
      <c r="K12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2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2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2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2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2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2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25" spans="1:20" x14ac:dyDescent="0.3">
      <c r="A125">
        <v>22.33</v>
      </c>
      <c r="B125">
        <v>20</v>
      </c>
      <c r="C125">
        <v>24.04</v>
      </c>
      <c r="D125">
        <v>24.76</v>
      </c>
      <c r="E125">
        <v>23.02</v>
      </c>
      <c r="F125">
        <v>23.75</v>
      </c>
      <c r="G125">
        <v>20.46</v>
      </c>
      <c r="H125">
        <v>22.05</v>
      </c>
      <c r="I125">
        <v>21.31</v>
      </c>
      <c r="J125">
        <v>23.02</v>
      </c>
      <c r="K125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2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25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25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25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25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25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25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25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25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26" spans="1:20" x14ac:dyDescent="0.3">
      <c r="A126">
        <v>14.63</v>
      </c>
      <c r="B126">
        <v>10.26</v>
      </c>
      <c r="C126">
        <v>19.79</v>
      </c>
      <c r="D126">
        <v>10.91</v>
      </c>
      <c r="E126">
        <v>12.37</v>
      </c>
      <c r="F126">
        <v>11.52</v>
      </c>
      <c r="G126">
        <v>16.690000000000001</v>
      </c>
      <c r="H126">
        <v>15.2</v>
      </c>
      <c r="I126">
        <v>16.13</v>
      </c>
      <c r="J126">
        <v>17.690000000000001</v>
      </c>
      <c r="K12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2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2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2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2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2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2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2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27" spans="1:20" x14ac:dyDescent="0.3">
      <c r="A127">
        <v>13.13</v>
      </c>
      <c r="B127">
        <v>12.77</v>
      </c>
      <c r="C127">
        <v>19</v>
      </c>
      <c r="D127">
        <v>10.71</v>
      </c>
      <c r="E127">
        <v>17.16</v>
      </c>
      <c r="F127">
        <v>16.100000000000001</v>
      </c>
      <c r="G127">
        <v>11.78</v>
      </c>
      <c r="H127">
        <v>18.670000000000002</v>
      </c>
      <c r="I127">
        <v>14.56</v>
      </c>
      <c r="J127">
        <v>19.170000000000002</v>
      </c>
      <c r="K12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2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2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2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2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2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2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28" spans="1:20" x14ac:dyDescent="0.3">
      <c r="A128">
        <v>17.34</v>
      </c>
      <c r="B128">
        <v>12.39</v>
      </c>
      <c r="C128">
        <v>10.89</v>
      </c>
      <c r="D128">
        <v>11.43</v>
      </c>
      <c r="E128">
        <v>16.13</v>
      </c>
      <c r="F128">
        <v>11.48</v>
      </c>
      <c r="G128">
        <v>10.43</v>
      </c>
      <c r="H128">
        <v>16.149999999999999</v>
      </c>
      <c r="I128">
        <v>15.62</v>
      </c>
      <c r="J128">
        <v>17.09</v>
      </c>
      <c r="K12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2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2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2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2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2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2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2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29" spans="1:20" x14ac:dyDescent="0.3">
      <c r="A129">
        <v>15.51</v>
      </c>
      <c r="B129">
        <v>16.440000000000001</v>
      </c>
      <c r="C129">
        <v>10.02</v>
      </c>
      <c r="D129">
        <v>13.71</v>
      </c>
      <c r="E129">
        <v>10.98</v>
      </c>
      <c r="F129">
        <v>17.39</v>
      </c>
      <c r="G129">
        <v>13.73</v>
      </c>
      <c r="H129">
        <v>17.8</v>
      </c>
      <c r="I129">
        <v>14.59</v>
      </c>
      <c r="J129">
        <v>12.5</v>
      </c>
      <c r="K12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2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2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2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2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2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2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2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2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2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0" spans="1:20" x14ac:dyDescent="0.3">
      <c r="A130">
        <v>-4.66</v>
      </c>
      <c r="B130">
        <v>7.8</v>
      </c>
      <c r="C130">
        <v>-5.83</v>
      </c>
      <c r="D130">
        <v>8.77</v>
      </c>
      <c r="E130">
        <v>-1.64</v>
      </c>
      <c r="F130">
        <v>2.81</v>
      </c>
      <c r="G130">
        <v>5.64</v>
      </c>
      <c r="H130">
        <v>7.27</v>
      </c>
      <c r="I130">
        <v>0</v>
      </c>
      <c r="J130">
        <v>-1.52</v>
      </c>
      <c r="K13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3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3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3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3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1" spans="1:20" x14ac:dyDescent="0.3">
      <c r="A131">
        <v>12.88</v>
      </c>
      <c r="B131">
        <v>11.25</v>
      </c>
      <c r="C131">
        <v>12.97</v>
      </c>
      <c r="D131">
        <v>11.16</v>
      </c>
      <c r="E131">
        <v>10.89</v>
      </c>
      <c r="F131">
        <v>10.210000000000001</v>
      </c>
      <c r="G131">
        <v>11.49</v>
      </c>
      <c r="H131">
        <v>15.32</v>
      </c>
      <c r="I131">
        <v>12.4</v>
      </c>
      <c r="J131">
        <v>13.67</v>
      </c>
      <c r="K13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3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3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3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3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2" spans="1:20" x14ac:dyDescent="0.3">
      <c r="A132">
        <v>10.24</v>
      </c>
      <c r="B132">
        <v>18.010000000000002</v>
      </c>
      <c r="C132">
        <v>15.2</v>
      </c>
      <c r="D132">
        <v>14.43</v>
      </c>
      <c r="E132">
        <v>10.85</v>
      </c>
      <c r="F132">
        <v>16.73</v>
      </c>
      <c r="G132">
        <v>19.93</v>
      </c>
      <c r="H132">
        <v>17.36</v>
      </c>
      <c r="I132">
        <v>16.77</v>
      </c>
      <c r="J132">
        <v>17.64</v>
      </c>
      <c r="K13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3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3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3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3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3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3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33" spans="1:20" x14ac:dyDescent="0.3">
      <c r="A133">
        <v>4</v>
      </c>
      <c r="B133">
        <v>-6.72</v>
      </c>
      <c r="C133">
        <v>2.4300000000000002</v>
      </c>
      <c r="D133">
        <v>-2.0299999999999998</v>
      </c>
      <c r="E133">
        <v>-3.87</v>
      </c>
      <c r="F133">
        <v>-3.7</v>
      </c>
      <c r="G133">
        <v>-7.09</v>
      </c>
      <c r="H133">
        <v>2.88</v>
      </c>
      <c r="I133">
        <v>2.58</v>
      </c>
      <c r="J133">
        <v>-6.66</v>
      </c>
      <c r="K13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3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3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3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3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4" spans="1:20" x14ac:dyDescent="0.3">
      <c r="A134">
        <v>13.25</v>
      </c>
      <c r="B134">
        <v>14.97</v>
      </c>
      <c r="C134">
        <v>14.88</v>
      </c>
      <c r="D134">
        <v>14.41</v>
      </c>
      <c r="E134">
        <v>10.82</v>
      </c>
      <c r="F134">
        <v>14.32</v>
      </c>
      <c r="G134">
        <v>13.72</v>
      </c>
      <c r="H134">
        <v>10.88</v>
      </c>
      <c r="I134">
        <v>12.95</v>
      </c>
      <c r="J134">
        <v>12.52</v>
      </c>
      <c r="K13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3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3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3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3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5" spans="1:20" x14ac:dyDescent="0.3">
      <c r="A135">
        <v>11.26</v>
      </c>
      <c r="B135">
        <v>11.81</v>
      </c>
      <c r="C135">
        <v>12.66</v>
      </c>
      <c r="D135">
        <v>16</v>
      </c>
      <c r="E135">
        <v>11.63</v>
      </c>
      <c r="F135">
        <v>19.61</v>
      </c>
      <c r="G135">
        <v>12.55</v>
      </c>
      <c r="H135">
        <v>11.68</v>
      </c>
      <c r="I135">
        <v>14.08</v>
      </c>
      <c r="J135">
        <v>13.96</v>
      </c>
      <c r="K13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3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3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3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3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3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6" spans="1:20" x14ac:dyDescent="0.3">
      <c r="A136">
        <v>12.14</v>
      </c>
      <c r="B136">
        <v>12.99</v>
      </c>
      <c r="C136">
        <v>16.260000000000002</v>
      </c>
      <c r="D136">
        <v>17.68</v>
      </c>
      <c r="E136">
        <v>13.47</v>
      </c>
      <c r="F136">
        <v>18.79</v>
      </c>
      <c r="G136">
        <v>13.56</v>
      </c>
      <c r="H136">
        <v>12.8</v>
      </c>
      <c r="I136">
        <v>15.11</v>
      </c>
      <c r="J136">
        <v>19.760000000000002</v>
      </c>
      <c r="K13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3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3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3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3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3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3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37" spans="1:20" x14ac:dyDescent="0.3">
      <c r="A137">
        <v>12.47</v>
      </c>
      <c r="B137">
        <v>14.01</v>
      </c>
      <c r="C137">
        <v>15.38</v>
      </c>
      <c r="D137">
        <v>12.72</v>
      </c>
      <c r="E137">
        <v>12.33</v>
      </c>
      <c r="F137">
        <v>14.07</v>
      </c>
      <c r="G137">
        <v>11.91</v>
      </c>
      <c r="H137">
        <v>14.59</v>
      </c>
      <c r="I137">
        <v>10.58</v>
      </c>
      <c r="J137">
        <v>13.95</v>
      </c>
      <c r="K13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3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3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3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3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3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8" spans="1:20" x14ac:dyDescent="0.3">
      <c r="A138">
        <v>16.41</v>
      </c>
      <c r="B138">
        <v>15.29</v>
      </c>
      <c r="C138">
        <v>10.48</v>
      </c>
      <c r="D138">
        <v>14.09</v>
      </c>
      <c r="E138">
        <v>19.38</v>
      </c>
      <c r="F138">
        <v>10.14</v>
      </c>
      <c r="G138">
        <v>10.74</v>
      </c>
      <c r="H138">
        <v>15.18</v>
      </c>
      <c r="I138">
        <v>12.67</v>
      </c>
      <c r="J138">
        <v>14.37</v>
      </c>
      <c r="K13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3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3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3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3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3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3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39" spans="1:20" x14ac:dyDescent="0.3">
      <c r="A139">
        <v>15.89</v>
      </c>
      <c r="B139">
        <v>17.95</v>
      </c>
      <c r="C139">
        <v>12.8</v>
      </c>
      <c r="D139">
        <v>15</v>
      </c>
      <c r="E139">
        <v>12.22</v>
      </c>
      <c r="F139">
        <v>18.25</v>
      </c>
      <c r="G139">
        <v>10.6</v>
      </c>
      <c r="H139">
        <v>19.399999999999999</v>
      </c>
      <c r="I139">
        <v>12.84</v>
      </c>
      <c r="J139">
        <v>16.170000000000002</v>
      </c>
      <c r="K13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3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3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3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3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3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3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3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3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3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40" spans="1:20" x14ac:dyDescent="0.3">
      <c r="A140">
        <v>-5.82</v>
      </c>
      <c r="B140">
        <v>5.44</v>
      </c>
      <c r="C140">
        <v>-2.4700000000000002</v>
      </c>
      <c r="D140">
        <v>-5.69</v>
      </c>
      <c r="E140">
        <v>8.43</v>
      </c>
      <c r="F140">
        <v>-6.41</v>
      </c>
      <c r="G140">
        <v>-7.59</v>
      </c>
      <c r="H140">
        <v>4.29</v>
      </c>
      <c r="I140">
        <v>-7.29</v>
      </c>
      <c r="J140">
        <v>8.5299999999999994</v>
      </c>
      <c r="K14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4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4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4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4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4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4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4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1" spans="1:20" x14ac:dyDescent="0.3">
      <c r="A141">
        <v>19.46</v>
      </c>
      <c r="B141">
        <v>14.85</v>
      </c>
      <c r="C141">
        <v>15.99</v>
      </c>
      <c r="D141">
        <v>18.440000000000001</v>
      </c>
      <c r="E141">
        <v>10.42</v>
      </c>
      <c r="F141">
        <v>18.78</v>
      </c>
      <c r="G141">
        <v>11.05</v>
      </c>
      <c r="H141">
        <v>18.7</v>
      </c>
      <c r="I141">
        <v>10.35</v>
      </c>
      <c r="J141">
        <v>14.51</v>
      </c>
      <c r="K14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4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4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4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4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4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4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4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2" spans="1:20" x14ac:dyDescent="0.3">
      <c r="A142">
        <v>5.68</v>
      </c>
      <c r="B142">
        <v>-5.18</v>
      </c>
      <c r="C142">
        <v>8.6199999999999992</v>
      </c>
      <c r="D142">
        <v>3.66</v>
      </c>
      <c r="E142">
        <v>7.27</v>
      </c>
      <c r="F142">
        <v>-0.88</v>
      </c>
      <c r="G142">
        <v>8.69</v>
      </c>
      <c r="H142">
        <v>-6.24</v>
      </c>
      <c r="I142">
        <v>-5.52</v>
      </c>
      <c r="J142">
        <v>-4.67</v>
      </c>
      <c r="K14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4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4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4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4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4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4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4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3" spans="1:20" x14ac:dyDescent="0.3">
      <c r="A143">
        <v>10.99</v>
      </c>
      <c r="B143">
        <v>19.11</v>
      </c>
      <c r="C143">
        <v>18.8</v>
      </c>
      <c r="D143">
        <v>12.14</v>
      </c>
      <c r="E143">
        <v>11.19</v>
      </c>
      <c r="F143">
        <v>11.97</v>
      </c>
      <c r="G143">
        <v>19.8</v>
      </c>
      <c r="H143">
        <v>19.72</v>
      </c>
      <c r="I143">
        <v>15.04</v>
      </c>
      <c r="J143">
        <v>12.42</v>
      </c>
      <c r="K14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4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4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4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4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4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4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4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4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4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4" spans="1:20" x14ac:dyDescent="0.3">
      <c r="A144">
        <v>1.07</v>
      </c>
      <c r="B144">
        <v>4.49</v>
      </c>
      <c r="C144">
        <v>4.04</v>
      </c>
      <c r="D144">
        <v>7.86</v>
      </c>
      <c r="E144">
        <v>-1.99</v>
      </c>
      <c r="F144">
        <v>-0.56999999999999995</v>
      </c>
      <c r="G144">
        <v>8.09</v>
      </c>
      <c r="H144">
        <v>-0.82</v>
      </c>
      <c r="I144">
        <v>1.63</v>
      </c>
      <c r="J144">
        <v>-1.1200000000000001</v>
      </c>
      <c r="K14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4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4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4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4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4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4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4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5" spans="1:20" x14ac:dyDescent="0.3">
      <c r="A145">
        <v>16.52</v>
      </c>
      <c r="B145">
        <v>12.24</v>
      </c>
      <c r="C145">
        <v>15.91</v>
      </c>
      <c r="D145">
        <v>15.35</v>
      </c>
      <c r="E145">
        <v>17</v>
      </c>
      <c r="F145">
        <v>16.29</v>
      </c>
      <c r="G145">
        <v>10.94</v>
      </c>
      <c r="H145">
        <v>17.579999999999998</v>
      </c>
      <c r="I145">
        <v>14.73</v>
      </c>
      <c r="J145">
        <v>15.82</v>
      </c>
      <c r="K14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4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4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4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4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4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4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4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46" spans="1:20" x14ac:dyDescent="0.3">
      <c r="A146">
        <v>14.55</v>
      </c>
      <c r="B146">
        <v>11.62</v>
      </c>
      <c r="C146">
        <v>12.91</v>
      </c>
      <c r="D146">
        <v>18.72</v>
      </c>
      <c r="E146">
        <v>18.2</v>
      </c>
      <c r="F146">
        <v>12.03</v>
      </c>
      <c r="G146">
        <v>16.760000000000002</v>
      </c>
      <c r="H146">
        <v>10.38</v>
      </c>
      <c r="I146">
        <v>18.149999999999999</v>
      </c>
      <c r="J146">
        <v>14.5</v>
      </c>
      <c r="K14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4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4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4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4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4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4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4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4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7" spans="1:20" x14ac:dyDescent="0.3">
      <c r="A147">
        <v>16.190000000000001</v>
      </c>
      <c r="B147">
        <v>12.36</v>
      </c>
      <c r="C147">
        <v>10</v>
      </c>
      <c r="D147">
        <v>12.27</v>
      </c>
      <c r="E147">
        <v>18.2</v>
      </c>
      <c r="F147">
        <v>13.68</v>
      </c>
      <c r="G147">
        <v>19.16</v>
      </c>
      <c r="H147">
        <v>19.39</v>
      </c>
      <c r="I147">
        <v>11.01</v>
      </c>
      <c r="J147">
        <v>13.18</v>
      </c>
      <c r="K14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4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4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4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4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4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4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4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8" spans="1:20" x14ac:dyDescent="0.3">
      <c r="A148">
        <v>14</v>
      </c>
      <c r="B148">
        <v>12.83</v>
      </c>
      <c r="C148">
        <v>18.72</v>
      </c>
      <c r="D148">
        <v>11.22</v>
      </c>
      <c r="E148">
        <v>13.79</v>
      </c>
      <c r="F148">
        <v>18.559999999999999</v>
      </c>
      <c r="G148">
        <v>11.19</v>
      </c>
      <c r="H148">
        <v>12.81</v>
      </c>
      <c r="I148">
        <v>14.5</v>
      </c>
      <c r="J148">
        <v>12.78</v>
      </c>
      <c r="K14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4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4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4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4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4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4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4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49" spans="1:20" x14ac:dyDescent="0.3">
      <c r="A149">
        <v>13.11</v>
      </c>
      <c r="B149">
        <v>11.09</v>
      </c>
      <c r="C149">
        <v>13.22</v>
      </c>
      <c r="D149">
        <v>17.07</v>
      </c>
      <c r="E149">
        <v>16.09</v>
      </c>
      <c r="F149">
        <v>18.420000000000002</v>
      </c>
      <c r="G149">
        <v>12.03</v>
      </c>
      <c r="H149">
        <v>19.899999999999999</v>
      </c>
      <c r="I149">
        <v>13.54</v>
      </c>
      <c r="J149">
        <v>18.37</v>
      </c>
      <c r="K14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4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4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4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4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4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4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4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4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4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50" spans="1:20" x14ac:dyDescent="0.3">
      <c r="A150">
        <v>15.3</v>
      </c>
      <c r="B150">
        <v>13.83</v>
      </c>
      <c r="C150">
        <v>11.97</v>
      </c>
      <c r="D150">
        <v>15.5</v>
      </c>
      <c r="E150">
        <v>11.06</v>
      </c>
      <c r="F150">
        <v>14.22</v>
      </c>
      <c r="G150">
        <v>18.66</v>
      </c>
      <c r="H150">
        <v>18.95</v>
      </c>
      <c r="I150">
        <v>11.79</v>
      </c>
      <c r="J150">
        <v>16.760000000000002</v>
      </c>
      <c r="K15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5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5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5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5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5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5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5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51" spans="1:20" x14ac:dyDescent="0.3">
      <c r="A151">
        <v>3.23</v>
      </c>
      <c r="B151">
        <v>3.29</v>
      </c>
      <c r="C151">
        <v>-2.15</v>
      </c>
      <c r="D151">
        <v>-5.53</v>
      </c>
      <c r="E151">
        <v>-0.68</v>
      </c>
      <c r="F151">
        <v>-6.8</v>
      </c>
      <c r="G151">
        <v>6.96</v>
      </c>
      <c r="H151">
        <v>-3.33</v>
      </c>
      <c r="I151">
        <v>-7.14</v>
      </c>
      <c r="J151">
        <v>-5.82</v>
      </c>
      <c r="K15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5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5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5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5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5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52" spans="1:20" x14ac:dyDescent="0.3">
      <c r="A152">
        <v>13.82</v>
      </c>
      <c r="B152">
        <v>17.8</v>
      </c>
      <c r="C152">
        <v>19.18</v>
      </c>
      <c r="D152">
        <v>10.64</v>
      </c>
      <c r="E152">
        <v>11.3</v>
      </c>
      <c r="F152">
        <v>11.15</v>
      </c>
      <c r="G152">
        <v>14.03</v>
      </c>
      <c r="H152">
        <v>17.32</v>
      </c>
      <c r="I152">
        <v>18.63</v>
      </c>
      <c r="J152">
        <v>15.76</v>
      </c>
      <c r="K15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5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5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5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5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5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5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53" spans="1:20" x14ac:dyDescent="0.3">
      <c r="A153">
        <v>18.23</v>
      </c>
      <c r="B153">
        <v>10.62</v>
      </c>
      <c r="C153">
        <v>14.89</v>
      </c>
      <c r="D153">
        <v>13.97</v>
      </c>
      <c r="E153">
        <v>14.88</v>
      </c>
      <c r="F153">
        <v>18.62</v>
      </c>
      <c r="G153">
        <v>12.9</v>
      </c>
      <c r="H153">
        <v>17.5</v>
      </c>
      <c r="I153">
        <v>12.26</v>
      </c>
      <c r="J153">
        <v>15.26</v>
      </c>
      <c r="K15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5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5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5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5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5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54" spans="1:20" x14ac:dyDescent="0.3">
      <c r="A154">
        <v>12.83</v>
      </c>
      <c r="B154">
        <v>14.61</v>
      </c>
      <c r="C154">
        <v>19.86</v>
      </c>
      <c r="D154">
        <v>19.43</v>
      </c>
      <c r="E154">
        <v>12.83</v>
      </c>
      <c r="F154">
        <v>14</v>
      </c>
      <c r="G154">
        <v>17.329999999999998</v>
      </c>
      <c r="H154">
        <v>12.58</v>
      </c>
      <c r="I154">
        <v>12.47</v>
      </c>
      <c r="J154">
        <v>12.04</v>
      </c>
      <c r="K15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5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5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5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5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5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5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5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55" spans="1:20" x14ac:dyDescent="0.3">
      <c r="A155">
        <v>-3.88</v>
      </c>
      <c r="B155">
        <v>-5.21</v>
      </c>
      <c r="C155">
        <v>8.26</v>
      </c>
      <c r="D155">
        <v>-0.96</v>
      </c>
      <c r="E155">
        <v>4.05</v>
      </c>
      <c r="F155">
        <v>-4.3099999999999996</v>
      </c>
      <c r="G155">
        <v>7.8</v>
      </c>
      <c r="H155">
        <v>6.75</v>
      </c>
      <c r="I155">
        <v>-0.73</v>
      </c>
      <c r="J155">
        <v>7.28</v>
      </c>
      <c r="K15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5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5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5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5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5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56" spans="1:20" x14ac:dyDescent="0.3">
      <c r="A156">
        <v>14.14</v>
      </c>
      <c r="B156">
        <v>15.33</v>
      </c>
      <c r="C156">
        <v>13.07</v>
      </c>
      <c r="D156">
        <v>12.04</v>
      </c>
      <c r="E156">
        <v>13.18</v>
      </c>
      <c r="F156">
        <v>12.65</v>
      </c>
      <c r="G156">
        <v>10.72</v>
      </c>
      <c r="H156">
        <v>11.66</v>
      </c>
      <c r="I156">
        <v>13</v>
      </c>
      <c r="J156">
        <v>14.21</v>
      </c>
      <c r="K15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5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5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5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5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5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57" spans="1:20" x14ac:dyDescent="0.3">
      <c r="A157">
        <v>15.58</v>
      </c>
      <c r="B157">
        <v>13.33</v>
      </c>
      <c r="C157">
        <v>15.53</v>
      </c>
      <c r="D157">
        <v>12.12</v>
      </c>
      <c r="E157">
        <v>10.78</v>
      </c>
      <c r="F157">
        <v>15.67</v>
      </c>
      <c r="G157">
        <v>12.74</v>
      </c>
      <c r="H157">
        <v>12.88</v>
      </c>
      <c r="I157">
        <v>11.93</v>
      </c>
      <c r="J157">
        <v>11.17</v>
      </c>
      <c r="K15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5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5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5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5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5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5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58" spans="1:20" x14ac:dyDescent="0.3">
      <c r="A158">
        <v>20.18</v>
      </c>
      <c r="B158">
        <v>24.07</v>
      </c>
      <c r="C158">
        <v>24.25</v>
      </c>
      <c r="D158">
        <v>20.170000000000002</v>
      </c>
      <c r="E158">
        <v>21.08</v>
      </c>
      <c r="F158">
        <v>22.83</v>
      </c>
      <c r="G158">
        <v>23.53</v>
      </c>
      <c r="H158">
        <v>23.6</v>
      </c>
      <c r="I158">
        <v>23.16</v>
      </c>
      <c r="J158">
        <v>21.42</v>
      </c>
      <c r="K158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58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58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58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58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58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58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58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58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58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59" spans="1:20" x14ac:dyDescent="0.3">
      <c r="A159">
        <v>11.09</v>
      </c>
      <c r="B159">
        <v>15.36</v>
      </c>
      <c r="C159">
        <v>11.14</v>
      </c>
      <c r="D159">
        <v>13.51</v>
      </c>
      <c r="E159">
        <v>10.08</v>
      </c>
      <c r="F159">
        <v>15.95</v>
      </c>
      <c r="G159">
        <v>14.45</v>
      </c>
      <c r="H159">
        <v>13.94</v>
      </c>
      <c r="I159">
        <v>15.76</v>
      </c>
      <c r="J159">
        <v>13.03</v>
      </c>
      <c r="K15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5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5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5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5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5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5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5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5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5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60" spans="1:20" x14ac:dyDescent="0.3">
      <c r="A160">
        <v>24.53</v>
      </c>
      <c r="B160">
        <v>20.23</v>
      </c>
      <c r="C160">
        <v>23.44</v>
      </c>
      <c r="D160">
        <v>21.79</v>
      </c>
      <c r="E160">
        <v>22.16</v>
      </c>
      <c r="F160">
        <v>23.23</v>
      </c>
      <c r="G160">
        <v>24.25</v>
      </c>
      <c r="H160">
        <v>22.23</v>
      </c>
      <c r="I160">
        <v>23.64</v>
      </c>
      <c r="J160">
        <v>23.21</v>
      </c>
      <c r="K160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60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60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60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60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60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60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60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60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60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61" spans="1:20" x14ac:dyDescent="0.3">
      <c r="A161">
        <v>22.74</v>
      </c>
      <c r="B161">
        <v>20.72</v>
      </c>
      <c r="C161">
        <v>24.74</v>
      </c>
      <c r="D161">
        <v>23.94</v>
      </c>
      <c r="E161">
        <v>22.07</v>
      </c>
      <c r="F161">
        <v>24.33</v>
      </c>
      <c r="G161">
        <v>20.62</v>
      </c>
      <c r="H161">
        <v>24.62</v>
      </c>
      <c r="I161">
        <v>20.96</v>
      </c>
      <c r="J161">
        <v>24.76</v>
      </c>
      <c r="K161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61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61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61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61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61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61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61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61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61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62" spans="1:20" x14ac:dyDescent="0.3">
      <c r="A162">
        <v>7.12</v>
      </c>
      <c r="B162">
        <v>5.13</v>
      </c>
      <c r="C162">
        <v>-3.67</v>
      </c>
      <c r="D162">
        <v>-3.5</v>
      </c>
      <c r="E162">
        <v>8.14</v>
      </c>
      <c r="F162">
        <v>-5.31</v>
      </c>
      <c r="G162">
        <v>-0.44</v>
      </c>
      <c r="H162">
        <v>0.87</v>
      </c>
      <c r="I162">
        <v>-5.21</v>
      </c>
      <c r="J162">
        <v>-3.49</v>
      </c>
      <c r="K16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6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6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6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6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6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6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6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6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63" spans="1:20" x14ac:dyDescent="0.3">
      <c r="A163">
        <v>13.13</v>
      </c>
      <c r="B163">
        <v>12.12</v>
      </c>
      <c r="C163">
        <v>11.6</v>
      </c>
      <c r="D163">
        <v>11.76</v>
      </c>
      <c r="E163">
        <v>16.309999999999999</v>
      </c>
      <c r="F163">
        <v>19.27</v>
      </c>
      <c r="G163">
        <v>17.64</v>
      </c>
      <c r="H163">
        <v>14.87</v>
      </c>
      <c r="I163">
        <v>11.94</v>
      </c>
      <c r="J163">
        <v>15.91</v>
      </c>
      <c r="K16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6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6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6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6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6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6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6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6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64" spans="1:20" x14ac:dyDescent="0.3">
      <c r="A164">
        <v>14.13</v>
      </c>
      <c r="B164">
        <v>13.61</v>
      </c>
      <c r="C164">
        <v>14.61</v>
      </c>
      <c r="D164">
        <v>13.88</v>
      </c>
      <c r="E164">
        <v>15.76</v>
      </c>
      <c r="F164">
        <v>10.85</v>
      </c>
      <c r="G164">
        <v>12.11</v>
      </c>
      <c r="H164">
        <v>12.05</v>
      </c>
      <c r="I164">
        <v>11.87</v>
      </c>
      <c r="J164">
        <v>12.1</v>
      </c>
      <c r="K16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6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6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6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6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6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6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6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6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65" spans="1:20" x14ac:dyDescent="0.3">
      <c r="A165">
        <v>11.74</v>
      </c>
      <c r="B165">
        <v>12.79</v>
      </c>
      <c r="C165">
        <v>11.07</v>
      </c>
      <c r="D165">
        <v>15.77</v>
      </c>
      <c r="E165">
        <v>14.3</v>
      </c>
      <c r="F165">
        <v>11.61</v>
      </c>
      <c r="G165">
        <v>12.88</v>
      </c>
      <c r="H165">
        <v>12.58</v>
      </c>
      <c r="I165">
        <v>13.63</v>
      </c>
      <c r="J165">
        <v>15.37</v>
      </c>
      <c r="K16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6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6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6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6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6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6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6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6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66" spans="1:20" x14ac:dyDescent="0.3">
      <c r="A166">
        <v>19.510000000000002</v>
      </c>
      <c r="B166">
        <v>12.69</v>
      </c>
      <c r="C166">
        <v>11.38</v>
      </c>
      <c r="D166">
        <v>15.99</v>
      </c>
      <c r="E166">
        <v>15.35</v>
      </c>
      <c r="F166">
        <v>17.239999999999998</v>
      </c>
      <c r="G166">
        <v>12.54</v>
      </c>
      <c r="H166">
        <v>12.24</v>
      </c>
      <c r="I166">
        <v>13.03</v>
      </c>
      <c r="J166">
        <v>19.329999999999998</v>
      </c>
      <c r="K16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6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6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6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6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6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6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6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6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67" spans="1:20" x14ac:dyDescent="0.3">
      <c r="A167">
        <v>14.76</v>
      </c>
      <c r="B167">
        <v>10.74</v>
      </c>
      <c r="C167">
        <v>16.3</v>
      </c>
      <c r="D167">
        <v>10.39</v>
      </c>
      <c r="E167">
        <v>11.24</v>
      </c>
      <c r="F167">
        <v>18.98</v>
      </c>
      <c r="G167">
        <v>15.79</v>
      </c>
      <c r="H167">
        <v>12.57</v>
      </c>
      <c r="I167">
        <v>19.2</v>
      </c>
      <c r="J167">
        <v>10.17</v>
      </c>
      <c r="K16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6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6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6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6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6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6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6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6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68" spans="1:20" x14ac:dyDescent="0.3">
      <c r="A168">
        <v>14.83</v>
      </c>
      <c r="B168">
        <v>10.01</v>
      </c>
      <c r="C168">
        <v>15.51</v>
      </c>
      <c r="D168">
        <v>11</v>
      </c>
      <c r="E168">
        <v>11.29</v>
      </c>
      <c r="F168">
        <v>13.42</v>
      </c>
      <c r="G168">
        <v>15.92</v>
      </c>
      <c r="H168">
        <v>15.81</v>
      </c>
      <c r="I168">
        <v>11.2</v>
      </c>
      <c r="J168">
        <v>15.53</v>
      </c>
      <c r="K16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6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6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6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6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6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6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6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6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6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69" spans="1:20" x14ac:dyDescent="0.3">
      <c r="A169">
        <v>20.79</v>
      </c>
      <c r="B169">
        <v>20.149999999999999</v>
      </c>
      <c r="C169">
        <v>24.61</v>
      </c>
      <c r="D169">
        <v>21.03</v>
      </c>
      <c r="E169">
        <v>20.75</v>
      </c>
      <c r="F169">
        <v>23.58</v>
      </c>
      <c r="G169">
        <v>24.1</v>
      </c>
      <c r="H169">
        <v>20.18</v>
      </c>
      <c r="I169">
        <v>20.25</v>
      </c>
      <c r="J169">
        <v>23.53</v>
      </c>
      <c r="K169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69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69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69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69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69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69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69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69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69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70" spans="1:20" x14ac:dyDescent="0.3">
      <c r="A170">
        <v>18.32</v>
      </c>
      <c r="B170">
        <v>19.73</v>
      </c>
      <c r="C170">
        <v>15.21</v>
      </c>
      <c r="D170">
        <v>17.899999999999999</v>
      </c>
      <c r="E170">
        <v>18.29</v>
      </c>
      <c r="F170">
        <v>14.78</v>
      </c>
      <c r="G170">
        <v>16.59</v>
      </c>
      <c r="H170">
        <v>18.350000000000001</v>
      </c>
      <c r="I170">
        <v>12.69</v>
      </c>
      <c r="J170">
        <v>18.489999999999998</v>
      </c>
      <c r="K17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7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7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7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7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7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7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7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7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7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71" spans="1:20" x14ac:dyDescent="0.3">
      <c r="A171">
        <v>10.98</v>
      </c>
      <c r="B171">
        <v>10.53</v>
      </c>
      <c r="C171">
        <v>14.64</v>
      </c>
      <c r="D171">
        <v>15.37</v>
      </c>
      <c r="E171">
        <v>13.4</v>
      </c>
      <c r="F171">
        <v>14.22</v>
      </c>
      <c r="G171">
        <v>11.15</v>
      </c>
      <c r="H171">
        <v>12.45</v>
      </c>
      <c r="I171">
        <v>12.96</v>
      </c>
      <c r="J171">
        <v>11.15</v>
      </c>
      <c r="K17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7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7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7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7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7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7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7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7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7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72" spans="1:20" x14ac:dyDescent="0.3">
      <c r="A172">
        <v>12.4</v>
      </c>
      <c r="B172">
        <v>11.85</v>
      </c>
      <c r="C172">
        <v>12.06</v>
      </c>
      <c r="D172">
        <v>14.95</v>
      </c>
      <c r="E172">
        <v>15.02</v>
      </c>
      <c r="F172">
        <v>15.09</v>
      </c>
      <c r="G172">
        <v>12.53</v>
      </c>
      <c r="H172">
        <v>11.35</v>
      </c>
      <c r="I172">
        <v>13.64</v>
      </c>
      <c r="J172">
        <v>10.47</v>
      </c>
      <c r="K17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7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7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7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7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7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7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7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7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7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73" spans="1:20" x14ac:dyDescent="0.3">
      <c r="A173">
        <v>15.87</v>
      </c>
      <c r="B173">
        <v>13.65</v>
      </c>
      <c r="C173">
        <v>11.34</v>
      </c>
      <c r="D173">
        <v>11.16</v>
      </c>
      <c r="E173">
        <v>13.12</v>
      </c>
      <c r="F173">
        <v>15.5</v>
      </c>
      <c r="G173">
        <v>15.84</v>
      </c>
      <c r="H173">
        <v>12.26</v>
      </c>
      <c r="I173">
        <v>10.69</v>
      </c>
      <c r="J173">
        <v>15.72</v>
      </c>
      <c r="K17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7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7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7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7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7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7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7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7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7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74" spans="1:20" x14ac:dyDescent="0.3">
      <c r="A174">
        <v>23.49</v>
      </c>
      <c r="B174">
        <v>22.55</v>
      </c>
      <c r="C174">
        <v>24.66</v>
      </c>
      <c r="D174">
        <v>23.56</v>
      </c>
      <c r="E174">
        <v>20.260000000000002</v>
      </c>
      <c r="F174">
        <v>22.27</v>
      </c>
      <c r="G174">
        <v>20.440000000000001</v>
      </c>
      <c r="H174">
        <v>22.27</v>
      </c>
      <c r="I174">
        <v>24.47</v>
      </c>
      <c r="J174">
        <v>23.03</v>
      </c>
      <c r="K174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74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74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74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74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74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74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74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74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74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75" spans="1:20" x14ac:dyDescent="0.3">
      <c r="A175">
        <v>23.61</v>
      </c>
      <c r="B175">
        <v>22.31</v>
      </c>
      <c r="C175">
        <v>22.54</v>
      </c>
      <c r="D175">
        <v>23.68</v>
      </c>
      <c r="E175">
        <v>24.34</v>
      </c>
      <c r="F175">
        <v>23.6</v>
      </c>
      <c r="G175">
        <v>20.260000000000002</v>
      </c>
      <c r="H175">
        <v>20.29</v>
      </c>
      <c r="I175">
        <v>24.84</v>
      </c>
      <c r="J175">
        <v>24.53</v>
      </c>
      <c r="K175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75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75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75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75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75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75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75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75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75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76" spans="1:20" x14ac:dyDescent="0.3">
      <c r="A176">
        <v>17.559999999999999</v>
      </c>
      <c r="B176">
        <v>14.82</v>
      </c>
      <c r="C176">
        <v>12.26</v>
      </c>
      <c r="D176">
        <v>17.920000000000002</v>
      </c>
      <c r="E176">
        <v>14.86</v>
      </c>
      <c r="F176">
        <v>11.11</v>
      </c>
      <c r="G176">
        <v>16.11</v>
      </c>
      <c r="H176">
        <v>18.66</v>
      </c>
      <c r="I176">
        <v>14.11</v>
      </c>
      <c r="J176">
        <v>19.510000000000002</v>
      </c>
      <c r="K176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76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76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76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76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76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76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76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76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76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77" spans="1:20" x14ac:dyDescent="0.3">
      <c r="A177">
        <v>20.89</v>
      </c>
      <c r="B177">
        <v>20.28</v>
      </c>
      <c r="C177">
        <v>23.53</v>
      </c>
      <c r="D177">
        <v>22.74</v>
      </c>
      <c r="E177">
        <v>20.13</v>
      </c>
      <c r="F177">
        <v>22.16</v>
      </c>
      <c r="G177">
        <v>22.63</v>
      </c>
      <c r="H177">
        <v>21.6</v>
      </c>
      <c r="I177">
        <v>23</v>
      </c>
      <c r="J177">
        <v>20.5</v>
      </c>
      <c r="K177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77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77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77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77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77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77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77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77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77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78" spans="1:20" x14ac:dyDescent="0.3">
      <c r="A178">
        <v>20.57</v>
      </c>
      <c r="B178">
        <v>21.99</v>
      </c>
      <c r="C178">
        <v>23.24</v>
      </c>
      <c r="D178">
        <v>20.5</v>
      </c>
      <c r="E178">
        <v>23.35</v>
      </c>
      <c r="F178">
        <v>21.21</v>
      </c>
      <c r="G178">
        <v>24.55</v>
      </c>
      <c r="H178">
        <v>20.53</v>
      </c>
      <c r="I178">
        <v>22.69</v>
      </c>
      <c r="J178">
        <v>21.43</v>
      </c>
      <c r="K178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78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78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78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78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78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78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78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78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78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79" spans="1:20" x14ac:dyDescent="0.3">
      <c r="A179">
        <v>13.59</v>
      </c>
      <c r="B179">
        <v>11.82</v>
      </c>
      <c r="C179">
        <v>11.56</v>
      </c>
      <c r="D179">
        <v>19.809999999999999</v>
      </c>
      <c r="E179">
        <v>16.45</v>
      </c>
      <c r="F179">
        <v>13.39</v>
      </c>
      <c r="G179">
        <v>17.64</v>
      </c>
      <c r="H179">
        <v>13.05</v>
      </c>
      <c r="I179">
        <v>13.95</v>
      </c>
      <c r="J179">
        <v>16.04</v>
      </c>
      <c r="K17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7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7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7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7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7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7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7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7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7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80" spans="1:20" x14ac:dyDescent="0.3">
      <c r="A180">
        <v>13.6</v>
      </c>
      <c r="B180">
        <v>12.67</v>
      </c>
      <c r="C180">
        <v>15.96</v>
      </c>
      <c r="D180">
        <v>19.79</v>
      </c>
      <c r="E180">
        <v>15</v>
      </c>
      <c r="F180">
        <v>17.829999999999998</v>
      </c>
      <c r="G180">
        <v>11.56</v>
      </c>
      <c r="H180">
        <v>19.489999999999998</v>
      </c>
      <c r="I180">
        <v>13.76</v>
      </c>
      <c r="J180">
        <v>15.46</v>
      </c>
      <c r="K18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8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8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8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8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8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8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8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81" spans="1:20" x14ac:dyDescent="0.3">
      <c r="A181">
        <v>2.59</v>
      </c>
      <c r="B181">
        <v>-7.29</v>
      </c>
      <c r="C181">
        <v>1.55</v>
      </c>
      <c r="D181">
        <v>6.79</v>
      </c>
      <c r="E181">
        <v>3.87</v>
      </c>
      <c r="F181">
        <v>-7.74</v>
      </c>
      <c r="G181">
        <v>4.5199999999999996</v>
      </c>
      <c r="H181">
        <v>-4.7699999999999996</v>
      </c>
      <c r="I181">
        <v>-3.88</v>
      </c>
      <c r="J181">
        <v>-4.25</v>
      </c>
      <c r="K18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8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8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8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8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8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8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82" spans="1:20" x14ac:dyDescent="0.3">
      <c r="A182">
        <v>13.07</v>
      </c>
      <c r="B182">
        <v>17.61</v>
      </c>
      <c r="C182">
        <v>13.36</v>
      </c>
      <c r="D182">
        <v>19.489999999999998</v>
      </c>
      <c r="E182">
        <v>17.190000000000001</v>
      </c>
      <c r="F182">
        <v>12.99</v>
      </c>
      <c r="G182">
        <v>17.79</v>
      </c>
      <c r="H182">
        <v>18.54</v>
      </c>
      <c r="I182">
        <v>11.92</v>
      </c>
      <c r="J182">
        <v>16.47</v>
      </c>
      <c r="K18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8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8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8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8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8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8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83" spans="1:20" x14ac:dyDescent="0.3">
      <c r="A183">
        <v>10.38</v>
      </c>
      <c r="B183">
        <v>13.04</v>
      </c>
      <c r="C183">
        <v>11.9</v>
      </c>
      <c r="D183">
        <v>10.14</v>
      </c>
      <c r="E183">
        <v>12.18</v>
      </c>
      <c r="F183">
        <v>14.79</v>
      </c>
      <c r="G183">
        <v>13.13</v>
      </c>
      <c r="H183">
        <v>13.52</v>
      </c>
      <c r="I183">
        <v>15.54</v>
      </c>
      <c r="J183">
        <v>13.14</v>
      </c>
      <c r="K18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8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8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8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8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8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8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2</v>
      </c>
      <c r="T18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84" spans="1:20" x14ac:dyDescent="0.3">
      <c r="A184">
        <v>10.61</v>
      </c>
      <c r="B184">
        <v>15.59</v>
      </c>
      <c r="C184">
        <v>10.52</v>
      </c>
      <c r="D184">
        <v>18.55</v>
      </c>
      <c r="E184">
        <v>11.33</v>
      </c>
      <c r="F184">
        <v>11.82</v>
      </c>
      <c r="G184">
        <v>18.579999999999998</v>
      </c>
      <c r="H184">
        <v>18.72</v>
      </c>
      <c r="I184">
        <v>11.95</v>
      </c>
      <c r="J184">
        <v>11.84</v>
      </c>
      <c r="K18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8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8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8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8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8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8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85" spans="1:20" x14ac:dyDescent="0.3">
      <c r="A185">
        <v>-4.32</v>
      </c>
      <c r="B185">
        <v>-4.3</v>
      </c>
      <c r="C185">
        <v>-6.06</v>
      </c>
      <c r="D185">
        <v>0.23</v>
      </c>
      <c r="E185">
        <v>-3.83</v>
      </c>
      <c r="F185">
        <v>-6.11</v>
      </c>
      <c r="G185">
        <v>-7.52</v>
      </c>
      <c r="H185">
        <v>1.75</v>
      </c>
      <c r="I185">
        <v>2.57</v>
      </c>
      <c r="J185">
        <v>7.82</v>
      </c>
      <c r="K18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8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8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8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8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8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8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86" spans="1:20" x14ac:dyDescent="0.3">
      <c r="A186">
        <v>20.62</v>
      </c>
      <c r="B186">
        <v>20.23</v>
      </c>
      <c r="C186">
        <v>22.96</v>
      </c>
      <c r="D186">
        <v>22.48</v>
      </c>
      <c r="E186">
        <v>23.59</v>
      </c>
      <c r="F186">
        <v>24.99</v>
      </c>
      <c r="G186">
        <v>21.26</v>
      </c>
      <c r="H186">
        <v>20.149999999999999</v>
      </c>
      <c r="I186">
        <v>23.52</v>
      </c>
      <c r="J186">
        <v>20.04</v>
      </c>
      <c r="K186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86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86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86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86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86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86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86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86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86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87" spans="1:20" x14ac:dyDescent="0.3">
      <c r="A187">
        <v>11.02</v>
      </c>
      <c r="B187">
        <v>16.95</v>
      </c>
      <c r="C187">
        <v>12.02</v>
      </c>
      <c r="D187">
        <v>10.31</v>
      </c>
      <c r="E187">
        <v>17.45</v>
      </c>
      <c r="F187">
        <v>18</v>
      </c>
      <c r="G187">
        <v>10.19</v>
      </c>
      <c r="H187">
        <v>13.26</v>
      </c>
      <c r="I187">
        <v>12.17</v>
      </c>
      <c r="J187">
        <v>14.58</v>
      </c>
      <c r="K187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7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87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7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87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87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87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87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87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7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88" spans="1:20" x14ac:dyDescent="0.3">
      <c r="A188">
        <v>-5.61</v>
      </c>
      <c r="B188">
        <v>-2.42</v>
      </c>
      <c r="C188">
        <v>0.12</v>
      </c>
      <c r="D188">
        <v>3.36</v>
      </c>
      <c r="E188">
        <v>5.61</v>
      </c>
      <c r="F188">
        <v>-1.1399999999999999</v>
      </c>
      <c r="G188">
        <v>4.45</v>
      </c>
      <c r="H188">
        <v>2.27</v>
      </c>
      <c r="I188">
        <v>1.38</v>
      </c>
      <c r="J188">
        <v>8.69</v>
      </c>
      <c r="K18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8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8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8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8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8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8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8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8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8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89" spans="1:20" x14ac:dyDescent="0.3">
      <c r="A189">
        <v>22.15</v>
      </c>
      <c r="B189">
        <v>20.68</v>
      </c>
      <c r="C189">
        <v>22.12</v>
      </c>
      <c r="D189">
        <v>21.59</v>
      </c>
      <c r="E189">
        <v>22.45</v>
      </c>
      <c r="F189">
        <v>22.03</v>
      </c>
      <c r="G189">
        <v>20.58</v>
      </c>
      <c r="H189">
        <v>21.08</v>
      </c>
      <c r="I189">
        <v>22.52</v>
      </c>
      <c r="J189">
        <v>20.71</v>
      </c>
      <c r="K189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89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89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89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89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89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89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89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89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89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90" spans="1:20" x14ac:dyDescent="0.3">
      <c r="A190">
        <v>6.18</v>
      </c>
      <c r="B190">
        <v>6.14</v>
      </c>
      <c r="C190">
        <v>4.24</v>
      </c>
      <c r="D190">
        <v>-4</v>
      </c>
      <c r="E190">
        <v>-2.92</v>
      </c>
      <c r="F190">
        <v>5.0599999999999996</v>
      </c>
      <c r="G190">
        <v>-1.26</v>
      </c>
      <c r="H190">
        <v>4.6399999999999997</v>
      </c>
      <c r="I190">
        <v>-2.96</v>
      </c>
      <c r="J190">
        <v>2.82</v>
      </c>
      <c r="K19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9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9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9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9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9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9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9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9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91" spans="1:20" x14ac:dyDescent="0.3">
      <c r="A191">
        <v>15.98</v>
      </c>
      <c r="B191">
        <v>13.48</v>
      </c>
      <c r="C191">
        <v>10.69</v>
      </c>
      <c r="D191">
        <v>15.11</v>
      </c>
      <c r="E191">
        <v>14.51</v>
      </c>
      <c r="F191">
        <v>17.100000000000001</v>
      </c>
      <c r="G191">
        <v>15.65</v>
      </c>
      <c r="H191">
        <v>10.44</v>
      </c>
      <c r="I191">
        <v>13.73</v>
      </c>
      <c r="J191">
        <v>19.66</v>
      </c>
      <c r="K19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9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9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9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9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9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9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9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9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2</v>
      </c>
    </row>
    <row r="192" spans="1:20" x14ac:dyDescent="0.3">
      <c r="A192">
        <v>13.93</v>
      </c>
      <c r="B192">
        <v>15.26</v>
      </c>
      <c r="C192">
        <v>13.17</v>
      </c>
      <c r="D192">
        <v>15.12</v>
      </c>
      <c r="E192">
        <v>16.059999999999999</v>
      </c>
      <c r="F192">
        <v>14.37</v>
      </c>
      <c r="G192">
        <v>20</v>
      </c>
      <c r="H192">
        <v>14.27</v>
      </c>
      <c r="I192">
        <v>12.07</v>
      </c>
      <c r="J192">
        <v>11.12</v>
      </c>
      <c r="K192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92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92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92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92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92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92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2</v>
      </c>
      <c r="R192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92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2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93" spans="1:20" x14ac:dyDescent="0.3">
      <c r="A193">
        <v>14.22</v>
      </c>
      <c r="B193">
        <v>11.25</v>
      </c>
      <c r="C193">
        <v>14.05</v>
      </c>
      <c r="D193">
        <v>12.08</v>
      </c>
      <c r="E193">
        <v>10.1</v>
      </c>
      <c r="F193">
        <v>15.84</v>
      </c>
      <c r="G193">
        <v>12.87</v>
      </c>
      <c r="H193">
        <v>15.35</v>
      </c>
      <c r="I193">
        <v>12.14</v>
      </c>
      <c r="J193">
        <v>11.93</v>
      </c>
      <c r="K193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93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93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93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93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93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93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93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93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3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94" spans="1:20" x14ac:dyDescent="0.3">
      <c r="A194">
        <v>19.010000000000002</v>
      </c>
      <c r="B194">
        <v>13.1</v>
      </c>
      <c r="C194">
        <v>14.77</v>
      </c>
      <c r="D194">
        <v>11</v>
      </c>
      <c r="E194">
        <v>19.510000000000002</v>
      </c>
      <c r="F194">
        <v>15.48</v>
      </c>
      <c r="G194">
        <v>11.75</v>
      </c>
      <c r="H194">
        <v>17.54</v>
      </c>
      <c r="I194">
        <v>11.08</v>
      </c>
      <c r="J194">
        <v>14.23</v>
      </c>
      <c r="K194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2</v>
      </c>
      <c r="L194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94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94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94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94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94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94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94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4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95" spans="1:20" x14ac:dyDescent="0.3">
      <c r="A195">
        <v>0.61</v>
      </c>
      <c r="B195">
        <v>-4.9800000000000004</v>
      </c>
      <c r="C195">
        <v>-1.56</v>
      </c>
      <c r="D195">
        <v>-5.59</v>
      </c>
      <c r="E195">
        <v>-2.8</v>
      </c>
      <c r="F195">
        <v>3.39</v>
      </c>
      <c r="G195">
        <v>2.81</v>
      </c>
      <c r="H195">
        <v>-1.6</v>
      </c>
      <c r="I195">
        <v>1.71</v>
      </c>
      <c r="J195">
        <v>4.53</v>
      </c>
      <c r="K195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95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95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95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95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95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95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95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95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5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96" spans="1:20" x14ac:dyDescent="0.3">
      <c r="A196">
        <v>21.04</v>
      </c>
      <c r="B196">
        <v>22.45</v>
      </c>
      <c r="C196">
        <v>21.06</v>
      </c>
      <c r="D196">
        <v>20.149999999999999</v>
      </c>
      <c r="E196">
        <v>24.31</v>
      </c>
      <c r="F196">
        <v>22.72</v>
      </c>
      <c r="G196">
        <v>24.67</v>
      </c>
      <c r="H196">
        <v>21.12</v>
      </c>
      <c r="I196">
        <v>23.35</v>
      </c>
      <c r="J196">
        <v>22.54</v>
      </c>
      <c r="K196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96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96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96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96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96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96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96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96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96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97" spans="1:20" x14ac:dyDescent="0.3">
      <c r="A197">
        <v>20.11</v>
      </c>
      <c r="B197">
        <v>23.11</v>
      </c>
      <c r="C197">
        <v>24.5</v>
      </c>
      <c r="D197">
        <v>20.38</v>
      </c>
      <c r="E197">
        <v>22.23</v>
      </c>
      <c r="F197">
        <v>23.96</v>
      </c>
      <c r="G197">
        <v>21.22</v>
      </c>
      <c r="H197">
        <v>24.89</v>
      </c>
      <c r="I197">
        <v>20.12</v>
      </c>
      <c r="J197">
        <v>24.1</v>
      </c>
      <c r="K197">
        <f>IF(AND(Tabela_pomiary6[[#This Row],[czujnik1]]&gt;-10,Tabela_pomiary6[[#This Row],[czujnik1]]&lt;=15),"PRZEDZIAL 1",IF(AND(Tabela_pomiary6[[#This Row],[czujnik1]]&gt;15,Tabela_pomiary6[[#This Row],[czujnik1]]&lt;=20),"PRZEDZIAL 2",0))</f>
        <v>0</v>
      </c>
      <c r="L197">
        <f>IF(AND(Tabela_pomiary6[[#This Row],[czujnik2]]&gt;-10,Tabela_pomiary6[[#This Row],[czujnik2]]&lt;=15),"PRZEDZIAL 1",IF(AND(Tabela_pomiary6[[#This Row],[czujnik2]]&gt;15,Tabela_pomiary6[[#This Row],[czujnik2]]&lt;=20),"PRZEDZIAL 2",0))</f>
        <v>0</v>
      </c>
      <c r="M197">
        <f>IF(AND(Tabela_pomiary6[[#This Row],[czujnik3]]&gt;-10,Tabela_pomiary6[[#This Row],[czujnik3]]&lt;=15),"PRZEDZIAL 1",IF(AND(Tabela_pomiary6[[#This Row],[czujnik3]]&gt;15,Tabela_pomiary6[[#This Row],[czujnik3]]&lt;=20),"PRZEDZIAL 2",0))</f>
        <v>0</v>
      </c>
      <c r="N197">
        <f>IF(AND(Tabela_pomiary6[[#This Row],[czujnik4]]&gt;-10,Tabela_pomiary6[[#This Row],[czujnik4]]&lt;=15),"PRZEDZIAL 1",IF(AND(Tabela_pomiary6[[#This Row],[czujnik4]]&gt;15,Tabela_pomiary6[[#This Row],[czujnik4]]&lt;=20),"PRZEDZIAL 2",0))</f>
        <v>0</v>
      </c>
      <c r="O197">
        <f>IF(AND(Tabela_pomiary6[[#This Row],[czujnik5]]&gt;-10,Tabela_pomiary6[[#This Row],[czujnik5]]&lt;=15),"PRZEDZIAL 1",IF(AND(Tabela_pomiary6[[#This Row],[czujnik5]]&gt;15,Tabela_pomiary6[[#This Row],[czujnik5]]&lt;=20),"PRZEDZIAL 2",0))</f>
        <v>0</v>
      </c>
      <c r="P197">
        <f>IF(AND(Tabela_pomiary6[[#This Row],[czujnik6]]&gt;-10,Tabela_pomiary6[[#This Row],[czujnik6]]&lt;=15),"PRZEDZIAL 1",IF(AND(Tabela_pomiary6[[#This Row],[czujnik6]]&gt;15,Tabela_pomiary6[[#This Row],[czujnik6]]&lt;=20),"PRZEDZIAL 2",0))</f>
        <v>0</v>
      </c>
      <c r="Q197">
        <f>IF(AND(Tabela_pomiary6[[#This Row],[czujnik7]]&gt;-10,Tabela_pomiary6[[#This Row],[czujnik7]]&lt;=15),"PRZEDZIAL 1",IF(AND(Tabela_pomiary6[[#This Row],[czujnik7]]&gt;15,Tabela_pomiary6[[#This Row],[czujnik7]]&lt;=20),"PRZEDZIAL 2",0))</f>
        <v>0</v>
      </c>
      <c r="R197">
        <f>IF(AND(Tabela_pomiary6[[#This Row],[czujnik8]]&gt;-10,Tabela_pomiary6[[#This Row],[czujnik8]]&lt;=15),"PRZEDZIAL 1",IF(AND(Tabela_pomiary6[[#This Row],[czujnik8]]&gt;15,Tabela_pomiary6[[#This Row],[czujnik8]]&lt;=20),"PRZEDZIAL 2",0))</f>
        <v>0</v>
      </c>
      <c r="S197">
        <f>IF(AND(Tabela_pomiary6[[#This Row],[czujnik9]]&gt;-10,Tabela_pomiary6[[#This Row],[czujnik9]]&lt;=15),"PRZEDZIAL 1",IF(AND(Tabela_pomiary6[[#This Row],[czujnik9]]&gt;15,Tabela_pomiary6[[#This Row],[czujnik9]]&lt;=20),"PRZEDZIAL 2",0))</f>
        <v>0</v>
      </c>
      <c r="T197">
        <f>IF(AND(Tabela_pomiary6[[#This Row],[czujnik10]]&gt;-10,Tabela_pomiary6[[#This Row],[czujnik10]]&lt;=15),"PRZEDZIAL 1",IF(AND(Tabela_pomiary6[[#This Row],[czujnik10]]&gt;15,Tabela_pomiary6[[#This Row],[czujnik10]]&lt;=20),"PRZEDZIAL 2",0))</f>
        <v>0</v>
      </c>
    </row>
    <row r="198" spans="1:20" x14ac:dyDescent="0.3">
      <c r="A198">
        <v>8.94</v>
      </c>
      <c r="B198">
        <v>-7.98</v>
      </c>
      <c r="C198">
        <v>7.41</v>
      </c>
      <c r="D198">
        <v>4.46</v>
      </c>
      <c r="E198">
        <v>-3.8</v>
      </c>
      <c r="F198">
        <v>-7.71</v>
      </c>
      <c r="G198">
        <v>3.58</v>
      </c>
      <c r="H198">
        <v>-3.33</v>
      </c>
      <c r="I198">
        <v>3.39</v>
      </c>
      <c r="J198">
        <v>6.28</v>
      </c>
      <c r="K198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98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198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198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198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198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198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98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198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8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199" spans="1:20" x14ac:dyDescent="0.3">
      <c r="A199">
        <v>10.77</v>
      </c>
      <c r="B199">
        <v>18.07</v>
      </c>
      <c r="C199">
        <v>17.87</v>
      </c>
      <c r="D199">
        <v>16.760000000000002</v>
      </c>
      <c r="E199">
        <v>19.04</v>
      </c>
      <c r="F199">
        <v>18.55</v>
      </c>
      <c r="G199">
        <v>15</v>
      </c>
      <c r="H199">
        <v>16.649999999999999</v>
      </c>
      <c r="I199">
        <v>11.24</v>
      </c>
      <c r="J199">
        <v>10.19</v>
      </c>
      <c r="K199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199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2</v>
      </c>
      <c r="M199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199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2</v>
      </c>
      <c r="O199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199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2</v>
      </c>
      <c r="Q199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199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199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199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200" spans="1:20" x14ac:dyDescent="0.3">
      <c r="A200">
        <v>10.77</v>
      </c>
      <c r="B200">
        <v>10.91</v>
      </c>
      <c r="C200">
        <v>17.600000000000001</v>
      </c>
      <c r="D200">
        <v>13.5</v>
      </c>
      <c r="E200">
        <v>16.27</v>
      </c>
      <c r="F200">
        <v>12.44</v>
      </c>
      <c r="G200">
        <v>11.01</v>
      </c>
      <c r="H200">
        <v>16.079999999999998</v>
      </c>
      <c r="I200">
        <v>12.3</v>
      </c>
      <c r="J200">
        <v>11.35</v>
      </c>
      <c r="K200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00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00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2</v>
      </c>
      <c r="N200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00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2</v>
      </c>
      <c r="P200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00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00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2</v>
      </c>
      <c r="S200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200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  <row r="201" spans="1:20" x14ac:dyDescent="0.3">
      <c r="A201">
        <v>5.83</v>
      </c>
      <c r="B201">
        <v>7.18</v>
      </c>
      <c r="C201">
        <v>-0.19</v>
      </c>
      <c r="D201">
        <v>-2.12</v>
      </c>
      <c r="E201">
        <v>4.26</v>
      </c>
      <c r="F201">
        <v>-7.55</v>
      </c>
      <c r="G201">
        <v>-6.66</v>
      </c>
      <c r="H201">
        <v>-4.8</v>
      </c>
      <c r="I201">
        <v>2.92</v>
      </c>
      <c r="J201">
        <v>2.69</v>
      </c>
      <c r="K201" t="str">
        <f>IF(AND(Tabela_pomiary6[[#This Row],[czujnik1]]&gt;-10,Tabela_pomiary6[[#This Row],[czujnik1]]&lt;=15),"PRZEDZIAL 1",IF(AND(Tabela_pomiary6[[#This Row],[czujnik1]]&gt;15,Tabela_pomiary6[[#This Row],[czujnik1]]&lt;=20),"PRZEDZIAL 2",0))</f>
        <v>PRZEDZIAL 1</v>
      </c>
      <c r="L201" t="str">
        <f>IF(AND(Tabela_pomiary6[[#This Row],[czujnik2]]&gt;-10,Tabela_pomiary6[[#This Row],[czujnik2]]&lt;=15),"PRZEDZIAL 1",IF(AND(Tabela_pomiary6[[#This Row],[czujnik2]]&gt;15,Tabela_pomiary6[[#This Row],[czujnik2]]&lt;=20),"PRZEDZIAL 2",0))</f>
        <v>PRZEDZIAL 1</v>
      </c>
      <c r="M201" t="str">
        <f>IF(AND(Tabela_pomiary6[[#This Row],[czujnik3]]&gt;-10,Tabela_pomiary6[[#This Row],[czujnik3]]&lt;=15),"PRZEDZIAL 1",IF(AND(Tabela_pomiary6[[#This Row],[czujnik3]]&gt;15,Tabela_pomiary6[[#This Row],[czujnik3]]&lt;=20),"PRZEDZIAL 2",0))</f>
        <v>PRZEDZIAL 1</v>
      </c>
      <c r="N201" t="str">
        <f>IF(AND(Tabela_pomiary6[[#This Row],[czujnik4]]&gt;-10,Tabela_pomiary6[[#This Row],[czujnik4]]&lt;=15),"PRZEDZIAL 1",IF(AND(Tabela_pomiary6[[#This Row],[czujnik4]]&gt;15,Tabela_pomiary6[[#This Row],[czujnik4]]&lt;=20),"PRZEDZIAL 2",0))</f>
        <v>PRZEDZIAL 1</v>
      </c>
      <c r="O201" t="str">
        <f>IF(AND(Tabela_pomiary6[[#This Row],[czujnik5]]&gt;-10,Tabela_pomiary6[[#This Row],[czujnik5]]&lt;=15),"PRZEDZIAL 1",IF(AND(Tabela_pomiary6[[#This Row],[czujnik5]]&gt;15,Tabela_pomiary6[[#This Row],[czujnik5]]&lt;=20),"PRZEDZIAL 2",0))</f>
        <v>PRZEDZIAL 1</v>
      </c>
      <c r="P201" t="str">
        <f>IF(AND(Tabela_pomiary6[[#This Row],[czujnik6]]&gt;-10,Tabela_pomiary6[[#This Row],[czujnik6]]&lt;=15),"PRZEDZIAL 1",IF(AND(Tabela_pomiary6[[#This Row],[czujnik6]]&gt;15,Tabela_pomiary6[[#This Row],[czujnik6]]&lt;=20),"PRZEDZIAL 2",0))</f>
        <v>PRZEDZIAL 1</v>
      </c>
      <c r="Q201" t="str">
        <f>IF(AND(Tabela_pomiary6[[#This Row],[czujnik7]]&gt;-10,Tabela_pomiary6[[#This Row],[czujnik7]]&lt;=15),"PRZEDZIAL 1",IF(AND(Tabela_pomiary6[[#This Row],[czujnik7]]&gt;15,Tabela_pomiary6[[#This Row],[czujnik7]]&lt;=20),"PRZEDZIAL 2",0))</f>
        <v>PRZEDZIAL 1</v>
      </c>
      <c r="R201" t="str">
        <f>IF(AND(Tabela_pomiary6[[#This Row],[czujnik8]]&gt;-10,Tabela_pomiary6[[#This Row],[czujnik8]]&lt;=15),"PRZEDZIAL 1",IF(AND(Tabela_pomiary6[[#This Row],[czujnik8]]&gt;15,Tabela_pomiary6[[#This Row],[czujnik8]]&lt;=20),"PRZEDZIAL 2",0))</f>
        <v>PRZEDZIAL 1</v>
      </c>
      <c r="S201" t="str">
        <f>IF(AND(Tabela_pomiary6[[#This Row],[czujnik9]]&gt;-10,Tabela_pomiary6[[#This Row],[czujnik9]]&lt;=15),"PRZEDZIAL 1",IF(AND(Tabela_pomiary6[[#This Row],[czujnik9]]&gt;15,Tabela_pomiary6[[#This Row],[czujnik9]]&lt;=20),"PRZEDZIAL 2",0))</f>
        <v>PRZEDZIAL 1</v>
      </c>
      <c r="T201" t="str">
        <f>IF(AND(Tabela_pomiary6[[#This Row],[czujnik10]]&gt;-10,Tabela_pomiary6[[#This Row],[czujnik10]]&lt;=15),"PRZEDZIAL 1",IF(AND(Tabela_pomiary6[[#This Row],[czujnik10]]&gt;15,Tabela_pomiary6[[#This Row],[czujnik10]]&lt;=20),"PRZEDZIAL 2",0))</f>
        <v>PRZEDZIAL 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AB74-8160-4DC0-A42B-8F6137B9C6AA}">
  <dimension ref="A1:M401"/>
  <sheetViews>
    <sheetView tabSelected="1" topLeftCell="A294" workbookViewId="0">
      <selection activeCell="J304" sqref="J304:M304"/>
    </sheetView>
  </sheetViews>
  <sheetFormatPr defaultRowHeight="14.4" x14ac:dyDescent="0.3"/>
  <cols>
    <col min="1" max="1" width="10.109375" bestFit="1" customWidth="1"/>
    <col min="2" max="2" width="9.77734375" bestFit="1" customWidth="1"/>
    <col min="3" max="6" width="10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41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">
      <c r="A2" s="1">
        <v>42374</v>
      </c>
      <c r="B2" s="2">
        <v>0.46597222222222223</v>
      </c>
      <c r="C2">
        <v>0.61</v>
      </c>
      <c r="D2">
        <v>-4.9800000000000004</v>
      </c>
      <c r="E2">
        <v>-1.6</v>
      </c>
      <c r="F2">
        <v>1.71</v>
      </c>
      <c r="G2">
        <f>DAY(Tabela_pomiary7[[#This Row],[data]])</f>
        <v>5</v>
      </c>
      <c r="I2">
        <f>MONTH(Tabela_pomiary7[[#This Row],[data]])</f>
        <v>1</v>
      </c>
      <c r="J2">
        <f>Tabela_pomiary7[[#This Row],[czujnik1]]+0.9</f>
        <v>1.51</v>
      </c>
      <c r="K2" s="6"/>
      <c r="L2" s="6"/>
      <c r="M2" s="6"/>
    </row>
    <row r="3" spans="1:13" x14ac:dyDescent="0.3">
      <c r="A3" s="1">
        <v>42377</v>
      </c>
      <c r="B3" s="2">
        <v>0.29166666666666669</v>
      </c>
      <c r="C3">
        <v>-4.5</v>
      </c>
      <c r="D3">
        <v>2.56</v>
      </c>
      <c r="E3">
        <v>3.31</v>
      </c>
      <c r="F3">
        <v>-5.4</v>
      </c>
      <c r="G3">
        <f>DAY(Tabela_pomiary7[[#This Row],[data]])</f>
        <v>8</v>
      </c>
      <c r="I3">
        <f>MONTH(Tabela_pomiary7[[#This Row],[data]])</f>
        <v>1</v>
      </c>
      <c r="J3">
        <f>Tabela_pomiary7[[#This Row],[czujnik1]]+0.9</f>
        <v>-3.6</v>
      </c>
      <c r="K3" s="6"/>
      <c r="L3" s="6"/>
      <c r="M3" s="6"/>
    </row>
    <row r="4" spans="1:13" x14ac:dyDescent="0.3">
      <c r="A4" s="1">
        <v>42387</v>
      </c>
      <c r="B4" s="2">
        <v>0.42499999999999999</v>
      </c>
      <c r="C4">
        <v>2.59</v>
      </c>
      <c r="D4">
        <v>-7.29</v>
      </c>
      <c r="E4">
        <v>-4.7699999999999996</v>
      </c>
      <c r="F4">
        <v>-3.88</v>
      </c>
      <c r="G4">
        <f>DAY(Tabela_pomiary7[[#This Row],[data]])</f>
        <v>18</v>
      </c>
      <c r="I4">
        <f>MONTH(Tabela_pomiary7[[#This Row],[data]])</f>
        <v>1</v>
      </c>
      <c r="J4">
        <f>Tabela_pomiary7[[#This Row],[czujnik1]]+0.9</f>
        <v>3.4899999999999998</v>
      </c>
      <c r="K4" s="6"/>
      <c r="L4" s="6"/>
      <c r="M4" s="6"/>
    </row>
    <row r="5" spans="1:13" x14ac:dyDescent="0.3">
      <c r="A5" s="1">
        <v>42389</v>
      </c>
      <c r="B5" s="2">
        <v>5.5555555555555558E-3</v>
      </c>
      <c r="C5">
        <v>7.76</v>
      </c>
      <c r="D5">
        <v>-7.18</v>
      </c>
      <c r="E5">
        <v>-2.84</v>
      </c>
      <c r="F5">
        <v>-1.31</v>
      </c>
      <c r="G5">
        <f>DAY(Tabela_pomiary7[[#This Row],[data]])</f>
        <v>20</v>
      </c>
      <c r="I5">
        <f>MONTH(Tabela_pomiary7[[#This Row],[data]])</f>
        <v>1</v>
      </c>
      <c r="J5">
        <f>Tabela_pomiary7[[#This Row],[czujnik1]]+0.9</f>
        <v>8.66</v>
      </c>
      <c r="K5" s="6"/>
      <c r="L5" s="6"/>
      <c r="M5" s="6"/>
    </row>
    <row r="6" spans="1:13" x14ac:dyDescent="0.3">
      <c r="A6" s="1">
        <v>42390</v>
      </c>
      <c r="B6" s="2">
        <v>0.41805555555555557</v>
      </c>
      <c r="C6">
        <v>7.12</v>
      </c>
      <c r="D6">
        <v>5.13</v>
      </c>
      <c r="E6">
        <v>0.87</v>
      </c>
      <c r="F6">
        <v>-5.21</v>
      </c>
      <c r="G6">
        <f>DAY(Tabela_pomiary7[[#This Row],[data]])</f>
        <v>21</v>
      </c>
      <c r="I6">
        <f>MONTH(Tabela_pomiary7[[#This Row],[data]])</f>
        <v>1</v>
      </c>
      <c r="J6">
        <f>Tabela_pomiary7[[#This Row],[czujnik1]]+0.9</f>
        <v>8.02</v>
      </c>
      <c r="K6" s="6"/>
      <c r="L6" s="6"/>
      <c r="M6" s="6"/>
    </row>
    <row r="7" spans="1:13" x14ac:dyDescent="0.3">
      <c r="A7" s="1">
        <v>42391</v>
      </c>
      <c r="B7" s="2">
        <v>0.13263888888888889</v>
      </c>
      <c r="C7">
        <v>4.1100000000000003</v>
      </c>
      <c r="D7">
        <v>0.85</v>
      </c>
      <c r="E7">
        <v>1.5</v>
      </c>
      <c r="F7">
        <v>-3.41</v>
      </c>
      <c r="G7">
        <f>DAY(Tabela_pomiary7[[#This Row],[data]])</f>
        <v>22</v>
      </c>
      <c r="I7">
        <f>MONTH(Tabela_pomiary7[[#This Row],[data]])</f>
        <v>1</v>
      </c>
      <c r="J7">
        <f>Tabela_pomiary7[[#This Row],[czujnik1]]+0.9</f>
        <v>5.0100000000000007</v>
      </c>
      <c r="K7" s="6"/>
      <c r="L7" s="6"/>
      <c r="M7" s="6"/>
    </row>
    <row r="8" spans="1:13" x14ac:dyDescent="0.3">
      <c r="A8" s="1">
        <v>42399</v>
      </c>
      <c r="B8" s="2">
        <v>4.583333333333333E-2</v>
      </c>
      <c r="C8">
        <v>-5.38</v>
      </c>
      <c r="D8">
        <v>5.93</v>
      </c>
      <c r="E8">
        <v>-6.59</v>
      </c>
      <c r="F8">
        <v>-7.28</v>
      </c>
      <c r="G8">
        <f>DAY(Tabela_pomiary7[[#This Row],[data]])</f>
        <v>30</v>
      </c>
      <c r="I8">
        <f>MONTH(Tabela_pomiary7[[#This Row],[data]])</f>
        <v>1</v>
      </c>
      <c r="J8">
        <f>Tabela_pomiary7[[#This Row],[czujnik1]]+0.9</f>
        <v>-4.4799999999999995</v>
      </c>
      <c r="K8" s="6"/>
      <c r="L8" s="6"/>
      <c r="M8" s="6"/>
    </row>
    <row r="9" spans="1:13" x14ac:dyDescent="0.3">
      <c r="A9" s="1">
        <v>42405</v>
      </c>
      <c r="B9" s="2">
        <v>0.12638888888888888</v>
      </c>
      <c r="C9">
        <v>3.21</v>
      </c>
      <c r="D9">
        <v>-7.03</v>
      </c>
      <c r="E9">
        <v>7.78</v>
      </c>
      <c r="F9">
        <v>2.48</v>
      </c>
      <c r="G9">
        <f>DAY(Tabela_pomiary7[[#This Row],[data]])</f>
        <v>5</v>
      </c>
      <c r="I9">
        <f>MONTH(Tabela_pomiary7[[#This Row],[data]])</f>
        <v>2</v>
      </c>
      <c r="J9">
        <f>Tabela_pomiary7[[#This Row],[czujnik1]]+0.9</f>
        <v>4.1100000000000003</v>
      </c>
      <c r="K9" s="6"/>
      <c r="L9" s="6"/>
      <c r="M9" s="6"/>
    </row>
    <row r="10" spans="1:13" x14ac:dyDescent="0.3">
      <c r="A10" s="1">
        <v>42406</v>
      </c>
      <c r="B10" s="2">
        <v>8.7499999999999994E-2</v>
      </c>
      <c r="C10">
        <v>1.94</v>
      </c>
      <c r="D10">
        <v>1.72</v>
      </c>
      <c r="E10">
        <v>-7.12</v>
      </c>
      <c r="F10">
        <v>2.12</v>
      </c>
      <c r="G10">
        <f>DAY(Tabela_pomiary7[[#This Row],[data]])</f>
        <v>6</v>
      </c>
      <c r="I10">
        <f>MONTH(Tabela_pomiary7[[#This Row],[data]])</f>
        <v>2</v>
      </c>
      <c r="J10">
        <f>Tabela_pomiary7[[#This Row],[czujnik1]]+0.9</f>
        <v>2.84</v>
      </c>
      <c r="K10" s="6"/>
      <c r="L10" s="6"/>
      <c r="M10" s="6"/>
    </row>
    <row r="11" spans="1:13" x14ac:dyDescent="0.3">
      <c r="A11" s="1">
        <v>42406</v>
      </c>
      <c r="B11" s="2">
        <v>0.21111111111111111</v>
      </c>
      <c r="C11">
        <v>8.81</v>
      </c>
      <c r="D11">
        <v>-1.66</v>
      </c>
      <c r="E11">
        <v>8.32</v>
      </c>
      <c r="F11">
        <v>-6.62</v>
      </c>
      <c r="G11">
        <f>DAY(Tabela_pomiary7[[#This Row],[data]])</f>
        <v>6</v>
      </c>
      <c r="I11">
        <f>MONTH(Tabela_pomiary7[[#This Row],[data]])</f>
        <v>2</v>
      </c>
      <c r="J11">
        <f>Tabela_pomiary7[[#This Row],[czujnik1]]+0.9</f>
        <v>9.7100000000000009</v>
      </c>
      <c r="K11" s="6"/>
      <c r="L11" s="6"/>
      <c r="M11" s="6"/>
    </row>
    <row r="12" spans="1:13" x14ac:dyDescent="0.3">
      <c r="A12" s="1">
        <v>42409</v>
      </c>
      <c r="B12" s="2">
        <v>0.33541666666666664</v>
      </c>
      <c r="C12">
        <v>4</v>
      </c>
      <c r="D12">
        <v>-6.72</v>
      </c>
      <c r="E12">
        <v>2.88</v>
      </c>
      <c r="F12">
        <v>2.58</v>
      </c>
      <c r="G12">
        <f>DAY(Tabela_pomiary7[[#This Row],[data]])</f>
        <v>9</v>
      </c>
      <c r="I12">
        <f>MONTH(Tabela_pomiary7[[#This Row],[data]])</f>
        <v>2</v>
      </c>
      <c r="J12">
        <f>Tabela_pomiary7[[#This Row],[czujnik1]]+0.9</f>
        <v>4.9000000000000004</v>
      </c>
      <c r="K12" s="6"/>
      <c r="L12" s="6"/>
      <c r="M12" s="6"/>
    </row>
    <row r="13" spans="1:13" x14ac:dyDescent="0.3">
      <c r="A13" s="1">
        <v>42410</v>
      </c>
      <c r="B13" s="2">
        <v>0.25486111111111109</v>
      </c>
      <c r="C13">
        <v>-4.59</v>
      </c>
      <c r="D13">
        <v>5.74</v>
      </c>
      <c r="E13">
        <v>-6.54</v>
      </c>
      <c r="F13">
        <v>-2.4300000000000002</v>
      </c>
      <c r="G13">
        <f>DAY(Tabela_pomiary7[[#This Row],[data]])</f>
        <v>10</v>
      </c>
      <c r="I13">
        <f>MONTH(Tabela_pomiary7[[#This Row],[data]])</f>
        <v>2</v>
      </c>
      <c r="J13">
        <f>Tabela_pomiary7[[#This Row],[czujnik1]]+0.9</f>
        <v>-3.69</v>
      </c>
      <c r="K13" s="6"/>
      <c r="L13" s="6"/>
      <c r="M13" s="6"/>
    </row>
    <row r="14" spans="1:13" x14ac:dyDescent="0.3">
      <c r="A14" s="1">
        <v>42410</v>
      </c>
      <c r="B14" s="2">
        <v>0.33819444444444446</v>
      </c>
      <c r="C14">
        <v>-5.82</v>
      </c>
      <c r="D14">
        <v>5.44</v>
      </c>
      <c r="E14">
        <v>4.29</v>
      </c>
      <c r="F14">
        <v>-7.29</v>
      </c>
      <c r="G14">
        <f>DAY(Tabela_pomiary7[[#This Row],[data]])</f>
        <v>10</v>
      </c>
      <c r="I14">
        <f>MONTH(Tabela_pomiary7[[#This Row],[data]])</f>
        <v>2</v>
      </c>
      <c r="J14">
        <f>Tabela_pomiary7[[#This Row],[czujnik1]]+0.9</f>
        <v>-4.92</v>
      </c>
      <c r="K14" s="6"/>
      <c r="L14" s="6"/>
      <c r="M14" s="6"/>
    </row>
    <row r="15" spans="1:13" x14ac:dyDescent="0.3">
      <c r="A15" s="1">
        <v>42413</v>
      </c>
      <c r="B15" s="2">
        <v>1.3888888888888889E-3</v>
      </c>
      <c r="C15">
        <v>8.26</v>
      </c>
      <c r="D15">
        <v>8.5</v>
      </c>
      <c r="E15">
        <v>5.46</v>
      </c>
      <c r="F15">
        <v>-4.66</v>
      </c>
      <c r="G15">
        <f>DAY(Tabela_pomiary7[[#This Row],[data]])</f>
        <v>13</v>
      </c>
      <c r="I15">
        <f>MONTH(Tabela_pomiary7[[#This Row],[data]])</f>
        <v>2</v>
      </c>
      <c r="J15">
        <f>Tabela_pomiary7[[#This Row],[czujnik1]]+0.9</f>
        <v>9.16</v>
      </c>
      <c r="K15" s="6"/>
      <c r="L15" s="6"/>
      <c r="M15" s="6"/>
    </row>
    <row r="16" spans="1:13" x14ac:dyDescent="0.3">
      <c r="A16" s="1">
        <v>42415</v>
      </c>
      <c r="B16" s="2">
        <v>0.17083333333333334</v>
      </c>
      <c r="C16">
        <v>7.43</v>
      </c>
      <c r="D16">
        <v>7.88</v>
      </c>
      <c r="E16">
        <v>-4.8499999999999996</v>
      </c>
      <c r="F16">
        <v>-4.21</v>
      </c>
      <c r="G16">
        <f>DAY(Tabela_pomiary7[[#This Row],[data]])</f>
        <v>15</v>
      </c>
      <c r="I16">
        <f>MONTH(Tabela_pomiary7[[#This Row],[data]])</f>
        <v>2</v>
      </c>
      <c r="J16">
        <f>Tabela_pomiary7[[#This Row],[czujnik1]]+0.9</f>
        <v>8.33</v>
      </c>
      <c r="K16" s="6"/>
      <c r="L16" s="6"/>
      <c r="M16" s="6"/>
    </row>
    <row r="17" spans="1:13" x14ac:dyDescent="0.3">
      <c r="A17" s="1">
        <v>42415</v>
      </c>
      <c r="B17" s="2">
        <v>0.29305555555555557</v>
      </c>
      <c r="C17">
        <v>-7.37</v>
      </c>
      <c r="D17">
        <v>2.31</v>
      </c>
      <c r="E17">
        <v>-4.58</v>
      </c>
      <c r="F17">
        <v>-6.18</v>
      </c>
      <c r="G17">
        <f>DAY(Tabela_pomiary7[[#This Row],[data]])</f>
        <v>15</v>
      </c>
      <c r="I17">
        <f>MONTH(Tabela_pomiary7[[#This Row],[data]])</f>
        <v>2</v>
      </c>
      <c r="J17">
        <f>Tabela_pomiary7[[#This Row],[czujnik1]]+0.9</f>
        <v>-6.47</v>
      </c>
      <c r="K17" s="6"/>
      <c r="L17" s="6"/>
      <c r="M17" s="6"/>
    </row>
    <row r="18" spans="1:13" x14ac:dyDescent="0.3">
      <c r="A18" s="1">
        <v>42418</v>
      </c>
      <c r="B18" s="2">
        <v>0.17083333333333334</v>
      </c>
      <c r="C18">
        <v>7.78</v>
      </c>
      <c r="D18">
        <v>1.59</v>
      </c>
      <c r="E18">
        <v>-6.56</v>
      </c>
      <c r="F18">
        <v>-6.35</v>
      </c>
      <c r="G18">
        <f>DAY(Tabela_pomiary7[[#This Row],[data]])</f>
        <v>18</v>
      </c>
      <c r="I18">
        <f>MONTH(Tabela_pomiary7[[#This Row],[data]])</f>
        <v>2</v>
      </c>
      <c r="J18">
        <f>Tabela_pomiary7[[#This Row],[czujnik1]]+0.9</f>
        <v>8.68</v>
      </c>
      <c r="K18" s="6"/>
      <c r="L18" s="6"/>
      <c r="M18" s="6"/>
    </row>
    <row r="19" spans="1:13" x14ac:dyDescent="0.3">
      <c r="A19" s="1">
        <v>42418</v>
      </c>
      <c r="B19" s="2">
        <v>0.29166666666666669</v>
      </c>
      <c r="C19">
        <v>-5.59</v>
      </c>
      <c r="D19">
        <v>1.44</v>
      </c>
      <c r="E19">
        <v>0.74</v>
      </c>
      <c r="F19">
        <v>1.7</v>
      </c>
      <c r="G19">
        <f>DAY(Tabela_pomiary7[[#This Row],[data]])</f>
        <v>18</v>
      </c>
      <c r="I19">
        <f>MONTH(Tabela_pomiary7[[#This Row],[data]])</f>
        <v>2</v>
      </c>
      <c r="J19">
        <f>Tabela_pomiary7[[#This Row],[czujnik1]]+0.9</f>
        <v>-4.6899999999999995</v>
      </c>
      <c r="K19" s="6"/>
      <c r="L19" s="6"/>
      <c r="M19" s="6"/>
    </row>
    <row r="20" spans="1:13" x14ac:dyDescent="0.3">
      <c r="A20" s="1">
        <v>42418</v>
      </c>
      <c r="B20" s="2">
        <v>0.46180555555555558</v>
      </c>
      <c r="C20">
        <v>-5.61</v>
      </c>
      <c r="D20">
        <v>-2.42</v>
      </c>
      <c r="E20">
        <v>2.27</v>
      </c>
      <c r="F20">
        <v>1.38</v>
      </c>
      <c r="G20">
        <f>DAY(Tabela_pomiary7[[#This Row],[data]])</f>
        <v>18</v>
      </c>
      <c r="I20">
        <f>MONTH(Tabela_pomiary7[[#This Row],[data]])</f>
        <v>2</v>
      </c>
      <c r="J20">
        <f>Tabela_pomiary7[[#This Row],[czujnik1]]+0.9</f>
        <v>-4.71</v>
      </c>
      <c r="K20" s="6"/>
      <c r="L20" s="6"/>
      <c r="M20" s="6"/>
    </row>
    <row r="21" spans="1:13" x14ac:dyDescent="0.3">
      <c r="A21" s="1">
        <v>42420</v>
      </c>
      <c r="B21" s="2">
        <v>0.21041666666666667</v>
      </c>
      <c r="C21">
        <v>8.91</v>
      </c>
      <c r="D21">
        <v>-0.83</v>
      </c>
      <c r="E21">
        <v>2.9</v>
      </c>
      <c r="F21">
        <v>-2.0099999999999998</v>
      </c>
      <c r="G21">
        <f>DAY(Tabela_pomiary7[[#This Row],[data]])</f>
        <v>20</v>
      </c>
      <c r="I21">
        <f>MONTH(Tabela_pomiary7[[#This Row],[data]])</f>
        <v>2</v>
      </c>
      <c r="J21">
        <f>Tabela_pomiary7[[#This Row],[czujnik1]]+0.9</f>
        <v>9.81</v>
      </c>
      <c r="K21" s="6"/>
      <c r="L21" s="6"/>
      <c r="M21" s="6"/>
    </row>
    <row r="22" spans="1:13" x14ac:dyDescent="0.3">
      <c r="A22" s="1">
        <v>42421</v>
      </c>
      <c r="B22" s="2">
        <v>0.46319444444444446</v>
      </c>
      <c r="C22">
        <v>6.18</v>
      </c>
      <c r="D22">
        <v>6.14</v>
      </c>
      <c r="E22">
        <v>4.6399999999999997</v>
      </c>
      <c r="F22">
        <v>-2.96</v>
      </c>
      <c r="G22">
        <f>DAY(Tabela_pomiary7[[#This Row],[data]])</f>
        <v>21</v>
      </c>
      <c r="I22">
        <f>MONTH(Tabela_pomiary7[[#This Row],[data]])</f>
        <v>2</v>
      </c>
      <c r="J22">
        <f>Tabela_pomiary7[[#This Row],[czujnik1]]+0.9</f>
        <v>7.08</v>
      </c>
      <c r="K22" s="6"/>
      <c r="L22" s="6"/>
      <c r="M22" s="6"/>
    </row>
    <row r="23" spans="1:13" x14ac:dyDescent="0.3">
      <c r="A23" s="1">
        <v>42424</v>
      </c>
      <c r="B23" s="2">
        <v>0.17083333333333334</v>
      </c>
      <c r="C23">
        <v>-3.2</v>
      </c>
      <c r="D23">
        <v>-4.18</v>
      </c>
      <c r="E23">
        <v>-3.65</v>
      </c>
      <c r="F23">
        <v>-4.0999999999999996</v>
      </c>
      <c r="G23">
        <f>DAY(Tabela_pomiary7[[#This Row],[data]])</f>
        <v>24</v>
      </c>
      <c r="I23">
        <f>MONTH(Tabela_pomiary7[[#This Row],[data]])</f>
        <v>2</v>
      </c>
      <c r="J23">
        <f>Tabela_pomiary7[[#This Row],[czujnik1]]+0.9</f>
        <v>-2.3000000000000003</v>
      </c>
      <c r="K23" s="6"/>
      <c r="L23" s="6"/>
      <c r="M23" s="6"/>
    </row>
    <row r="24" spans="1:13" x14ac:dyDescent="0.3">
      <c r="A24" s="1">
        <v>42430</v>
      </c>
      <c r="B24" s="2">
        <v>0</v>
      </c>
      <c r="C24">
        <v>6.8</v>
      </c>
      <c r="D24">
        <v>-2.64</v>
      </c>
      <c r="E24">
        <v>7.18</v>
      </c>
      <c r="F24">
        <v>7.33</v>
      </c>
      <c r="G24">
        <f>DAY(Tabela_pomiary7[[#This Row],[data]])</f>
        <v>1</v>
      </c>
      <c r="I24">
        <f>MONTH(Tabela_pomiary7[[#This Row],[data]])</f>
        <v>3</v>
      </c>
      <c r="J24">
        <f>Tabela_pomiary7[[#This Row],[czujnik1]]+0.9</f>
        <v>7.7</v>
      </c>
      <c r="K24" s="6"/>
      <c r="L24" s="6"/>
      <c r="M24" s="6"/>
    </row>
    <row r="25" spans="1:13" x14ac:dyDescent="0.3">
      <c r="A25" s="1">
        <v>42431</v>
      </c>
      <c r="B25" s="2">
        <v>0.16875000000000001</v>
      </c>
      <c r="C25">
        <v>-3.15</v>
      </c>
      <c r="D25">
        <v>-1.58</v>
      </c>
      <c r="E25">
        <v>-2.67</v>
      </c>
      <c r="F25">
        <v>6.36</v>
      </c>
      <c r="G25">
        <f>DAY(Tabela_pomiary7[[#This Row],[data]])</f>
        <v>2</v>
      </c>
      <c r="I25">
        <f>MONTH(Tabela_pomiary7[[#This Row],[data]])</f>
        <v>3</v>
      </c>
      <c r="J25">
        <f>Tabela_pomiary7[[#This Row],[czujnik1]]+0.9</f>
        <v>-2.25</v>
      </c>
      <c r="K25" s="6"/>
      <c r="L25" s="6"/>
      <c r="M25" s="6"/>
    </row>
    <row r="26" spans="1:13" x14ac:dyDescent="0.3">
      <c r="A26" s="1">
        <v>42433</v>
      </c>
      <c r="B26" s="2">
        <v>0.29166666666666669</v>
      </c>
      <c r="C26">
        <v>-4.3899999999999997</v>
      </c>
      <c r="D26">
        <v>-3.86</v>
      </c>
      <c r="E26">
        <v>-2.7</v>
      </c>
      <c r="F26">
        <v>5.24</v>
      </c>
      <c r="G26">
        <f>DAY(Tabela_pomiary7[[#This Row],[data]])</f>
        <v>4</v>
      </c>
      <c r="I26">
        <f>MONTH(Tabela_pomiary7[[#This Row],[data]])</f>
        <v>3</v>
      </c>
      <c r="J26">
        <f>Tabela_pomiary7[[#This Row],[czujnik1]]+0.9</f>
        <v>-3.4899999999999998</v>
      </c>
      <c r="K26" s="6"/>
      <c r="L26" s="6"/>
      <c r="M26" s="6"/>
    </row>
    <row r="27" spans="1:13" x14ac:dyDescent="0.3">
      <c r="A27" s="1">
        <v>42435</v>
      </c>
      <c r="B27" s="2">
        <v>0.33958333333333335</v>
      </c>
      <c r="C27">
        <v>1.07</v>
      </c>
      <c r="D27">
        <v>4.49</v>
      </c>
      <c r="E27">
        <v>-0.82</v>
      </c>
      <c r="F27">
        <v>1.63</v>
      </c>
      <c r="G27">
        <f>DAY(Tabela_pomiary7[[#This Row],[data]])</f>
        <v>6</v>
      </c>
      <c r="I27">
        <f>MONTH(Tabela_pomiary7[[#This Row],[data]])</f>
        <v>3</v>
      </c>
      <c r="J27">
        <f>Tabela_pomiary7[[#This Row],[czujnik1]]+0.9</f>
        <v>1.9700000000000002</v>
      </c>
      <c r="K27" s="6"/>
      <c r="L27" s="6"/>
      <c r="M27" s="6"/>
    </row>
    <row r="28" spans="1:13" x14ac:dyDescent="0.3">
      <c r="A28" s="1">
        <v>42436</v>
      </c>
      <c r="B28" s="2">
        <v>0.46041666666666664</v>
      </c>
      <c r="C28">
        <v>-4.32</v>
      </c>
      <c r="D28">
        <v>-4.3</v>
      </c>
      <c r="E28">
        <v>1.75</v>
      </c>
      <c r="F28">
        <v>2.57</v>
      </c>
      <c r="G28">
        <f>DAY(Tabela_pomiary7[[#This Row],[data]])</f>
        <v>7</v>
      </c>
      <c r="I28">
        <f>MONTH(Tabela_pomiary7[[#This Row],[data]])</f>
        <v>3</v>
      </c>
      <c r="J28">
        <f>Tabela_pomiary7[[#This Row],[czujnik1]]+0.9</f>
        <v>-3.4200000000000004</v>
      </c>
      <c r="K28" s="6"/>
      <c r="L28" s="6"/>
      <c r="M28" s="6"/>
    </row>
    <row r="29" spans="1:13" x14ac:dyDescent="0.3">
      <c r="A29" s="1">
        <v>42439</v>
      </c>
      <c r="B29" s="2">
        <v>0.50277777777777777</v>
      </c>
      <c r="C29">
        <v>8.94</v>
      </c>
      <c r="D29">
        <v>-7.98</v>
      </c>
      <c r="E29">
        <v>-3.33</v>
      </c>
      <c r="F29">
        <v>3.39</v>
      </c>
      <c r="G29">
        <f>DAY(Tabela_pomiary7[[#This Row],[data]])</f>
        <v>10</v>
      </c>
      <c r="I29">
        <f>MONTH(Tabela_pomiary7[[#This Row],[data]])</f>
        <v>3</v>
      </c>
      <c r="J29">
        <f>Tabela_pomiary7[[#This Row],[czujnik1]]+0.9</f>
        <v>9.84</v>
      </c>
      <c r="K29" s="6"/>
      <c r="L29" s="6"/>
      <c r="M29" s="6"/>
    </row>
    <row r="30" spans="1:13" x14ac:dyDescent="0.3">
      <c r="A30" s="1">
        <v>42441</v>
      </c>
      <c r="B30" s="2">
        <v>0.21388888888888888</v>
      </c>
      <c r="C30">
        <v>-2.84</v>
      </c>
      <c r="D30">
        <v>-3.79</v>
      </c>
      <c r="E30">
        <v>-5.8</v>
      </c>
      <c r="F30">
        <v>-7.56</v>
      </c>
      <c r="G30">
        <f>DAY(Tabela_pomiary7[[#This Row],[data]])</f>
        <v>12</v>
      </c>
      <c r="I30">
        <f>MONTH(Tabela_pomiary7[[#This Row],[data]])</f>
        <v>3</v>
      </c>
      <c r="J30">
        <f>Tabela_pomiary7[[#This Row],[czujnik1]]+0.9</f>
        <v>-1.94</v>
      </c>
      <c r="K30" s="6"/>
      <c r="L30" s="6"/>
      <c r="M30" s="6"/>
    </row>
    <row r="31" spans="1:13" x14ac:dyDescent="0.3">
      <c r="A31" s="1">
        <v>42444</v>
      </c>
      <c r="B31" s="2">
        <v>0.12638888888888888</v>
      </c>
      <c r="C31">
        <v>-2.0099999999999998</v>
      </c>
      <c r="D31">
        <v>0.62</v>
      </c>
      <c r="E31">
        <v>7.96</v>
      </c>
      <c r="F31">
        <v>4.51</v>
      </c>
      <c r="G31">
        <f>DAY(Tabela_pomiary7[[#This Row],[data]])</f>
        <v>15</v>
      </c>
      <c r="I31">
        <f>MONTH(Tabela_pomiary7[[#This Row],[data]])</f>
        <v>3</v>
      </c>
      <c r="J31">
        <f>Tabela_pomiary7[[#This Row],[czujnik1]]+0.9</f>
        <v>-1.1099999999999999</v>
      </c>
      <c r="K31" s="6"/>
      <c r="L31" s="6"/>
      <c r="M31" s="6"/>
    </row>
    <row r="32" spans="1:13" x14ac:dyDescent="0.3">
      <c r="A32" s="1">
        <v>42447</v>
      </c>
      <c r="B32" s="2">
        <v>8.3333333333333332E-3</v>
      </c>
      <c r="C32">
        <v>1.44</v>
      </c>
      <c r="D32">
        <v>-7.21</v>
      </c>
      <c r="E32">
        <v>-6.89</v>
      </c>
      <c r="F32">
        <v>-3.19</v>
      </c>
      <c r="G32">
        <f>DAY(Tabela_pomiary7[[#This Row],[data]])</f>
        <v>18</v>
      </c>
      <c r="I32">
        <f>MONTH(Tabela_pomiary7[[#This Row],[data]])</f>
        <v>3</v>
      </c>
      <c r="J32">
        <f>Tabela_pomiary7[[#This Row],[czujnik1]]+0.9</f>
        <v>2.34</v>
      </c>
      <c r="K32" s="6"/>
      <c r="L32" s="6"/>
      <c r="M32" s="6"/>
    </row>
    <row r="33" spans="1:13" x14ac:dyDescent="0.3">
      <c r="A33" s="1">
        <v>42450</v>
      </c>
      <c r="B33" s="2">
        <v>0.12569444444444444</v>
      </c>
      <c r="C33">
        <v>0.98</v>
      </c>
      <c r="D33">
        <v>7.64</v>
      </c>
      <c r="E33">
        <v>5.65</v>
      </c>
      <c r="F33">
        <v>5.0999999999999996</v>
      </c>
      <c r="G33">
        <f>DAY(Tabela_pomiary7[[#This Row],[data]])</f>
        <v>21</v>
      </c>
      <c r="I33">
        <f>MONTH(Tabela_pomiary7[[#This Row],[data]])</f>
        <v>3</v>
      </c>
      <c r="J33">
        <f>Tabela_pomiary7[[#This Row],[czujnik1]]+0.9</f>
        <v>1.88</v>
      </c>
      <c r="K33" s="6"/>
      <c r="L33" s="6"/>
      <c r="M33" s="6"/>
    </row>
    <row r="34" spans="1:13" x14ac:dyDescent="0.3">
      <c r="A34" s="1">
        <v>42451</v>
      </c>
      <c r="B34" s="2">
        <v>0.50694444444444442</v>
      </c>
      <c r="C34">
        <v>5.83</v>
      </c>
      <c r="D34">
        <v>7.18</v>
      </c>
      <c r="E34">
        <v>-4.8</v>
      </c>
      <c r="F34">
        <v>2.92</v>
      </c>
      <c r="G34">
        <f>DAY(Tabela_pomiary7[[#This Row],[data]])</f>
        <v>22</v>
      </c>
      <c r="I34">
        <f>MONTH(Tabela_pomiary7[[#This Row],[data]])</f>
        <v>3</v>
      </c>
      <c r="J34">
        <f>Tabela_pomiary7[[#This Row],[czujnik1]]+0.9</f>
        <v>6.73</v>
      </c>
      <c r="K34" s="6"/>
      <c r="L34" s="6"/>
      <c r="M34" s="6"/>
    </row>
    <row r="35" spans="1:13" x14ac:dyDescent="0.3">
      <c r="A35" s="1">
        <v>42452</v>
      </c>
      <c r="B35" s="2">
        <v>0.16875000000000001</v>
      </c>
      <c r="C35">
        <v>-5.39</v>
      </c>
      <c r="D35">
        <v>-7.41</v>
      </c>
      <c r="E35">
        <v>-2.19</v>
      </c>
      <c r="F35">
        <v>4.6100000000000003</v>
      </c>
      <c r="G35">
        <f>DAY(Tabela_pomiary7[[#This Row],[data]])</f>
        <v>23</v>
      </c>
      <c r="I35">
        <f>MONTH(Tabela_pomiary7[[#This Row],[data]])</f>
        <v>3</v>
      </c>
      <c r="J35">
        <f>Tabela_pomiary7[[#This Row],[czujnik1]]+0.9</f>
        <v>-4.4899999999999993</v>
      </c>
      <c r="K35" s="6"/>
      <c r="L35" s="6"/>
      <c r="M35" s="6"/>
    </row>
    <row r="36" spans="1:13" x14ac:dyDescent="0.3">
      <c r="A36" s="1">
        <v>42452</v>
      </c>
      <c r="B36" s="2">
        <v>0.25138888888888888</v>
      </c>
      <c r="C36">
        <v>7.98</v>
      </c>
      <c r="D36">
        <v>4.6100000000000003</v>
      </c>
      <c r="E36">
        <v>3.23</v>
      </c>
      <c r="F36">
        <v>-7.13</v>
      </c>
      <c r="G36">
        <f>DAY(Tabela_pomiary7[[#This Row],[data]])</f>
        <v>23</v>
      </c>
      <c r="I36">
        <f>MONTH(Tabela_pomiary7[[#This Row],[data]])</f>
        <v>3</v>
      </c>
      <c r="J36">
        <f>Tabela_pomiary7[[#This Row],[czujnik1]]+0.9</f>
        <v>8.8800000000000008</v>
      </c>
      <c r="K36" s="6"/>
      <c r="L36" s="6"/>
      <c r="M36" s="6"/>
    </row>
    <row r="37" spans="1:13" x14ac:dyDescent="0.3">
      <c r="A37" s="1">
        <v>42454</v>
      </c>
      <c r="B37" s="2">
        <v>0.12986111111111112</v>
      </c>
      <c r="C37">
        <v>2.92</v>
      </c>
      <c r="D37">
        <v>0.43</v>
      </c>
      <c r="E37">
        <v>6.34</v>
      </c>
      <c r="F37">
        <v>-5.17</v>
      </c>
      <c r="G37">
        <f>DAY(Tabela_pomiary7[[#This Row],[data]])</f>
        <v>25</v>
      </c>
      <c r="I37">
        <f>MONTH(Tabela_pomiary7[[#This Row],[data]])</f>
        <v>3</v>
      </c>
      <c r="J37">
        <f>Tabela_pomiary7[[#This Row],[czujnik1]]+0.9</f>
        <v>3.82</v>
      </c>
      <c r="K37" s="6"/>
      <c r="L37" s="6"/>
      <c r="M37" s="6"/>
    </row>
    <row r="38" spans="1:13" x14ac:dyDescent="0.3">
      <c r="A38" s="1">
        <v>42455</v>
      </c>
      <c r="B38" s="2">
        <v>0.33888888888888891</v>
      </c>
      <c r="C38">
        <v>5.68</v>
      </c>
      <c r="D38">
        <v>-5.18</v>
      </c>
      <c r="E38">
        <v>-6.24</v>
      </c>
      <c r="F38">
        <v>-5.52</v>
      </c>
      <c r="G38">
        <f>DAY(Tabela_pomiary7[[#This Row],[data]])</f>
        <v>26</v>
      </c>
      <c r="I38">
        <f>MONTH(Tabela_pomiary7[[#This Row],[data]])</f>
        <v>3</v>
      </c>
      <c r="J38">
        <f>Tabela_pomiary7[[#This Row],[czujnik1]]+0.9</f>
        <v>6.58</v>
      </c>
      <c r="K38" s="6"/>
      <c r="L38" s="6"/>
      <c r="M38" s="6"/>
    </row>
    <row r="39" spans="1:13" x14ac:dyDescent="0.3">
      <c r="A39" s="1">
        <v>42455</v>
      </c>
      <c r="B39" s="2">
        <v>0.37847222222222221</v>
      </c>
      <c r="C39">
        <v>-3.88</v>
      </c>
      <c r="D39">
        <v>-5.21</v>
      </c>
      <c r="E39">
        <v>6.75</v>
      </c>
      <c r="F39">
        <v>-0.73</v>
      </c>
      <c r="G39">
        <f>DAY(Tabela_pomiary7[[#This Row],[data]])</f>
        <v>26</v>
      </c>
      <c r="I39">
        <f>MONTH(Tabela_pomiary7[[#This Row],[data]])</f>
        <v>3</v>
      </c>
      <c r="J39">
        <f>Tabela_pomiary7[[#This Row],[czujnik1]]+0.9</f>
        <v>-2.98</v>
      </c>
      <c r="K39" s="6"/>
      <c r="L39" s="6"/>
      <c r="M39" s="6"/>
    </row>
    <row r="40" spans="1:13" x14ac:dyDescent="0.3">
      <c r="A40" s="1">
        <v>42456</v>
      </c>
      <c r="B40" s="2">
        <v>0.21388888888888888</v>
      </c>
      <c r="C40">
        <v>-4.4800000000000004</v>
      </c>
      <c r="D40">
        <v>-2.0499999999999998</v>
      </c>
      <c r="E40">
        <v>-2.2599999999999998</v>
      </c>
      <c r="F40">
        <v>0.23</v>
      </c>
      <c r="G40">
        <f>DAY(Tabela_pomiary7[[#This Row],[data]])</f>
        <v>27</v>
      </c>
      <c r="I40">
        <f>MONTH(Tabela_pomiary7[[#This Row],[data]])</f>
        <v>3</v>
      </c>
      <c r="J40">
        <f>Tabela_pomiary7[[#This Row],[czujnik1]]+0.9</f>
        <v>-3.5800000000000005</v>
      </c>
      <c r="K40" s="6"/>
      <c r="L40" s="6"/>
      <c r="M40" s="6"/>
    </row>
    <row r="41" spans="1:13" x14ac:dyDescent="0.3">
      <c r="A41" s="1">
        <v>42457</v>
      </c>
      <c r="B41" s="2">
        <v>0.17222222222222222</v>
      </c>
      <c r="C41">
        <v>-3.04</v>
      </c>
      <c r="D41">
        <v>-1.24</v>
      </c>
      <c r="E41">
        <v>5.8</v>
      </c>
      <c r="F41">
        <v>-7.14</v>
      </c>
      <c r="G41">
        <f>DAY(Tabela_pomiary7[[#This Row],[data]])</f>
        <v>28</v>
      </c>
      <c r="I41">
        <f>MONTH(Tabela_pomiary7[[#This Row],[data]])</f>
        <v>3</v>
      </c>
      <c r="J41">
        <f>Tabela_pomiary7[[#This Row],[czujnik1]]+0.9</f>
        <v>-2.14</v>
      </c>
      <c r="K41" s="6"/>
      <c r="L41" s="6"/>
      <c r="M41" s="6"/>
    </row>
    <row r="42" spans="1:13" x14ac:dyDescent="0.3">
      <c r="A42" s="1">
        <v>42458</v>
      </c>
      <c r="B42" s="2">
        <v>0.29791666666666666</v>
      </c>
      <c r="C42">
        <v>-2.12</v>
      </c>
      <c r="D42">
        <v>-6.19</v>
      </c>
      <c r="E42">
        <v>-5.75</v>
      </c>
      <c r="F42">
        <v>3.63</v>
      </c>
      <c r="G42">
        <f>DAY(Tabela_pomiary7[[#This Row],[data]])</f>
        <v>29</v>
      </c>
      <c r="I42">
        <f>MONTH(Tabela_pomiary7[[#This Row],[data]])</f>
        <v>3</v>
      </c>
      <c r="J42">
        <f>Tabela_pomiary7[[#This Row],[czujnik1]]+0.9</f>
        <v>-1.2200000000000002</v>
      </c>
      <c r="K42" s="6"/>
      <c r="L42" s="6"/>
      <c r="M42" s="6"/>
    </row>
    <row r="43" spans="1:13" x14ac:dyDescent="0.3">
      <c r="A43" s="1">
        <v>42468</v>
      </c>
      <c r="B43" s="2">
        <v>0.21180555555555555</v>
      </c>
      <c r="C43">
        <v>10.07</v>
      </c>
      <c r="D43">
        <v>12.84</v>
      </c>
      <c r="E43">
        <v>13.07</v>
      </c>
      <c r="F43">
        <v>14.39</v>
      </c>
      <c r="G43">
        <f>DAY(Tabela_pomiary7[[#This Row],[data]])</f>
        <v>8</v>
      </c>
      <c r="I43">
        <f>MONTH(Tabela_pomiary7[[#This Row],[data]])</f>
        <v>4</v>
      </c>
      <c r="J43">
        <f>Tabela_pomiary7[[#This Row],[czujnik1]]+0.9</f>
        <v>10.97</v>
      </c>
      <c r="K43" s="6"/>
      <c r="L43" s="6"/>
      <c r="M43" s="6"/>
    </row>
    <row r="44" spans="1:13" x14ac:dyDescent="0.3">
      <c r="A44" s="1">
        <v>42470</v>
      </c>
      <c r="B44" s="2">
        <v>0.38055555555555554</v>
      </c>
      <c r="C44">
        <v>14.14</v>
      </c>
      <c r="D44">
        <v>15.33</v>
      </c>
      <c r="E44">
        <v>11.66</v>
      </c>
      <c r="F44">
        <v>13</v>
      </c>
      <c r="G44">
        <f>DAY(Tabela_pomiary7[[#This Row],[data]])</f>
        <v>10</v>
      </c>
      <c r="I44">
        <f>MONTH(Tabela_pomiary7[[#This Row],[data]])</f>
        <v>4</v>
      </c>
      <c r="J44">
        <f>Tabela_pomiary7[[#This Row],[czujnik1]]+0.9</f>
        <v>15.040000000000001</v>
      </c>
      <c r="K44" s="6"/>
      <c r="L44" s="6"/>
      <c r="M44" s="6"/>
    </row>
    <row r="45" spans="1:13" x14ac:dyDescent="0.3">
      <c r="A45" s="1">
        <v>42472</v>
      </c>
      <c r="B45" s="2">
        <v>4.5138888888888888E-2</v>
      </c>
      <c r="C45">
        <v>11.6</v>
      </c>
      <c r="D45">
        <v>13.95</v>
      </c>
      <c r="E45">
        <v>15.38</v>
      </c>
      <c r="F45">
        <v>15.98</v>
      </c>
      <c r="G45">
        <f>DAY(Tabela_pomiary7[[#This Row],[data]])</f>
        <v>12</v>
      </c>
      <c r="I45">
        <f>MONTH(Tabela_pomiary7[[#This Row],[data]])</f>
        <v>4</v>
      </c>
      <c r="J45">
        <f>Tabela_pomiary7[[#This Row],[czujnik1]]+0.9</f>
        <v>12.5</v>
      </c>
      <c r="K45" s="6"/>
      <c r="L45" s="6"/>
      <c r="M45" s="6"/>
    </row>
    <row r="46" spans="1:13" x14ac:dyDescent="0.3">
      <c r="A46" s="1">
        <v>42475</v>
      </c>
      <c r="B46" s="2">
        <v>0.41944444444444445</v>
      </c>
      <c r="C46">
        <v>14.13</v>
      </c>
      <c r="D46">
        <v>13.61</v>
      </c>
      <c r="E46">
        <v>12.05</v>
      </c>
      <c r="F46">
        <v>11.87</v>
      </c>
      <c r="G46">
        <f>DAY(Tabela_pomiary7[[#This Row],[data]])</f>
        <v>15</v>
      </c>
      <c r="I46">
        <f>MONTH(Tabela_pomiary7[[#This Row],[data]])</f>
        <v>4</v>
      </c>
      <c r="J46">
        <f>Tabela_pomiary7[[#This Row],[czujnik1]]+0.9</f>
        <v>15.030000000000001</v>
      </c>
      <c r="K46" s="6"/>
      <c r="L46" s="6"/>
      <c r="M46" s="6"/>
    </row>
    <row r="47" spans="1:13" x14ac:dyDescent="0.3">
      <c r="A47" s="1">
        <v>42478</v>
      </c>
      <c r="B47" s="2">
        <v>0.2951388888888889</v>
      </c>
      <c r="C47">
        <v>10.88</v>
      </c>
      <c r="D47">
        <v>12.02</v>
      </c>
      <c r="E47">
        <v>13.91</v>
      </c>
      <c r="F47">
        <v>13.86</v>
      </c>
      <c r="G47">
        <f>DAY(Tabela_pomiary7[[#This Row],[data]])</f>
        <v>18</v>
      </c>
      <c r="I47">
        <f>MONTH(Tabela_pomiary7[[#This Row],[data]])</f>
        <v>4</v>
      </c>
      <c r="J47">
        <f>Tabela_pomiary7[[#This Row],[czujnik1]]+0.9</f>
        <v>11.780000000000001</v>
      </c>
      <c r="K47" s="6"/>
      <c r="L47" s="6"/>
      <c r="M47" s="6"/>
    </row>
    <row r="48" spans="1:13" x14ac:dyDescent="0.3">
      <c r="A48" s="1">
        <v>42479</v>
      </c>
      <c r="B48" s="2">
        <v>2.0833333333333333E-3</v>
      </c>
      <c r="C48">
        <v>15.28</v>
      </c>
      <c r="D48">
        <v>13.58</v>
      </c>
      <c r="E48">
        <v>14.58</v>
      </c>
      <c r="F48">
        <v>13.66</v>
      </c>
      <c r="G48">
        <f>DAY(Tabela_pomiary7[[#This Row],[data]])</f>
        <v>19</v>
      </c>
      <c r="I48">
        <f>MONTH(Tabela_pomiary7[[#This Row],[data]])</f>
        <v>4</v>
      </c>
      <c r="J48">
        <f>Tabela_pomiary7[[#This Row],[czujnik1]]+0.9</f>
        <v>16.18</v>
      </c>
      <c r="K48" s="6"/>
      <c r="L48" s="6"/>
      <c r="M48" s="6"/>
    </row>
    <row r="49" spans="1:13" x14ac:dyDescent="0.3">
      <c r="A49" s="1">
        <v>42480</v>
      </c>
      <c r="B49" s="2">
        <v>0.38124999999999998</v>
      </c>
      <c r="C49">
        <v>11.09</v>
      </c>
      <c r="D49">
        <v>15.36</v>
      </c>
      <c r="E49">
        <v>13.94</v>
      </c>
      <c r="F49">
        <v>15.76</v>
      </c>
      <c r="G49">
        <f>DAY(Tabela_pomiary7[[#This Row],[data]])</f>
        <v>20</v>
      </c>
      <c r="I49">
        <f>MONTH(Tabela_pomiary7[[#This Row],[data]])</f>
        <v>4</v>
      </c>
      <c r="J49">
        <f>Tabela_pomiary7[[#This Row],[czujnik1]]+0.9</f>
        <v>11.99</v>
      </c>
      <c r="K49" s="6"/>
      <c r="L49" s="6"/>
      <c r="M49" s="6"/>
    </row>
    <row r="50" spans="1:13" x14ac:dyDescent="0.3">
      <c r="A50" s="1">
        <v>42480</v>
      </c>
      <c r="B50" s="2">
        <v>0.45902777777777776</v>
      </c>
      <c r="C50">
        <v>10.38</v>
      </c>
      <c r="D50">
        <v>13.04</v>
      </c>
      <c r="E50">
        <v>13.52</v>
      </c>
      <c r="F50">
        <v>15.54</v>
      </c>
      <c r="G50">
        <f>DAY(Tabela_pomiary7[[#This Row],[data]])</f>
        <v>20</v>
      </c>
      <c r="I50">
        <f>MONTH(Tabela_pomiary7[[#This Row],[data]])</f>
        <v>4</v>
      </c>
      <c r="J50">
        <f>Tabela_pomiary7[[#This Row],[czujnik1]]+0.9</f>
        <v>11.280000000000001</v>
      </c>
      <c r="K50" s="6"/>
      <c r="L50" s="6"/>
      <c r="M50" s="6"/>
    </row>
    <row r="51" spans="1:13" x14ac:dyDescent="0.3">
      <c r="A51" s="1">
        <v>42484</v>
      </c>
      <c r="B51" s="2">
        <v>0.25416666666666665</v>
      </c>
      <c r="C51">
        <v>15.66</v>
      </c>
      <c r="D51">
        <v>10.97</v>
      </c>
      <c r="E51">
        <v>12.18</v>
      </c>
      <c r="F51">
        <v>12.63</v>
      </c>
      <c r="G51">
        <f>DAY(Tabela_pomiary7[[#This Row],[data]])</f>
        <v>24</v>
      </c>
      <c r="I51">
        <f>MONTH(Tabela_pomiary7[[#This Row],[data]])</f>
        <v>4</v>
      </c>
      <c r="J51">
        <f>Tabela_pomiary7[[#This Row],[czujnik1]]+0.9</f>
        <v>16.559999999999999</v>
      </c>
      <c r="K51" s="6"/>
      <c r="L51" s="6"/>
      <c r="M51" s="6"/>
    </row>
    <row r="52" spans="1:13" x14ac:dyDescent="0.3">
      <c r="A52" s="1">
        <v>42485</v>
      </c>
      <c r="B52" s="2">
        <v>8.4027777777777785E-2</v>
      </c>
      <c r="C52">
        <v>11.94</v>
      </c>
      <c r="D52">
        <v>13.57</v>
      </c>
      <c r="E52">
        <v>15.81</v>
      </c>
      <c r="F52">
        <v>14</v>
      </c>
      <c r="G52">
        <f>DAY(Tabela_pomiary7[[#This Row],[data]])</f>
        <v>25</v>
      </c>
      <c r="I52">
        <f>MONTH(Tabela_pomiary7[[#This Row],[data]])</f>
        <v>4</v>
      </c>
      <c r="J52">
        <f>Tabela_pomiary7[[#This Row],[czujnik1]]+0.9</f>
        <v>12.84</v>
      </c>
      <c r="K52" s="6"/>
      <c r="L52" s="6"/>
      <c r="M52" s="6"/>
    </row>
    <row r="53" spans="1:13" x14ac:dyDescent="0.3">
      <c r="A53" s="1">
        <v>42485</v>
      </c>
      <c r="B53" s="2">
        <v>8.4722222222222227E-2</v>
      </c>
      <c r="C53">
        <v>14.53</v>
      </c>
      <c r="D53">
        <v>13.21</v>
      </c>
      <c r="E53">
        <v>12.75</v>
      </c>
      <c r="F53">
        <v>10.43</v>
      </c>
      <c r="G53">
        <f>DAY(Tabela_pomiary7[[#This Row],[data]])</f>
        <v>25</v>
      </c>
      <c r="I53">
        <f>MONTH(Tabela_pomiary7[[#This Row],[data]])</f>
        <v>4</v>
      </c>
      <c r="J53">
        <f>Tabela_pomiary7[[#This Row],[czujnik1]]+0.9</f>
        <v>15.43</v>
      </c>
      <c r="K53" s="6"/>
      <c r="L53" s="6"/>
      <c r="M53" s="6"/>
    </row>
    <row r="54" spans="1:13" x14ac:dyDescent="0.3">
      <c r="A54" s="1">
        <v>42487</v>
      </c>
      <c r="B54" s="2">
        <v>0.42152777777777778</v>
      </c>
      <c r="C54">
        <v>10.98</v>
      </c>
      <c r="D54">
        <v>10.53</v>
      </c>
      <c r="E54">
        <v>12.45</v>
      </c>
      <c r="F54">
        <v>12.96</v>
      </c>
      <c r="G54">
        <f>DAY(Tabela_pomiary7[[#This Row],[data]])</f>
        <v>27</v>
      </c>
      <c r="I54">
        <f>MONTH(Tabela_pomiary7[[#This Row],[data]])</f>
        <v>4</v>
      </c>
      <c r="J54">
        <f>Tabela_pomiary7[[#This Row],[czujnik1]]+0.9</f>
        <v>11.88</v>
      </c>
      <c r="K54" s="6"/>
      <c r="L54" s="6"/>
      <c r="M54" s="6"/>
    </row>
    <row r="55" spans="1:13" x14ac:dyDescent="0.3">
      <c r="A55" s="1">
        <v>42489</v>
      </c>
      <c r="B55" s="2">
        <v>0.33333333333333331</v>
      </c>
      <c r="C55">
        <v>12.88</v>
      </c>
      <c r="D55">
        <v>11.25</v>
      </c>
      <c r="E55">
        <v>15.32</v>
      </c>
      <c r="F55">
        <v>12.4</v>
      </c>
      <c r="G55">
        <f>DAY(Tabela_pomiary7[[#This Row],[data]])</f>
        <v>29</v>
      </c>
      <c r="I55">
        <f>MONTH(Tabela_pomiary7[[#This Row],[data]])</f>
        <v>4</v>
      </c>
      <c r="J55">
        <f>Tabela_pomiary7[[#This Row],[czujnik1]]+0.9</f>
        <v>13.780000000000001</v>
      </c>
      <c r="K55" s="6"/>
      <c r="L55" s="6"/>
      <c r="M55" s="6"/>
    </row>
    <row r="56" spans="1:13" x14ac:dyDescent="0.3">
      <c r="A56" s="1">
        <v>42492</v>
      </c>
      <c r="B56" s="2">
        <v>0.41944444444444445</v>
      </c>
      <c r="C56">
        <v>11.74</v>
      </c>
      <c r="D56">
        <v>12.79</v>
      </c>
      <c r="E56">
        <v>12.58</v>
      </c>
      <c r="F56">
        <v>13.63</v>
      </c>
      <c r="G56">
        <f>DAY(Tabela_pomiary7[[#This Row],[data]])</f>
        <v>2</v>
      </c>
      <c r="I56">
        <f>MONTH(Tabela_pomiary7[[#This Row],[data]])</f>
        <v>5</v>
      </c>
      <c r="J56">
        <f>Tabela_pomiary7[[#This Row],[czujnik1]]+0.9</f>
        <v>12.64</v>
      </c>
      <c r="K56" s="6"/>
      <c r="L56" s="6"/>
      <c r="M56" s="6"/>
    </row>
    <row r="57" spans="1:13" x14ac:dyDescent="0.3">
      <c r="A57" s="1">
        <v>42493</v>
      </c>
      <c r="B57" s="2">
        <v>0.33541666666666664</v>
      </c>
      <c r="C57">
        <v>13.25</v>
      </c>
      <c r="D57">
        <v>14.97</v>
      </c>
      <c r="E57">
        <v>10.88</v>
      </c>
      <c r="F57">
        <v>12.95</v>
      </c>
      <c r="G57">
        <f>DAY(Tabela_pomiary7[[#This Row],[data]])</f>
        <v>3</v>
      </c>
      <c r="I57">
        <f>MONTH(Tabela_pomiary7[[#This Row],[data]])</f>
        <v>5</v>
      </c>
      <c r="J57">
        <f>Tabela_pomiary7[[#This Row],[czujnik1]]+0.9</f>
        <v>14.15</v>
      </c>
      <c r="K57" s="6"/>
      <c r="L57" s="6"/>
      <c r="M57" s="6"/>
    </row>
    <row r="58" spans="1:13" x14ac:dyDescent="0.3">
      <c r="A58" s="1">
        <v>42495</v>
      </c>
      <c r="B58" s="2">
        <v>0.2951388888888889</v>
      </c>
      <c r="C58">
        <v>10.66</v>
      </c>
      <c r="D58">
        <v>10.59</v>
      </c>
      <c r="E58">
        <v>14.52</v>
      </c>
      <c r="F58">
        <v>11.65</v>
      </c>
      <c r="G58">
        <f>DAY(Tabela_pomiary7[[#This Row],[data]])</f>
        <v>5</v>
      </c>
      <c r="I58">
        <f>MONTH(Tabela_pomiary7[[#This Row],[data]])</f>
        <v>5</v>
      </c>
      <c r="J58">
        <f>Tabela_pomiary7[[#This Row],[czujnik1]]+0.9</f>
        <v>11.56</v>
      </c>
      <c r="K58" s="6"/>
      <c r="L58" s="6"/>
      <c r="M58" s="6"/>
    </row>
    <row r="59" spans="1:13" x14ac:dyDescent="0.3">
      <c r="A59" s="1">
        <v>42495</v>
      </c>
      <c r="B59" s="2">
        <v>0.42152777777777778</v>
      </c>
      <c r="C59">
        <v>12.4</v>
      </c>
      <c r="D59">
        <v>11.85</v>
      </c>
      <c r="E59">
        <v>11.35</v>
      </c>
      <c r="F59">
        <v>13.64</v>
      </c>
      <c r="G59">
        <f>DAY(Tabela_pomiary7[[#This Row],[data]])</f>
        <v>5</v>
      </c>
      <c r="I59">
        <f>MONTH(Tabela_pomiary7[[#This Row],[data]])</f>
        <v>5</v>
      </c>
      <c r="J59">
        <f>Tabela_pomiary7[[#This Row],[czujnik1]]+0.9</f>
        <v>13.3</v>
      </c>
      <c r="K59" s="6"/>
      <c r="L59" s="6"/>
      <c r="M59" s="6"/>
    </row>
    <row r="60" spans="1:13" x14ac:dyDescent="0.3">
      <c r="A60" s="1">
        <v>42495</v>
      </c>
      <c r="B60" s="2">
        <v>0.46527777777777779</v>
      </c>
      <c r="C60">
        <v>14.22</v>
      </c>
      <c r="D60">
        <v>11.25</v>
      </c>
      <c r="E60">
        <v>15.35</v>
      </c>
      <c r="F60">
        <v>12.14</v>
      </c>
      <c r="G60">
        <f>DAY(Tabela_pomiary7[[#This Row],[data]])</f>
        <v>5</v>
      </c>
      <c r="I60">
        <f>MONTH(Tabela_pomiary7[[#This Row],[data]])</f>
        <v>5</v>
      </c>
      <c r="J60">
        <f>Tabela_pomiary7[[#This Row],[czujnik1]]+0.9</f>
        <v>15.120000000000001</v>
      </c>
      <c r="K60" s="6"/>
      <c r="L60" s="6"/>
      <c r="M60" s="6"/>
    </row>
    <row r="61" spans="1:13" x14ac:dyDescent="0.3">
      <c r="A61" s="1">
        <v>42496</v>
      </c>
      <c r="B61" s="2">
        <v>0.42083333333333334</v>
      </c>
      <c r="C61">
        <v>14.83</v>
      </c>
      <c r="D61">
        <v>10.01</v>
      </c>
      <c r="E61">
        <v>15.81</v>
      </c>
      <c r="F61">
        <v>11.2</v>
      </c>
      <c r="G61">
        <f>DAY(Tabela_pomiary7[[#This Row],[data]])</f>
        <v>6</v>
      </c>
      <c r="I61">
        <f>MONTH(Tabela_pomiary7[[#This Row],[data]])</f>
        <v>5</v>
      </c>
      <c r="J61">
        <f>Tabela_pomiary7[[#This Row],[czujnik1]]+0.9</f>
        <v>15.73</v>
      </c>
      <c r="K61" s="6"/>
      <c r="L61" s="6"/>
      <c r="M61" s="6"/>
    </row>
    <row r="62" spans="1:13" x14ac:dyDescent="0.3">
      <c r="A62" s="1">
        <v>42498</v>
      </c>
      <c r="B62" s="2">
        <v>0.12916666666666668</v>
      </c>
      <c r="C62">
        <v>13.62</v>
      </c>
      <c r="D62">
        <v>13.57</v>
      </c>
      <c r="E62">
        <v>11.12</v>
      </c>
      <c r="F62">
        <v>10.81</v>
      </c>
      <c r="G62">
        <f>DAY(Tabela_pomiary7[[#This Row],[data]])</f>
        <v>8</v>
      </c>
      <c r="I62">
        <f>MONTH(Tabela_pomiary7[[#This Row],[data]])</f>
        <v>5</v>
      </c>
      <c r="J62">
        <f>Tabela_pomiary7[[#This Row],[czujnik1]]+0.9</f>
        <v>14.52</v>
      </c>
      <c r="K62" s="6"/>
      <c r="L62" s="6"/>
      <c r="M62" s="6"/>
    </row>
    <row r="63" spans="1:13" x14ac:dyDescent="0.3">
      <c r="A63" s="1">
        <v>42498</v>
      </c>
      <c r="B63" s="2">
        <v>0.21180555555555555</v>
      </c>
      <c r="C63">
        <v>12.25</v>
      </c>
      <c r="D63">
        <v>14.89</v>
      </c>
      <c r="E63">
        <v>13.91</v>
      </c>
      <c r="F63">
        <v>15.56</v>
      </c>
      <c r="G63">
        <f>DAY(Tabela_pomiary7[[#This Row],[data]])</f>
        <v>8</v>
      </c>
      <c r="I63">
        <f>MONTH(Tabela_pomiary7[[#This Row],[data]])</f>
        <v>5</v>
      </c>
      <c r="J63">
        <f>Tabela_pomiary7[[#This Row],[czujnik1]]+0.9</f>
        <v>13.15</v>
      </c>
      <c r="K63" s="6"/>
      <c r="L63" s="6"/>
      <c r="M63" s="6"/>
    </row>
    <row r="64" spans="1:13" x14ac:dyDescent="0.3">
      <c r="A64" s="1">
        <v>42499</v>
      </c>
      <c r="B64" s="2">
        <v>0.21180555555555555</v>
      </c>
      <c r="C64">
        <v>15.82</v>
      </c>
      <c r="D64">
        <v>14.33</v>
      </c>
      <c r="E64">
        <v>15.73</v>
      </c>
      <c r="F64">
        <v>15.44</v>
      </c>
      <c r="G64">
        <f>DAY(Tabela_pomiary7[[#This Row],[data]])</f>
        <v>9</v>
      </c>
      <c r="I64">
        <f>MONTH(Tabela_pomiary7[[#This Row],[data]])</f>
        <v>5</v>
      </c>
      <c r="J64">
        <f>Tabela_pomiary7[[#This Row],[czujnik1]]+0.9</f>
        <v>16.72</v>
      </c>
      <c r="K64" s="6"/>
      <c r="L64" s="6"/>
      <c r="M64" s="6"/>
    </row>
    <row r="65" spans="1:13" x14ac:dyDescent="0.3">
      <c r="A65" s="1">
        <v>42500</v>
      </c>
      <c r="B65" s="2">
        <v>0.33611111111111114</v>
      </c>
      <c r="C65">
        <v>12.47</v>
      </c>
      <c r="D65">
        <v>14.01</v>
      </c>
      <c r="E65">
        <v>14.59</v>
      </c>
      <c r="F65">
        <v>10.58</v>
      </c>
      <c r="G65">
        <f>DAY(Tabela_pomiary7[[#This Row],[data]])</f>
        <v>10</v>
      </c>
      <c r="I65">
        <f>MONTH(Tabela_pomiary7[[#This Row],[data]])</f>
        <v>5</v>
      </c>
      <c r="J65">
        <f>Tabela_pomiary7[[#This Row],[czujnik1]]+0.9</f>
        <v>13.370000000000001</v>
      </c>
      <c r="K65" s="6"/>
      <c r="L65" s="6"/>
      <c r="M65" s="6"/>
    </row>
    <row r="66" spans="1:13" x14ac:dyDescent="0.3">
      <c r="A66" s="1">
        <v>42501</v>
      </c>
      <c r="B66" s="2">
        <v>0.29166666666666669</v>
      </c>
      <c r="C66">
        <v>15.8</v>
      </c>
      <c r="D66">
        <v>13.11</v>
      </c>
      <c r="E66">
        <v>15.02</v>
      </c>
      <c r="F66">
        <v>12.21</v>
      </c>
      <c r="G66">
        <f>DAY(Tabela_pomiary7[[#This Row],[data]])</f>
        <v>11</v>
      </c>
      <c r="I66">
        <f>MONTH(Tabela_pomiary7[[#This Row],[data]])</f>
        <v>5</v>
      </c>
      <c r="J66">
        <f>Tabela_pomiary7[[#This Row],[czujnik1]]+0.9</f>
        <v>16.7</v>
      </c>
      <c r="K66" s="6"/>
      <c r="L66" s="6"/>
      <c r="M66" s="6"/>
    </row>
    <row r="67" spans="1:13" x14ac:dyDescent="0.3">
      <c r="A67" s="1">
        <v>42502</v>
      </c>
      <c r="B67" s="2">
        <v>0.21249999999999999</v>
      </c>
      <c r="C67">
        <v>11.1</v>
      </c>
      <c r="D67">
        <v>10.71</v>
      </c>
      <c r="E67">
        <v>15.27</v>
      </c>
      <c r="F67">
        <v>13</v>
      </c>
      <c r="G67">
        <f>DAY(Tabela_pomiary7[[#This Row],[data]])</f>
        <v>12</v>
      </c>
      <c r="I67">
        <f>MONTH(Tabela_pomiary7[[#This Row],[data]])</f>
        <v>5</v>
      </c>
      <c r="J67">
        <f>Tabela_pomiary7[[#This Row],[czujnik1]]+0.9</f>
        <v>12</v>
      </c>
      <c r="K67" s="6"/>
      <c r="L67" s="6"/>
      <c r="M67" s="6"/>
    </row>
    <row r="68" spans="1:13" x14ac:dyDescent="0.3">
      <c r="A68" s="1">
        <v>42504</v>
      </c>
      <c r="B68" s="2">
        <v>0.25277777777777777</v>
      </c>
      <c r="C68">
        <v>11.68</v>
      </c>
      <c r="D68">
        <v>11.47</v>
      </c>
      <c r="E68">
        <v>15.31</v>
      </c>
      <c r="F68">
        <v>12.15</v>
      </c>
      <c r="G68">
        <f>DAY(Tabela_pomiary7[[#This Row],[data]])</f>
        <v>14</v>
      </c>
      <c r="I68">
        <f>MONTH(Tabela_pomiary7[[#This Row],[data]])</f>
        <v>5</v>
      </c>
      <c r="J68">
        <f>Tabela_pomiary7[[#This Row],[czujnik1]]+0.9</f>
        <v>12.58</v>
      </c>
      <c r="K68" s="6"/>
      <c r="L68" s="6"/>
      <c r="M68" s="6"/>
    </row>
    <row r="69" spans="1:13" x14ac:dyDescent="0.3">
      <c r="A69" s="1">
        <v>42505</v>
      </c>
      <c r="B69" s="2">
        <v>0.21666666666666667</v>
      </c>
      <c r="C69">
        <v>10.51</v>
      </c>
      <c r="D69">
        <v>14.98</v>
      </c>
      <c r="E69">
        <v>11.94</v>
      </c>
      <c r="F69">
        <v>15.32</v>
      </c>
      <c r="G69">
        <f>DAY(Tabela_pomiary7[[#This Row],[data]])</f>
        <v>15</v>
      </c>
      <c r="I69">
        <f>MONTH(Tabela_pomiary7[[#This Row],[data]])</f>
        <v>5</v>
      </c>
      <c r="J69">
        <f>Tabela_pomiary7[[#This Row],[czujnik1]]+0.9</f>
        <v>11.41</v>
      </c>
      <c r="K69" s="6"/>
      <c r="L69" s="6"/>
      <c r="M69" s="6"/>
    </row>
    <row r="70" spans="1:13" x14ac:dyDescent="0.3">
      <c r="A70" s="1">
        <v>42508</v>
      </c>
      <c r="B70" s="2">
        <v>0.42152777777777778</v>
      </c>
      <c r="C70">
        <v>15.87</v>
      </c>
      <c r="D70">
        <v>13.65</v>
      </c>
      <c r="E70">
        <v>12.26</v>
      </c>
      <c r="F70">
        <v>10.69</v>
      </c>
      <c r="G70">
        <f>DAY(Tabela_pomiary7[[#This Row],[data]])</f>
        <v>18</v>
      </c>
      <c r="I70">
        <f>MONTH(Tabela_pomiary7[[#This Row],[data]])</f>
        <v>5</v>
      </c>
      <c r="J70">
        <f>Tabela_pomiary7[[#This Row],[czujnik1]]+0.9</f>
        <v>16.77</v>
      </c>
      <c r="K70" s="6"/>
      <c r="L70" s="6"/>
      <c r="M70" s="6"/>
    </row>
    <row r="71" spans="1:13" x14ac:dyDescent="0.3">
      <c r="A71" s="1">
        <v>42511</v>
      </c>
      <c r="B71" s="2">
        <v>0.1673611111111111</v>
      </c>
      <c r="C71">
        <v>10.07</v>
      </c>
      <c r="D71">
        <v>14.53</v>
      </c>
      <c r="E71">
        <v>13.12</v>
      </c>
      <c r="F71">
        <v>14.65</v>
      </c>
      <c r="G71">
        <f>DAY(Tabela_pomiary7[[#This Row],[data]])</f>
        <v>21</v>
      </c>
      <c r="I71">
        <f>MONTH(Tabela_pomiary7[[#This Row],[data]])</f>
        <v>5</v>
      </c>
      <c r="J71">
        <f>Tabela_pomiary7[[#This Row],[czujnik1]]+0.9</f>
        <v>10.97</v>
      </c>
      <c r="K71" s="6"/>
      <c r="L71" s="6"/>
      <c r="M71" s="6"/>
    </row>
    <row r="72" spans="1:13" x14ac:dyDescent="0.3">
      <c r="A72" s="1">
        <v>42512</v>
      </c>
      <c r="B72" s="2">
        <v>0.29722222222222222</v>
      </c>
      <c r="C72">
        <v>13.92</v>
      </c>
      <c r="D72">
        <v>10.86</v>
      </c>
      <c r="E72">
        <v>12.83</v>
      </c>
      <c r="F72">
        <v>12.25</v>
      </c>
      <c r="G72">
        <f>DAY(Tabela_pomiary7[[#This Row],[data]])</f>
        <v>22</v>
      </c>
      <c r="I72">
        <f>MONTH(Tabela_pomiary7[[#This Row],[data]])</f>
        <v>5</v>
      </c>
      <c r="J72">
        <f>Tabela_pomiary7[[#This Row],[czujnik1]]+0.9</f>
        <v>14.82</v>
      </c>
      <c r="K72" s="6"/>
      <c r="L72" s="6"/>
      <c r="M72" s="6"/>
    </row>
    <row r="73" spans="1:13" x14ac:dyDescent="0.3">
      <c r="A73" s="1">
        <v>42517</v>
      </c>
      <c r="B73" s="2">
        <v>0.38055555555555554</v>
      </c>
      <c r="C73">
        <v>15.58</v>
      </c>
      <c r="D73">
        <v>13.33</v>
      </c>
      <c r="E73">
        <v>12.88</v>
      </c>
      <c r="F73">
        <v>11.93</v>
      </c>
      <c r="G73">
        <f>DAY(Tabela_pomiary7[[#This Row],[data]])</f>
        <v>27</v>
      </c>
      <c r="I73">
        <f>MONTH(Tabela_pomiary7[[#This Row],[data]])</f>
        <v>5</v>
      </c>
      <c r="J73">
        <f>Tabela_pomiary7[[#This Row],[czujnik1]]+0.9</f>
        <v>16.48</v>
      </c>
      <c r="K73" s="6"/>
      <c r="L73" s="6"/>
      <c r="M73" s="6"/>
    </row>
    <row r="74" spans="1:13" x14ac:dyDescent="0.3">
      <c r="A74" s="1">
        <v>42518</v>
      </c>
      <c r="B74" s="2">
        <v>8.9583333333333334E-2</v>
      </c>
      <c r="C74">
        <v>14.66</v>
      </c>
      <c r="D74">
        <v>12.46</v>
      </c>
      <c r="E74">
        <v>15.32</v>
      </c>
      <c r="F74">
        <v>13.62</v>
      </c>
      <c r="G74">
        <f>DAY(Tabela_pomiary7[[#This Row],[data]])</f>
        <v>28</v>
      </c>
      <c r="I74">
        <f>MONTH(Tabela_pomiary7[[#This Row],[data]])</f>
        <v>5</v>
      </c>
      <c r="J74">
        <f>Tabela_pomiary7[[#This Row],[czujnik1]]+0.9</f>
        <v>15.56</v>
      </c>
      <c r="K74" s="6"/>
      <c r="L74" s="6"/>
      <c r="M74" s="6"/>
    </row>
    <row r="75" spans="1:13" x14ac:dyDescent="0.3">
      <c r="A75" s="1">
        <v>42523</v>
      </c>
      <c r="B75" s="2">
        <v>0.4201388888888889</v>
      </c>
      <c r="C75">
        <v>19.510000000000002</v>
      </c>
      <c r="D75">
        <v>12.69</v>
      </c>
      <c r="E75">
        <v>12.24</v>
      </c>
      <c r="F75">
        <v>13.03</v>
      </c>
      <c r="G75">
        <f>DAY(Tabela_pomiary7[[#This Row],[data]])</f>
        <v>2</v>
      </c>
      <c r="I75">
        <f>MONTH(Tabela_pomiary7[[#This Row],[data]])</f>
        <v>6</v>
      </c>
      <c r="J75">
        <f>Tabela_pomiary7[[#This Row],[czujnik1]]+0.9</f>
        <v>20.41</v>
      </c>
      <c r="K75" s="6"/>
      <c r="L75" s="6"/>
      <c r="M75" s="6"/>
    </row>
    <row r="76" spans="1:13" x14ac:dyDescent="0.3">
      <c r="A76" s="1">
        <v>42526</v>
      </c>
      <c r="B76" s="2">
        <v>8.5416666666666669E-2</v>
      </c>
      <c r="C76">
        <v>10.039999999999999</v>
      </c>
      <c r="D76">
        <v>10.19</v>
      </c>
      <c r="E76">
        <v>11.85</v>
      </c>
      <c r="F76">
        <v>12.32</v>
      </c>
      <c r="G76">
        <f>DAY(Tabela_pomiary7[[#This Row],[data]])</f>
        <v>5</v>
      </c>
      <c r="I76">
        <f>MONTH(Tabela_pomiary7[[#This Row],[data]])</f>
        <v>6</v>
      </c>
      <c r="J76">
        <f>Tabela_pomiary7[[#This Row],[czujnik1]]+0.9</f>
        <v>10.94</v>
      </c>
      <c r="K76" s="6"/>
      <c r="L76" s="6"/>
      <c r="M76" s="6"/>
    </row>
    <row r="77" spans="1:13" x14ac:dyDescent="0.3">
      <c r="A77" s="1">
        <v>42529</v>
      </c>
      <c r="B77" s="2">
        <v>0.12638888888888888</v>
      </c>
      <c r="C77">
        <v>11.12</v>
      </c>
      <c r="D77">
        <v>15.77</v>
      </c>
      <c r="E77">
        <v>17.149999999999999</v>
      </c>
      <c r="F77">
        <v>19.41</v>
      </c>
      <c r="G77">
        <f>DAY(Tabela_pomiary7[[#This Row],[data]])</f>
        <v>8</v>
      </c>
      <c r="I77">
        <f>MONTH(Tabela_pomiary7[[#This Row],[data]])</f>
        <v>6</v>
      </c>
      <c r="J77">
        <f>Tabela_pomiary7[[#This Row],[czujnik1]]+0.9</f>
        <v>12.02</v>
      </c>
      <c r="K77" s="6"/>
      <c r="L77" s="6"/>
      <c r="M77" s="6"/>
    </row>
    <row r="78" spans="1:13" x14ac:dyDescent="0.3">
      <c r="A78" s="1">
        <v>42530</v>
      </c>
      <c r="B78" s="2">
        <v>4.5138888888888888E-2</v>
      </c>
      <c r="C78">
        <v>14.55</v>
      </c>
      <c r="D78">
        <v>15.16</v>
      </c>
      <c r="E78">
        <v>18.78</v>
      </c>
      <c r="F78">
        <v>15.52</v>
      </c>
      <c r="G78">
        <f>DAY(Tabela_pomiary7[[#This Row],[data]])</f>
        <v>9</v>
      </c>
      <c r="I78">
        <f>MONTH(Tabela_pomiary7[[#This Row],[data]])</f>
        <v>6</v>
      </c>
      <c r="J78">
        <f>Tabela_pomiary7[[#This Row],[czujnik1]]+0.9</f>
        <v>15.450000000000001</v>
      </c>
      <c r="K78" s="6"/>
      <c r="L78" s="6"/>
      <c r="M78" s="6"/>
    </row>
    <row r="79" spans="1:13" x14ac:dyDescent="0.3">
      <c r="A79" s="1">
        <v>42532</v>
      </c>
      <c r="B79" s="2">
        <v>0.17222222222222222</v>
      </c>
      <c r="C79">
        <v>17.7</v>
      </c>
      <c r="D79">
        <v>15.76</v>
      </c>
      <c r="E79">
        <v>14.12</v>
      </c>
      <c r="F79">
        <v>15.27</v>
      </c>
      <c r="G79">
        <f>DAY(Tabela_pomiary7[[#This Row],[data]])</f>
        <v>11</v>
      </c>
      <c r="I79">
        <f>MONTH(Tabela_pomiary7[[#This Row],[data]])</f>
        <v>6</v>
      </c>
      <c r="J79">
        <f>Tabela_pomiary7[[#This Row],[czujnik1]]+0.9</f>
        <v>18.599999999999998</v>
      </c>
      <c r="K79" s="6"/>
      <c r="L79" s="6"/>
      <c r="M79" s="6"/>
    </row>
    <row r="80" spans="1:13" x14ac:dyDescent="0.3">
      <c r="A80" s="1">
        <v>42532</v>
      </c>
      <c r="B80" s="2">
        <v>0.41875000000000001</v>
      </c>
      <c r="C80">
        <v>13.13</v>
      </c>
      <c r="D80">
        <v>12.12</v>
      </c>
      <c r="E80">
        <v>14.87</v>
      </c>
      <c r="F80">
        <v>11.94</v>
      </c>
      <c r="G80">
        <f>DAY(Tabela_pomiary7[[#This Row],[data]])</f>
        <v>11</v>
      </c>
      <c r="I80">
        <f>MONTH(Tabela_pomiary7[[#This Row],[data]])</f>
        <v>6</v>
      </c>
      <c r="J80">
        <f>Tabela_pomiary7[[#This Row],[czujnik1]]+0.9</f>
        <v>14.030000000000001</v>
      </c>
      <c r="K80" s="6"/>
      <c r="L80" s="6"/>
      <c r="M80" s="6"/>
    </row>
    <row r="81" spans="1:13" x14ac:dyDescent="0.3">
      <c r="A81" s="1">
        <v>42534</v>
      </c>
      <c r="B81" s="2">
        <v>0.17291666666666666</v>
      </c>
      <c r="C81">
        <v>10.39</v>
      </c>
      <c r="D81">
        <v>13.61</v>
      </c>
      <c r="E81">
        <v>14.26</v>
      </c>
      <c r="F81">
        <v>10.45</v>
      </c>
      <c r="G81">
        <f>DAY(Tabela_pomiary7[[#This Row],[data]])</f>
        <v>13</v>
      </c>
      <c r="I81">
        <f>MONTH(Tabela_pomiary7[[#This Row],[data]])</f>
        <v>6</v>
      </c>
      <c r="J81">
        <f>Tabela_pomiary7[[#This Row],[czujnik1]]+0.9</f>
        <v>11.290000000000001</v>
      </c>
      <c r="K81" s="6"/>
      <c r="L81" s="6"/>
      <c r="M81" s="6"/>
    </row>
    <row r="82" spans="1:13" x14ac:dyDescent="0.3">
      <c r="A82" s="1">
        <v>42534</v>
      </c>
      <c r="B82" s="2">
        <v>0.45833333333333331</v>
      </c>
      <c r="C82">
        <v>13.07</v>
      </c>
      <c r="D82">
        <v>17.61</v>
      </c>
      <c r="E82">
        <v>18.54</v>
      </c>
      <c r="F82">
        <v>11.92</v>
      </c>
      <c r="G82">
        <f>DAY(Tabela_pomiary7[[#This Row],[data]])</f>
        <v>13</v>
      </c>
      <c r="I82">
        <f>MONTH(Tabela_pomiary7[[#This Row],[data]])</f>
        <v>6</v>
      </c>
      <c r="J82">
        <f>Tabela_pomiary7[[#This Row],[czujnik1]]+0.9</f>
        <v>13.97</v>
      </c>
      <c r="K82" s="6"/>
      <c r="L82" s="6"/>
      <c r="M82" s="6"/>
    </row>
    <row r="83" spans="1:13" x14ac:dyDescent="0.3">
      <c r="A83" s="1">
        <v>42536</v>
      </c>
      <c r="B83" s="2">
        <v>0.25624999999999998</v>
      </c>
      <c r="C83">
        <v>17.18</v>
      </c>
      <c r="D83">
        <v>18.510000000000002</v>
      </c>
      <c r="E83">
        <v>18.010000000000002</v>
      </c>
      <c r="F83">
        <v>14.9</v>
      </c>
      <c r="G83">
        <f>DAY(Tabela_pomiary7[[#This Row],[data]])</f>
        <v>15</v>
      </c>
      <c r="I83">
        <f>MONTH(Tabela_pomiary7[[#This Row],[data]])</f>
        <v>6</v>
      </c>
      <c r="J83">
        <f>Tabela_pomiary7[[#This Row],[czujnik1]]+0.9</f>
        <v>18.079999999999998</v>
      </c>
      <c r="K83" s="6"/>
      <c r="L83" s="6"/>
      <c r="M83" s="6"/>
    </row>
    <row r="84" spans="1:13" x14ac:dyDescent="0.3">
      <c r="A84" s="1">
        <v>42536</v>
      </c>
      <c r="B84" s="2">
        <v>0.46111111111111114</v>
      </c>
      <c r="C84">
        <v>11.02</v>
      </c>
      <c r="D84">
        <v>16.95</v>
      </c>
      <c r="E84">
        <v>13.26</v>
      </c>
      <c r="F84">
        <v>12.17</v>
      </c>
      <c r="G84">
        <f>DAY(Tabela_pomiary7[[#This Row],[data]])</f>
        <v>15</v>
      </c>
      <c r="I84">
        <f>MONTH(Tabela_pomiary7[[#This Row],[data]])</f>
        <v>6</v>
      </c>
      <c r="J84">
        <f>Tabela_pomiary7[[#This Row],[czujnik1]]+0.9</f>
        <v>11.92</v>
      </c>
      <c r="K84" s="6"/>
      <c r="L84" s="6"/>
      <c r="M84" s="6"/>
    </row>
    <row r="85" spans="1:13" x14ac:dyDescent="0.3">
      <c r="A85" s="1">
        <v>42537</v>
      </c>
      <c r="B85" s="2">
        <v>8.9583333333333334E-2</v>
      </c>
      <c r="C85">
        <v>12.05</v>
      </c>
      <c r="D85">
        <v>13.7</v>
      </c>
      <c r="E85">
        <v>14.74</v>
      </c>
      <c r="F85">
        <v>15.42</v>
      </c>
      <c r="G85">
        <f>DAY(Tabela_pomiary7[[#This Row],[data]])</f>
        <v>16</v>
      </c>
      <c r="I85">
        <f>MONTH(Tabela_pomiary7[[#This Row],[data]])</f>
        <v>6</v>
      </c>
      <c r="J85">
        <f>Tabela_pomiary7[[#This Row],[czujnik1]]+0.9</f>
        <v>12.950000000000001</v>
      </c>
      <c r="K85" s="6"/>
      <c r="L85" s="6"/>
      <c r="M85" s="6"/>
    </row>
    <row r="86" spans="1:13" x14ac:dyDescent="0.3">
      <c r="A86" s="1">
        <v>42540</v>
      </c>
      <c r="B86" s="2">
        <v>0.37708333333333333</v>
      </c>
      <c r="C86">
        <v>13.82</v>
      </c>
      <c r="D86">
        <v>17.8</v>
      </c>
      <c r="E86">
        <v>17.32</v>
      </c>
      <c r="F86">
        <v>18.63</v>
      </c>
      <c r="G86">
        <f>DAY(Tabela_pomiary7[[#This Row],[data]])</f>
        <v>19</v>
      </c>
      <c r="I86">
        <f>MONTH(Tabela_pomiary7[[#This Row],[data]])</f>
        <v>6</v>
      </c>
      <c r="J86">
        <f>Tabela_pomiary7[[#This Row],[czujnik1]]+0.9</f>
        <v>14.72</v>
      </c>
      <c r="K86" s="6"/>
      <c r="L86" s="6"/>
      <c r="M86" s="6"/>
    </row>
    <row r="87" spans="1:13" x14ac:dyDescent="0.3">
      <c r="A87" s="1">
        <v>42540</v>
      </c>
      <c r="B87" s="2">
        <v>0.46527777777777779</v>
      </c>
      <c r="C87">
        <v>19.010000000000002</v>
      </c>
      <c r="D87">
        <v>13.1</v>
      </c>
      <c r="E87">
        <v>17.54</v>
      </c>
      <c r="F87">
        <v>11.08</v>
      </c>
      <c r="G87">
        <f>DAY(Tabela_pomiary7[[#This Row],[data]])</f>
        <v>19</v>
      </c>
      <c r="I87">
        <f>MONTH(Tabela_pomiary7[[#This Row],[data]])</f>
        <v>6</v>
      </c>
      <c r="J87">
        <f>Tabela_pomiary7[[#This Row],[czujnik1]]+0.9</f>
        <v>19.91</v>
      </c>
      <c r="K87" s="6"/>
      <c r="L87" s="6"/>
      <c r="M87" s="6"/>
    </row>
    <row r="88" spans="1:13" x14ac:dyDescent="0.3">
      <c r="A88" s="1">
        <v>42541</v>
      </c>
      <c r="B88" s="2">
        <v>2.0833333333333333E-3</v>
      </c>
      <c r="C88">
        <v>17.27</v>
      </c>
      <c r="D88">
        <v>13.06</v>
      </c>
      <c r="E88">
        <v>14.88</v>
      </c>
      <c r="F88">
        <v>15.12</v>
      </c>
      <c r="G88">
        <f>DAY(Tabela_pomiary7[[#This Row],[data]])</f>
        <v>20</v>
      </c>
      <c r="I88">
        <f>MONTH(Tabela_pomiary7[[#This Row],[data]])</f>
        <v>6</v>
      </c>
      <c r="J88">
        <f>Tabela_pomiary7[[#This Row],[czujnik1]]+0.9</f>
        <v>18.169999999999998</v>
      </c>
      <c r="K88" s="6"/>
      <c r="L88" s="6"/>
      <c r="M88" s="6"/>
    </row>
    <row r="89" spans="1:13" x14ac:dyDescent="0.3">
      <c r="A89" s="1">
        <v>42542</v>
      </c>
      <c r="B89" s="2">
        <v>0.1701388888888889</v>
      </c>
      <c r="C89">
        <v>14.93</v>
      </c>
      <c r="D89">
        <v>18.36</v>
      </c>
      <c r="E89">
        <v>11.2</v>
      </c>
      <c r="F89">
        <v>10.56</v>
      </c>
      <c r="G89">
        <f>DAY(Tabela_pomiary7[[#This Row],[data]])</f>
        <v>21</v>
      </c>
      <c r="I89">
        <f>MONTH(Tabela_pomiary7[[#This Row],[data]])</f>
        <v>6</v>
      </c>
      <c r="J89">
        <f>Tabela_pomiary7[[#This Row],[czujnik1]]+0.9</f>
        <v>15.83</v>
      </c>
      <c r="K89" s="6"/>
      <c r="L89" s="6"/>
      <c r="M89" s="6"/>
    </row>
    <row r="90" spans="1:13" x14ac:dyDescent="0.3">
      <c r="A90" s="1">
        <v>42545</v>
      </c>
      <c r="B90" s="2">
        <v>0.2986111111111111</v>
      </c>
      <c r="C90">
        <v>15.51</v>
      </c>
      <c r="D90">
        <v>16.440000000000001</v>
      </c>
      <c r="E90">
        <v>17.8</v>
      </c>
      <c r="F90">
        <v>14.59</v>
      </c>
      <c r="G90">
        <f>DAY(Tabela_pomiary7[[#This Row],[data]])</f>
        <v>24</v>
      </c>
      <c r="I90">
        <f>MONTH(Tabela_pomiary7[[#This Row],[data]])</f>
        <v>6</v>
      </c>
      <c r="J90">
        <f>Tabela_pomiary7[[#This Row],[czujnik1]]+0.9</f>
        <v>16.41</v>
      </c>
      <c r="K90" s="6"/>
      <c r="L90" s="6"/>
      <c r="M90" s="6"/>
    </row>
    <row r="91" spans="1:13" x14ac:dyDescent="0.3">
      <c r="A91" s="1">
        <v>42545</v>
      </c>
      <c r="B91" s="2">
        <v>0.37777777777777777</v>
      </c>
      <c r="C91">
        <v>12.83</v>
      </c>
      <c r="D91">
        <v>14.61</v>
      </c>
      <c r="E91">
        <v>12.58</v>
      </c>
      <c r="F91">
        <v>12.47</v>
      </c>
      <c r="G91">
        <f>DAY(Tabela_pomiary7[[#This Row],[data]])</f>
        <v>24</v>
      </c>
      <c r="I91">
        <f>MONTH(Tabela_pomiary7[[#This Row],[data]])</f>
        <v>6</v>
      </c>
      <c r="J91">
        <f>Tabela_pomiary7[[#This Row],[czujnik1]]+0.9</f>
        <v>13.73</v>
      </c>
      <c r="K91" s="6"/>
      <c r="L91" s="6"/>
      <c r="M91" s="6"/>
    </row>
    <row r="92" spans="1:13" x14ac:dyDescent="0.3">
      <c r="A92" s="1">
        <v>42546</v>
      </c>
      <c r="B92" s="2">
        <v>0.25347222222222221</v>
      </c>
      <c r="C92">
        <v>16.3</v>
      </c>
      <c r="D92">
        <v>10.32</v>
      </c>
      <c r="E92">
        <v>10.66</v>
      </c>
      <c r="F92">
        <v>10.1</v>
      </c>
      <c r="G92">
        <f>DAY(Tabela_pomiary7[[#This Row],[data]])</f>
        <v>25</v>
      </c>
      <c r="I92">
        <f>MONTH(Tabela_pomiary7[[#This Row],[data]])</f>
        <v>6</v>
      </c>
      <c r="J92">
        <f>Tabela_pomiary7[[#This Row],[czujnik1]]+0.9</f>
        <v>17.2</v>
      </c>
      <c r="K92" s="6"/>
      <c r="L92" s="6"/>
      <c r="M92" s="6"/>
    </row>
    <row r="93" spans="1:13" x14ac:dyDescent="0.3">
      <c r="A93" s="1">
        <v>42547</v>
      </c>
      <c r="B93" s="2">
        <v>8.4722222222222227E-2</v>
      </c>
      <c r="C93">
        <v>16.03</v>
      </c>
      <c r="D93">
        <v>12.49</v>
      </c>
      <c r="E93">
        <v>18.04</v>
      </c>
      <c r="F93">
        <v>14.52</v>
      </c>
      <c r="G93">
        <f>DAY(Tabela_pomiary7[[#This Row],[data]])</f>
        <v>26</v>
      </c>
      <c r="I93">
        <f>MONTH(Tabela_pomiary7[[#This Row],[data]])</f>
        <v>6</v>
      </c>
      <c r="J93">
        <f>Tabela_pomiary7[[#This Row],[czujnik1]]+0.9</f>
        <v>16.93</v>
      </c>
      <c r="K93" s="6"/>
      <c r="L93" s="6"/>
      <c r="M93" s="6"/>
    </row>
    <row r="94" spans="1:13" x14ac:dyDescent="0.3">
      <c r="A94" s="1">
        <v>42547</v>
      </c>
      <c r="B94" s="2">
        <v>0.16875000000000001</v>
      </c>
      <c r="C94">
        <v>19.47</v>
      </c>
      <c r="D94">
        <v>19.760000000000002</v>
      </c>
      <c r="E94">
        <v>15.06</v>
      </c>
      <c r="F94">
        <v>15.39</v>
      </c>
      <c r="G94">
        <f>DAY(Tabela_pomiary7[[#This Row],[data]])</f>
        <v>26</v>
      </c>
      <c r="I94">
        <f>MONTH(Tabela_pomiary7[[#This Row],[data]])</f>
        <v>6</v>
      </c>
      <c r="J94">
        <f>Tabela_pomiary7[[#This Row],[czujnik1]]+0.9</f>
        <v>20.369999999999997</v>
      </c>
      <c r="K94" s="6"/>
      <c r="L94" s="6"/>
      <c r="M94" s="6"/>
    </row>
    <row r="95" spans="1:13" x14ac:dyDescent="0.3">
      <c r="A95" s="1">
        <v>42547</v>
      </c>
      <c r="B95" s="2">
        <v>0.34166666666666667</v>
      </c>
      <c r="C95">
        <v>14.55</v>
      </c>
      <c r="D95">
        <v>11.62</v>
      </c>
      <c r="E95">
        <v>10.38</v>
      </c>
      <c r="F95">
        <v>18.149999999999999</v>
      </c>
      <c r="G95">
        <f>DAY(Tabela_pomiary7[[#This Row],[data]])</f>
        <v>26</v>
      </c>
      <c r="I95">
        <f>MONTH(Tabela_pomiary7[[#This Row],[data]])</f>
        <v>6</v>
      </c>
      <c r="J95">
        <f>Tabela_pomiary7[[#This Row],[czujnik1]]+0.9</f>
        <v>15.450000000000001</v>
      </c>
      <c r="K95" s="6"/>
      <c r="L95" s="6"/>
      <c r="M95" s="6"/>
    </row>
    <row r="96" spans="1:13" x14ac:dyDescent="0.3">
      <c r="A96" s="1">
        <v>42548</v>
      </c>
      <c r="B96" s="2">
        <v>0.33541666666666664</v>
      </c>
      <c r="C96">
        <v>11.26</v>
      </c>
      <c r="D96">
        <v>11.81</v>
      </c>
      <c r="E96">
        <v>11.68</v>
      </c>
      <c r="F96">
        <v>14.08</v>
      </c>
      <c r="G96">
        <f>DAY(Tabela_pomiary7[[#This Row],[data]])</f>
        <v>27</v>
      </c>
      <c r="I96">
        <f>MONTH(Tabela_pomiary7[[#This Row],[data]])</f>
        <v>6</v>
      </c>
      <c r="J96">
        <f>Tabela_pomiary7[[#This Row],[czujnik1]]+0.9</f>
        <v>12.16</v>
      </c>
      <c r="K96" s="6"/>
      <c r="L96" s="6"/>
      <c r="M96" s="6"/>
    </row>
    <row r="97" spans="1:13" x14ac:dyDescent="0.3">
      <c r="A97" s="1">
        <v>42549</v>
      </c>
      <c r="B97" s="2">
        <v>0.50624999999999998</v>
      </c>
      <c r="C97">
        <v>10.77</v>
      </c>
      <c r="D97">
        <v>10.91</v>
      </c>
      <c r="E97">
        <v>16.079999999999998</v>
      </c>
      <c r="F97">
        <v>12.3</v>
      </c>
      <c r="G97">
        <f>DAY(Tabela_pomiary7[[#This Row],[data]])</f>
        <v>28</v>
      </c>
      <c r="I97">
        <f>MONTH(Tabela_pomiary7[[#This Row],[data]])</f>
        <v>6</v>
      </c>
      <c r="J97">
        <f>Tabela_pomiary7[[#This Row],[czujnik1]]+0.9</f>
        <v>11.67</v>
      </c>
      <c r="K97" s="6"/>
      <c r="L97" s="6"/>
      <c r="M97" s="6"/>
    </row>
    <row r="98" spans="1:13" x14ac:dyDescent="0.3">
      <c r="A98" s="1">
        <v>42551</v>
      </c>
      <c r="B98" s="2">
        <v>4.583333333333333E-2</v>
      </c>
      <c r="C98">
        <v>15.43</v>
      </c>
      <c r="D98">
        <v>17.52</v>
      </c>
      <c r="E98">
        <v>10.31</v>
      </c>
      <c r="F98">
        <v>11.07</v>
      </c>
      <c r="G98">
        <f>DAY(Tabela_pomiary7[[#This Row],[data]])</f>
        <v>30</v>
      </c>
      <c r="I98">
        <f>MONTH(Tabela_pomiary7[[#This Row],[data]])</f>
        <v>6</v>
      </c>
      <c r="J98">
        <f>Tabela_pomiary7[[#This Row],[czujnik1]]+0.9</f>
        <v>16.329999999999998</v>
      </c>
      <c r="K98" s="6"/>
      <c r="L98" s="6"/>
      <c r="M98" s="6"/>
    </row>
    <row r="99" spans="1:13" x14ac:dyDescent="0.3">
      <c r="A99" s="1">
        <v>42553</v>
      </c>
      <c r="B99" s="2">
        <v>0.21597222222222223</v>
      </c>
      <c r="C99">
        <v>22.57</v>
      </c>
      <c r="D99">
        <v>24.93</v>
      </c>
      <c r="E99">
        <v>24.3</v>
      </c>
      <c r="F99">
        <v>22.91</v>
      </c>
      <c r="G99">
        <f>DAY(Tabela_pomiary7[[#This Row],[data]])</f>
        <v>2</v>
      </c>
      <c r="I99">
        <f>MONTH(Tabela_pomiary7[[#This Row],[data]])</f>
        <v>7</v>
      </c>
      <c r="J99">
        <f>Tabela_pomiary7[[#This Row],[czujnik1]]+0.9</f>
        <v>23.47</v>
      </c>
      <c r="K99" s="6"/>
      <c r="L99" s="6"/>
      <c r="M99" s="6"/>
    </row>
    <row r="100" spans="1:13" x14ac:dyDescent="0.3">
      <c r="A100" s="1">
        <v>42554</v>
      </c>
      <c r="B100" s="2">
        <v>4.1666666666666666E-3</v>
      </c>
      <c r="C100">
        <v>21.12</v>
      </c>
      <c r="D100">
        <v>24.03</v>
      </c>
      <c r="E100">
        <v>22.83</v>
      </c>
      <c r="F100">
        <v>21.55</v>
      </c>
      <c r="G100">
        <f>DAY(Tabela_pomiary7[[#This Row],[data]])</f>
        <v>3</v>
      </c>
      <c r="I100">
        <f>MONTH(Tabela_pomiary7[[#This Row],[data]])</f>
        <v>7</v>
      </c>
      <c r="J100">
        <f>Tabela_pomiary7[[#This Row],[czujnik1]]+0.9</f>
        <v>22.02</v>
      </c>
      <c r="K100" s="6"/>
      <c r="L100" s="6"/>
      <c r="M100" s="6"/>
    </row>
    <row r="101" spans="1:13" x14ac:dyDescent="0.3">
      <c r="A101" s="1">
        <v>42556</v>
      </c>
      <c r="B101" s="2">
        <v>8.6805555555555552E-2</v>
      </c>
      <c r="C101">
        <v>22.29</v>
      </c>
      <c r="D101">
        <v>22.16</v>
      </c>
      <c r="E101">
        <v>23.98</v>
      </c>
      <c r="F101">
        <v>24.01</v>
      </c>
      <c r="G101">
        <f>DAY(Tabela_pomiary7[[#This Row],[data]])</f>
        <v>5</v>
      </c>
      <c r="I101">
        <f>MONTH(Tabela_pomiary7[[#This Row],[data]])</f>
        <v>7</v>
      </c>
      <c r="J101">
        <f>Tabela_pomiary7[[#This Row],[czujnik1]]+0.9</f>
        <v>23.189999999999998</v>
      </c>
      <c r="K101" s="6"/>
      <c r="L101" s="6"/>
      <c r="M101" s="6"/>
    </row>
    <row r="102" spans="1:13" x14ac:dyDescent="0.3">
      <c r="A102" s="1">
        <v>42557</v>
      </c>
      <c r="B102" s="2">
        <v>4.7222222222222221E-2</v>
      </c>
      <c r="C102">
        <v>20.5</v>
      </c>
      <c r="D102">
        <v>21.83</v>
      </c>
      <c r="E102">
        <v>20.9</v>
      </c>
      <c r="F102">
        <v>24.06</v>
      </c>
      <c r="G102">
        <f>DAY(Tabela_pomiary7[[#This Row],[data]])</f>
        <v>6</v>
      </c>
      <c r="I102">
        <f>MONTH(Tabela_pomiary7[[#This Row],[data]])</f>
        <v>7</v>
      </c>
      <c r="J102">
        <f>Tabela_pomiary7[[#This Row],[czujnik1]]+0.9</f>
        <v>21.4</v>
      </c>
      <c r="K102" s="6"/>
      <c r="L102" s="6"/>
      <c r="M102" s="6"/>
    </row>
    <row r="103" spans="1:13" x14ac:dyDescent="0.3">
      <c r="A103" s="1">
        <v>42557</v>
      </c>
      <c r="B103" s="2">
        <v>0.46041666666666664</v>
      </c>
      <c r="C103">
        <v>20.62</v>
      </c>
      <c r="D103">
        <v>20.23</v>
      </c>
      <c r="E103">
        <v>20.149999999999999</v>
      </c>
      <c r="F103">
        <v>23.52</v>
      </c>
      <c r="G103">
        <f>DAY(Tabela_pomiary7[[#This Row],[data]])</f>
        <v>6</v>
      </c>
      <c r="I103">
        <f>MONTH(Tabela_pomiary7[[#This Row],[data]])</f>
        <v>7</v>
      </c>
      <c r="J103">
        <f>Tabela_pomiary7[[#This Row],[czujnik1]]+0.9</f>
        <v>21.52</v>
      </c>
      <c r="K103" s="6"/>
      <c r="L103" s="6"/>
      <c r="M103" s="6"/>
    </row>
    <row r="104" spans="1:13" x14ac:dyDescent="0.3">
      <c r="A104" s="1">
        <v>42558</v>
      </c>
      <c r="B104" s="2">
        <v>2.7777777777777779E-3</v>
      </c>
      <c r="C104">
        <v>24.62</v>
      </c>
      <c r="D104">
        <v>20.59</v>
      </c>
      <c r="E104">
        <v>24.93</v>
      </c>
      <c r="F104">
        <v>21.9</v>
      </c>
      <c r="G104">
        <f>DAY(Tabela_pomiary7[[#This Row],[data]])</f>
        <v>7</v>
      </c>
      <c r="I104">
        <f>MONTH(Tabela_pomiary7[[#This Row],[data]])</f>
        <v>7</v>
      </c>
      <c r="J104">
        <f>Tabela_pomiary7[[#This Row],[czujnik1]]+0.9</f>
        <v>25.52</v>
      </c>
      <c r="K104" s="6"/>
      <c r="L104" s="6"/>
      <c r="M104" s="6"/>
    </row>
    <row r="105" spans="1:13" x14ac:dyDescent="0.3">
      <c r="A105" s="1">
        <v>42558</v>
      </c>
      <c r="B105" s="2">
        <v>5.5555555555555558E-3</v>
      </c>
      <c r="C105">
        <v>23.53</v>
      </c>
      <c r="D105">
        <v>22.47</v>
      </c>
      <c r="E105">
        <v>20.55</v>
      </c>
      <c r="F105">
        <v>24.08</v>
      </c>
      <c r="G105">
        <f>DAY(Tabela_pomiary7[[#This Row],[data]])</f>
        <v>7</v>
      </c>
      <c r="I105">
        <f>MONTH(Tabela_pomiary7[[#This Row],[data]])</f>
        <v>7</v>
      </c>
      <c r="J105">
        <f>Tabela_pomiary7[[#This Row],[czujnik1]]+0.9</f>
        <v>24.43</v>
      </c>
      <c r="K105" s="6"/>
      <c r="L105" s="6"/>
      <c r="M105" s="6"/>
    </row>
    <row r="106" spans="1:13" x14ac:dyDescent="0.3">
      <c r="A106" s="1">
        <v>42558</v>
      </c>
      <c r="B106" s="2">
        <v>4.5138888888888888E-2</v>
      </c>
      <c r="C106">
        <v>23.8</v>
      </c>
      <c r="D106">
        <v>20.78</v>
      </c>
      <c r="E106">
        <v>21.14</v>
      </c>
      <c r="F106">
        <v>23.1</v>
      </c>
      <c r="G106">
        <f>DAY(Tabela_pomiary7[[#This Row],[data]])</f>
        <v>7</v>
      </c>
      <c r="I106">
        <f>MONTH(Tabela_pomiary7[[#This Row],[data]])</f>
        <v>7</v>
      </c>
      <c r="J106">
        <f>Tabela_pomiary7[[#This Row],[czujnik1]]+0.9</f>
        <v>24.7</v>
      </c>
      <c r="K106" s="6"/>
      <c r="L106" s="6"/>
      <c r="M106" s="6"/>
    </row>
    <row r="107" spans="1:13" x14ac:dyDescent="0.3">
      <c r="A107" s="1">
        <v>42558</v>
      </c>
      <c r="B107" s="2">
        <v>0.46597222222222223</v>
      </c>
      <c r="C107">
        <v>21.04</v>
      </c>
      <c r="D107">
        <v>22.45</v>
      </c>
      <c r="E107">
        <v>21.12</v>
      </c>
      <c r="F107">
        <v>23.35</v>
      </c>
      <c r="G107">
        <f>DAY(Tabela_pomiary7[[#This Row],[data]])</f>
        <v>7</v>
      </c>
      <c r="I107">
        <f>MONTH(Tabela_pomiary7[[#This Row],[data]])</f>
        <v>7</v>
      </c>
      <c r="J107">
        <f>Tabela_pomiary7[[#This Row],[czujnik1]]+0.9</f>
        <v>21.939999999999998</v>
      </c>
      <c r="K107" s="6"/>
      <c r="L107" s="6"/>
      <c r="M107" s="6"/>
    </row>
    <row r="108" spans="1:13" x14ac:dyDescent="0.3">
      <c r="A108" s="1">
        <v>42561</v>
      </c>
      <c r="B108" s="2">
        <v>0.42152777777777778</v>
      </c>
      <c r="C108">
        <v>23.49</v>
      </c>
      <c r="D108">
        <v>22.55</v>
      </c>
      <c r="E108">
        <v>22.27</v>
      </c>
      <c r="F108">
        <v>24.47</v>
      </c>
      <c r="G108">
        <f>DAY(Tabela_pomiary7[[#This Row],[data]])</f>
        <v>10</v>
      </c>
      <c r="I108">
        <f>MONTH(Tabela_pomiary7[[#This Row],[data]])</f>
        <v>7</v>
      </c>
      <c r="J108">
        <f>Tabela_pomiary7[[#This Row],[czujnik1]]+0.9</f>
        <v>24.389999999999997</v>
      </c>
      <c r="K108" s="6"/>
      <c r="L108" s="6"/>
      <c r="M108" s="6"/>
    </row>
    <row r="109" spans="1:13" x14ac:dyDescent="0.3">
      <c r="A109" s="1">
        <v>42565</v>
      </c>
      <c r="B109" s="2">
        <v>4.1666666666666664E-2</v>
      </c>
      <c r="C109">
        <v>20.99</v>
      </c>
      <c r="D109">
        <v>21.37</v>
      </c>
      <c r="E109">
        <v>20.5</v>
      </c>
      <c r="F109">
        <v>21.65</v>
      </c>
      <c r="G109">
        <f>DAY(Tabela_pomiary7[[#This Row],[data]])</f>
        <v>14</v>
      </c>
      <c r="I109">
        <f>MONTH(Tabela_pomiary7[[#This Row],[data]])</f>
        <v>7</v>
      </c>
      <c r="J109">
        <f>Tabela_pomiary7[[#This Row],[czujnik1]]+0.9</f>
        <v>21.889999999999997</v>
      </c>
      <c r="K109" s="6"/>
      <c r="L109" s="6"/>
      <c r="M109" s="6"/>
    </row>
    <row r="110" spans="1:13" x14ac:dyDescent="0.3">
      <c r="A110" s="1">
        <v>42567</v>
      </c>
      <c r="B110" s="2">
        <v>0.38055555555555554</v>
      </c>
      <c r="C110">
        <v>20.18</v>
      </c>
      <c r="D110">
        <v>24.07</v>
      </c>
      <c r="E110">
        <v>23.6</v>
      </c>
      <c r="F110">
        <v>23.16</v>
      </c>
      <c r="G110">
        <f>DAY(Tabela_pomiary7[[#This Row],[data]])</f>
        <v>16</v>
      </c>
      <c r="I110">
        <f>MONTH(Tabela_pomiary7[[#This Row],[data]])</f>
        <v>7</v>
      </c>
      <c r="J110">
        <f>Tabela_pomiary7[[#This Row],[czujnik1]]+0.9</f>
        <v>21.08</v>
      </c>
      <c r="K110" s="6"/>
      <c r="L110" s="6"/>
      <c r="M110" s="6"/>
    </row>
    <row r="111" spans="1:13" x14ac:dyDescent="0.3">
      <c r="A111" s="1">
        <v>42568</v>
      </c>
      <c r="B111" s="2">
        <v>4.6527777777777779E-2</v>
      </c>
      <c r="C111">
        <v>24.46</v>
      </c>
      <c r="D111">
        <v>23.9</v>
      </c>
      <c r="E111">
        <v>24.77</v>
      </c>
      <c r="F111">
        <v>24.75</v>
      </c>
      <c r="G111">
        <f>DAY(Tabela_pomiary7[[#This Row],[data]])</f>
        <v>17</v>
      </c>
      <c r="I111">
        <f>MONTH(Tabela_pomiary7[[#This Row],[data]])</f>
        <v>7</v>
      </c>
      <c r="J111">
        <f>Tabela_pomiary7[[#This Row],[czujnik1]]+0.9</f>
        <v>25.36</v>
      </c>
      <c r="K111" s="6"/>
      <c r="L111" s="6"/>
      <c r="M111" s="6"/>
    </row>
    <row r="112" spans="1:13" x14ac:dyDescent="0.3">
      <c r="A112" s="1">
        <v>42571</v>
      </c>
      <c r="B112" s="2">
        <v>4.5138888888888888E-2</v>
      </c>
      <c r="C112">
        <v>20.62</v>
      </c>
      <c r="D112">
        <v>21.57</v>
      </c>
      <c r="E112">
        <v>21.9</v>
      </c>
      <c r="F112">
        <v>22.89</v>
      </c>
      <c r="G112">
        <f>DAY(Tabela_pomiary7[[#This Row],[data]])</f>
        <v>20</v>
      </c>
      <c r="I112">
        <f>MONTH(Tabela_pomiary7[[#This Row],[data]])</f>
        <v>7</v>
      </c>
      <c r="J112">
        <f>Tabela_pomiary7[[#This Row],[czujnik1]]+0.9</f>
        <v>21.52</v>
      </c>
      <c r="K112" s="6"/>
      <c r="L112" s="6"/>
      <c r="M112" s="6"/>
    </row>
    <row r="113" spans="1:13" x14ac:dyDescent="0.3">
      <c r="A113" s="1">
        <v>42571</v>
      </c>
      <c r="B113" s="2">
        <v>4.6527777777777779E-2</v>
      </c>
      <c r="C113">
        <v>24.97</v>
      </c>
      <c r="D113">
        <v>23.55</v>
      </c>
      <c r="E113">
        <v>22.37</v>
      </c>
      <c r="F113">
        <v>22.57</v>
      </c>
      <c r="G113">
        <f>DAY(Tabela_pomiary7[[#This Row],[data]])</f>
        <v>20</v>
      </c>
      <c r="I113">
        <f>MONTH(Tabela_pomiary7[[#This Row],[data]])</f>
        <v>7</v>
      </c>
      <c r="J113">
        <f>Tabela_pomiary7[[#This Row],[czujnik1]]+0.9</f>
        <v>25.869999999999997</v>
      </c>
      <c r="K113" s="6"/>
      <c r="L113" s="6"/>
      <c r="M113" s="6"/>
    </row>
    <row r="114" spans="1:13" x14ac:dyDescent="0.3">
      <c r="A114" s="1">
        <v>42572</v>
      </c>
      <c r="B114" s="2">
        <v>0.16805555555555557</v>
      </c>
      <c r="C114">
        <v>24.04</v>
      </c>
      <c r="D114">
        <v>21.89</v>
      </c>
      <c r="E114">
        <v>21.37</v>
      </c>
      <c r="F114">
        <v>20.45</v>
      </c>
      <c r="G114">
        <f>DAY(Tabela_pomiary7[[#This Row],[data]])</f>
        <v>21</v>
      </c>
      <c r="I114">
        <f>MONTH(Tabela_pomiary7[[#This Row],[data]])</f>
        <v>7</v>
      </c>
      <c r="J114">
        <f>Tabela_pomiary7[[#This Row],[czujnik1]]+0.9</f>
        <v>24.939999999999998</v>
      </c>
      <c r="K114" s="6"/>
      <c r="L114" s="6"/>
      <c r="M114" s="6"/>
    </row>
    <row r="115" spans="1:13" x14ac:dyDescent="0.3">
      <c r="A115" s="1">
        <v>42573</v>
      </c>
      <c r="B115" s="2">
        <v>0.25138888888888888</v>
      </c>
      <c r="C115">
        <v>20.96</v>
      </c>
      <c r="D115">
        <v>22.03</v>
      </c>
      <c r="E115">
        <v>20.079999999999998</v>
      </c>
      <c r="F115">
        <v>20.18</v>
      </c>
      <c r="G115">
        <f>DAY(Tabela_pomiary7[[#This Row],[data]])</f>
        <v>22</v>
      </c>
      <c r="I115">
        <f>MONTH(Tabela_pomiary7[[#This Row],[data]])</f>
        <v>7</v>
      </c>
      <c r="J115">
        <f>Tabela_pomiary7[[#This Row],[czujnik1]]+0.9</f>
        <v>21.86</v>
      </c>
      <c r="K115" s="6"/>
      <c r="L115" s="6"/>
      <c r="M115" s="6"/>
    </row>
    <row r="116" spans="1:13" x14ac:dyDescent="0.3">
      <c r="A116" s="1">
        <v>42576</v>
      </c>
      <c r="B116" s="2">
        <v>0.17430555555555555</v>
      </c>
      <c r="C116">
        <v>23.01</v>
      </c>
      <c r="D116">
        <v>24.6</v>
      </c>
      <c r="E116">
        <v>21.6</v>
      </c>
      <c r="F116">
        <v>21.42</v>
      </c>
      <c r="G116">
        <f>DAY(Tabela_pomiary7[[#This Row],[data]])</f>
        <v>25</v>
      </c>
      <c r="I116">
        <f>MONTH(Tabela_pomiary7[[#This Row],[data]])</f>
        <v>7</v>
      </c>
      <c r="J116">
        <f>Tabela_pomiary7[[#This Row],[czujnik1]]+0.9</f>
        <v>23.91</v>
      </c>
      <c r="K116" s="6"/>
      <c r="L116" s="6"/>
      <c r="M116" s="6"/>
    </row>
    <row r="117" spans="1:13" x14ac:dyDescent="0.3">
      <c r="A117" s="1">
        <v>42581</v>
      </c>
      <c r="B117" s="2">
        <v>2.0833333333333333E-3</v>
      </c>
      <c r="C117">
        <v>22.46</v>
      </c>
      <c r="D117">
        <v>24.11</v>
      </c>
      <c r="E117">
        <v>21.53</v>
      </c>
      <c r="F117">
        <v>21.19</v>
      </c>
      <c r="G117">
        <f>DAY(Tabela_pomiary7[[#This Row],[data]])</f>
        <v>30</v>
      </c>
      <c r="I117">
        <f>MONTH(Tabela_pomiary7[[#This Row],[data]])</f>
        <v>7</v>
      </c>
      <c r="J117">
        <f>Tabela_pomiary7[[#This Row],[czujnik1]]+0.9</f>
        <v>23.36</v>
      </c>
      <c r="K117" s="6"/>
      <c r="L117" s="6"/>
      <c r="M117" s="6"/>
    </row>
    <row r="118" spans="1:13" x14ac:dyDescent="0.3">
      <c r="A118" s="1">
        <v>42583</v>
      </c>
      <c r="B118" s="2">
        <v>9.166666666666666E-2</v>
      </c>
      <c r="C118">
        <v>21.46</v>
      </c>
      <c r="D118">
        <v>20.81</v>
      </c>
      <c r="E118">
        <v>21.89</v>
      </c>
      <c r="F118">
        <v>21.04</v>
      </c>
      <c r="G118">
        <f>DAY(Tabela_pomiary7[[#This Row],[data]])</f>
        <v>1</v>
      </c>
      <c r="I118">
        <f>MONTH(Tabela_pomiary7[[#This Row],[data]])</f>
        <v>8</v>
      </c>
      <c r="J118">
        <f>Tabela_pomiary7[[#This Row],[czujnik1]]+0.9</f>
        <v>22.36</v>
      </c>
      <c r="K118" s="6"/>
      <c r="L118" s="6"/>
      <c r="M118" s="6"/>
    </row>
    <row r="119" spans="1:13" x14ac:dyDescent="0.3">
      <c r="A119" s="1">
        <v>42585</v>
      </c>
      <c r="B119" s="2">
        <v>0.17083333333333334</v>
      </c>
      <c r="C119">
        <v>24.3</v>
      </c>
      <c r="D119">
        <v>21.17</v>
      </c>
      <c r="E119">
        <v>21.89</v>
      </c>
      <c r="F119">
        <v>23.96</v>
      </c>
      <c r="G119">
        <f>DAY(Tabela_pomiary7[[#This Row],[data]])</f>
        <v>3</v>
      </c>
      <c r="I119">
        <f>MONTH(Tabela_pomiary7[[#This Row],[data]])</f>
        <v>8</v>
      </c>
      <c r="J119">
        <f>Tabela_pomiary7[[#This Row],[czujnik1]]+0.9</f>
        <v>25.2</v>
      </c>
      <c r="K119" s="6"/>
      <c r="L119" s="6"/>
      <c r="M119" s="6"/>
    </row>
    <row r="120" spans="1:13" x14ac:dyDescent="0.3">
      <c r="A120" s="1">
        <v>42587</v>
      </c>
      <c r="B120" s="2">
        <v>0.42083333333333334</v>
      </c>
      <c r="C120">
        <v>20.79</v>
      </c>
      <c r="D120">
        <v>20.149999999999999</v>
      </c>
      <c r="E120">
        <v>20.18</v>
      </c>
      <c r="F120">
        <v>20.25</v>
      </c>
      <c r="G120">
        <f>DAY(Tabela_pomiary7[[#This Row],[data]])</f>
        <v>5</v>
      </c>
      <c r="I120">
        <f>MONTH(Tabela_pomiary7[[#This Row],[data]])</f>
        <v>8</v>
      </c>
      <c r="J120">
        <f>Tabela_pomiary7[[#This Row],[czujnik1]]+0.9</f>
        <v>21.689999999999998</v>
      </c>
      <c r="K120" s="6"/>
      <c r="L120" s="6"/>
      <c r="M120" s="6"/>
    </row>
    <row r="121" spans="1:13" x14ac:dyDescent="0.3">
      <c r="A121" s="1">
        <v>42588</v>
      </c>
      <c r="B121" s="2">
        <v>0.38263888888888886</v>
      </c>
      <c r="C121">
        <v>24.53</v>
      </c>
      <c r="D121">
        <v>20.23</v>
      </c>
      <c r="E121">
        <v>22.23</v>
      </c>
      <c r="F121">
        <v>23.64</v>
      </c>
      <c r="G121">
        <f>DAY(Tabela_pomiary7[[#This Row],[data]])</f>
        <v>6</v>
      </c>
      <c r="I121">
        <f>MONTH(Tabela_pomiary7[[#This Row],[data]])</f>
        <v>8</v>
      </c>
      <c r="J121">
        <f>Tabela_pomiary7[[#This Row],[czujnik1]]+0.9</f>
        <v>25.43</v>
      </c>
      <c r="K121" s="6"/>
      <c r="L121" s="6"/>
      <c r="M121" s="6"/>
    </row>
    <row r="122" spans="1:13" x14ac:dyDescent="0.3">
      <c r="A122" s="1">
        <v>42590</v>
      </c>
      <c r="B122" s="2">
        <v>8.8888888888888892E-2</v>
      </c>
      <c r="C122">
        <v>22.93</v>
      </c>
      <c r="D122">
        <v>21.83</v>
      </c>
      <c r="E122">
        <v>24.21</v>
      </c>
      <c r="F122">
        <v>24.25</v>
      </c>
      <c r="G122">
        <f>DAY(Tabela_pomiary7[[#This Row],[data]])</f>
        <v>8</v>
      </c>
      <c r="I122">
        <f>MONTH(Tabela_pomiary7[[#This Row],[data]])</f>
        <v>8</v>
      </c>
      <c r="J122">
        <f>Tabela_pomiary7[[#This Row],[czujnik1]]+0.9</f>
        <v>23.83</v>
      </c>
      <c r="K122" s="6"/>
      <c r="L122" s="6"/>
      <c r="M122" s="6"/>
    </row>
    <row r="123" spans="1:13" x14ac:dyDescent="0.3">
      <c r="A123" s="1">
        <v>42591</v>
      </c>
      <c r="B123" s="2">
        <v>0.42222222222222222</v>
      </c>
      <c r="C123">
        <v>23.61</v>
      </c>
      <c r="D123">
        <v>22.31</v>
      </c>
      <c r="E123">
        <v>20.29</v>
      </c>
      <c r="F123">
        <v>24.84</v>
      </c>
      <c r="G123">
        <f>DAY(Tabela_pomiary7[[#This Row],[data]])</f>
        <v>9</v>
      </c>
      <c r="I123">
        <f>MONTH(Tabela_pomiary7[[#This Row],[data]])</f>
        <v>8</v>
      </c>
      <c r="J123">
        <f>Tabela_pomiary7[[#This Row],[czujnik1]]+0.9</f>
        <v>24.509999999999998</v>
      </c>
      <c r="K123" s="6"/>
      <c r="L123" s="6"/>
      <c r="M123" s="6"/>
    </row>
    <row r="124" spans="1:13" x14ac:dyDescent="0.3">
      <c r="A124" s="1">
        <v>42594</v>
      </c>
      <c r="B124" s="2">
        <v>8.611111111111111E-2</v>
      </c>
      <c r="C124">
        <v>21.99</v>
      </c>
      <c r="D124">
        <v>21.03</v>
      </c>
      <c r="E124">
        <v>23.44</v>
      </c>
      <c r="F124">
        <v>23.35</v>
      </c>
      <c r="G124">
        <f>DAY(Tabela_pomiary7[[#This Row],[data]])</f>
        <v>12</v>
      </c>
      <c r="I124">
        <f>MONTH(Tabela_pomiary7[[#This Row],[data]])</f>
        <v>8</v>
      </c>
      <c r="J124">
        <f>Tabela_pomiary7[[#This Row],[czujnik1]]+0.9</f>
        <v>22.889999999999997</v>
      </c>
      <c r="K124" s="6"/>
      <c r="L124" s="6"/>
      <c r="M124" s="6"/>
    </row>
    <row r="125" spans="1:13" x14ac:dyDescent="0.3">
      <c r="A125" s="1">
        <v>42594</v>
      </c>
      <c r="B125" s="2">
        <v>0.12708333333333333</v>
      </c>
      <c r="C125">
        <v>21.25</v>
      </c>
      <c r="D125">
        <v>22.63</v>
      </c>
      <c r="E125">
        <v>20.83</v>
      </c>
      <c r="F125">
        <v>22.24</v>
      </c>
      <c r="G125">
        <f>DAY(Tabela_pomiary7[[#This Row],[data]])</f>
        <v>12</v>
      </c>
      <c r="I125">
        <f>MONTH(Tabela_pomiary7[[#This Row],[data]])</f>
        <v>8</v>
      </c>
      <c r="J125">
        <f>Tabela_pomiary7[[#This Row],[czujnik1]]+0.9</f>
        <v>22.15</v>
      </c>
      <c r="K125" s="6"/>
      <c r="L125" s="6"/>
      <c r="M125" s="6"/>
    </row>
    <row r="126" spans="1:13" x14ac:dyDescent="0.3">
      <c r="A126" s="1">
        <v>42596</v>
      </c>
      <c r="B126" s="2">
        <v>4.3749999999999997E-2</v>
      </c>
      <c r="C126">
        <v>22.19</v>
      </c>
      <c r="D126">
        <v>23.63</v>
      </c>
      <c r="E126">
        <v>24.52</v>
      </c>
      <c r="F126">
        <v>21.28</v>
      </c>
      <c r="G126">
        <f>DAY(Tabela_pomiary7[[#This Row],[data]])</f>
        <v>14</v>
      </c>
      <c r="I126">
        <f>MONTH(Tabela_pomiary7[[#This Row],[data]])</f>
        <v>8</v>
      </c>
      <c r="J126">
        <f>Tabela_pomiary7[[#This Row],[czujnik1]]+0.9</f>
        <v>23.09</v>
      </c>
      <c r="K126" s="6"/>
      <c r="L126" s="6"/>
      <c r="M126" s="6"/>
    </row>
    <row r="127" spans="1:13" x14ac:dyDescent="0.3">
      <c r="A127" s="1">
        <v>42599</v>
      </c>
      <c r="B127" s="2">
        <v>0.41736111111111113</v>
      </c>
      <c r="C127">
        <v>22.74</v>
      </c>
      <c r="D127">
        <v>20.72</v>
      </c>
      <c r="E127">
        <v>24.62</v>
      </c>
      <c r="F127">
        <v>20.96</v>
      </c>
      <c r="G127">
        <f>DAY(Tabela_pomiary7[[#This Row],[data]])</f>
        <v>17</v>
      </c>
      <c r="I127">
        <f>MONTH(Tabela_pomiary7[[#This Row],[data]])</f>
        <v>8</v>
      </c>
      <c r="J127">
        <f>Tabela_pomiary7[[#This Row],[czujnik1]]+0.9</f>
        <v>23.639999999999997</v>
      </c>
      <c r="K127" s="6"/>
      <c r="L127" s="6"/>
      <c r="M127" s="6"/>
    </row>
    <row r="128" spans="1:13" x14ac:dyDescent="0.3">
      <c r="A128" s="1">
        <v>42601</v>
      </c>
      <c r="B128" s="2">
        <v>0.21388888888888888</v>
      </c>
      <c r="C128">
        <v>24.25</v>
      </c>
      <c r="D128">
        <v>21.83</v>
      </c>
      <c r="E128">
        <v>22.17</v>
      </c>
      <c r="F128">
        <v>22.32</v>
      </c>
      <c r="G128">
        <f>DAY(Tabela_pomiary7[[#This Row],[data]])</f>
        <v>19</v>
      </c>
      <c r="I128">
        <f>MONTH(Tabela_pomiary7[[#This Row],[data]])</f>
        <v>8</v>
      </c>
      <c r="J128">
        <f>Tabela_pomiary7[[#This Row],[czujnik1]]+0.9</f>
        <v>25.15</v>
      </c>
      <c r="K128" s="6"/>
      <c r="L128" s="6"/>
      <c r="M128" s="6"/>
    </row>
    <row r="129" spans="1:13" x14ac:dyDescent="0.3">
      <c r="A129" s="1">
        <v>42601</v>
      </c>
      <c r="B129" s="2">
        <v>0.29791666666666666</v>
      </c>
      <c r="C129">
        <v>22.33</v>
      </c>
      <c r="D129">
        <v>20</v>
      </c>
      <c r="E129">
        <v>22.05</v>
      </c>
      <c r="F129">
        <v>21.31</v>
      </c>
      <c r="G129">
        <f>DAY(Tabela_pomiary7[[#This Row],[data]])</f>
        <v>19</v>
      </c>
      <c r="I129">
        <f>MONTH(Tabela_pomiary7[[#This Row],[data]])</f>
        <v>8</v>
      </c>
      <c r="J129">
        <f>Tabela_pomiary7[[#This Row],[czujnik1]]+0.9</f>
        <v>23.229999999999997</v>
      </c>
      <c r="K129" s="6"/>
      <c r="L129" s="6"/>
      <c r="M129" s="6"/>
    </row>
    <row r="130" spans="1:13" x14ac:dyDescent="0.3">
      <c r="A130" s="1">
        <v>42601</v>
      </c>
      <c r="B130" s="2">
        <v>0.42291666666666666</v>
      </c>
      <c r="C130">
        <v>20.89</v>
      </c>
      <c r="D130">
        <v>20.28</v>
      </c>
      <c r="E130">
        <v>21.6</v>
      </c>
      <c r="F130">
        <v>23</v>
      </c>
      <c r="G130">
        <f>DAY(Tabela_pomiary7[[#This Row],[data]])</f>
        <v>19</v>
      </c>
      <c r="I130">
        <f>MONTH(Tabela_pomiary7[[#This Row],[data]])</f>
        <v>8</v>
      </c>
      <c r="J130">
        <f>Tabela_pomiary7[[#This Row],[czujnik1]]+0.9</f>
        <v>21.79</v>
      </c>
      <c r="K130" s="6"/>
      <c r="L130" s="6"/>
      <c r="M130" s="6"/>
    </row>
    <row r="131" spans="1:13" x14ac:dyDescent="0.3">
      <c r="A131" s="1">
        <v>42603</v>
      </c>
      <c r="B131" s="2">
        <v>3.472222222222222E-3</v>
      </c>
      <c r="C131">
        <v>21.25</v>
      </c>
      <c r="D131">
        <v>22.01</v>
      </c>
      <c r="E131">
        <v>24.32</v>
      </c>
      <c r="F131">
        <v>20.89</v>
      </c>
      <c r="G131">
        <f>DAY(Tabela_pomiary7[[#This Row],[data]])</f>
        <v>21</v>
      </c>
      <c r="I131">
        <f>MONTH(Tabela_pomiary7[[#This Row],[data]])</f>
        <v>8</v>
      </c>
      <c r="J131">
        <f>Tabela_pomiary7[[#This Row],[czujnik1]]+0.9</f>
        <v>22.15</v>
      </c>
      <c r="K131" s="6"/>
      <c r="L131" s="6"/>
      <c r="M131" s="6"/>
    </row>
    <row r="132" spans="1:13" x14ac:dyDescent="0.3">
      <c r="A132" s="1">
        <v>42603</v>
      </c>
      <c r="B132" s="2">
        <v>0.12847222222222221</v>
      </c>
      <c r="C132">
        <v>23.52</v>
      </c>
      <c r="D132">
        <v>21.62</v>
      </c>
      <c r="E132">
        <v>20.53</v>
      </c>
      <c r="F132">
        <v>23.51</v>
      </c>
      <c r="G132">
        <f>DAY(Tabela_pomiary7[[#This Row],[data]])</f>
        <v>21</v>
      </c>
      <c r="I132">
        <f>MONTH(Tabela_pomiary7[[#This Row],[data]])</f>
        <v>8</v>
      </c>
      <c r="J132">
        <f>Tabela_pomiary7[[#This Row],[czujnik1]]+0.9</f>
        <v>24.419999999999998</v>
      </c>
      <c r="K132" s="6"/>
      <c r="L132" s="6"/>
      <c r="M132" s="6"/>
    </row>
    <row r="133" spans="1:13" x14ac:dyDescent="0.3">
      <c r="A133" s="1">
        <v>42605</v>
      </c>
      <c r="B133" s="2">
        <v>0.46597222222222223</v>
      </c>
      <c r="C133">
        <v>20.11</v>
      </c>
      <c r="D133">
        <v>23.11</v>
      </c>
      <c r="E133">
        <v>24.89</v>
      </c>
      <c r="F133">
        <v>20.12</v>
      </c>
      <c r="G133">
        <f>DAY(Tabela_pomiary7[[#This Row],[data]])</f>
        <v>23</v>
      </c>
      <c r="I133">
        <f>MONTH(Tabela_pomiary7[[#This Row],[data]])</f>
        <v>8</v>
      </c>
      <c r="J133">
        <f>Tabela_pomiary7[[#This Row],[czujnik1]]+0.9</f>
        <v>21.009999999999998</v>
      </c>
      <c r="K133" s="6"/>
      <c r="L133" s="6"/>
      <c r="M133" s="6"/>
    </row>
    <row r="134" spans="1:13" x14ac:dyDescent="0.3">
      <c r="A134" s="1">
        <v>42606</v>
      </c>
      <c r="B134" s="2">
        <v>4.7222222222222221E-2</v>
      </c>
      <c r="C134">
        <v>22.99</v>
      </c>
      <c r="D134">
        <v>21.77</v>
      </c>
      <c r="E134">
        <v>23.02</v>
      </c>
      <c r="F134">
        <v>24.59</v>
      </c>
      <c r="G134">
        <f>DAY(Tabela_pomiary7[[#This Row],[data]])</f>
        <v>24</v>
      </c>
      <c r="I134">
        <f>MONTH(Tabela_pomiary7[[#This Row],[data]])</f>
        <v>8</v>
      </c>
      <c r="J134">
        <f>Tabela_pomiary7[[#This Row],[czujnik1]]+0.9</f>
        <v>23.889999999999997</v>
      </c>
      <c r="K134" s="6"/>
      <c r="L134" s="6"/>
      <c r="M134" s="6"/>
    </row>
    <row r="135" spans="1:13" x14ac:dyDescent="0.3">
      <c r="A135" s="1">
        <v>42606</v>
      </c>
      <c r="B135" s="2">
        <v>0.25208333333333333</v>
      </c>
      <c r="C135">
        <v>22.09</v>
      </c>
      <c r="D135">
        <v>22.11</v>
      </c>
      <c r="E135">
        <v>21.65</v>
      </c>
      <c r="F135">
        <v>24.9</v>
      </c>
      <c r="G135">
        <f>DAY(Tabela_pomiary7[[#This Row],[data]])</f>
        <v>24</v>
      </c>
      <c r="I135">
        <f>MONTH(Tabela_pomiary7[[#This Row],[data]])</f>
        <v>8</v>
      </c>
      <c r="J135">
        <f>Tabela_pomiary7[[#This Row],[czujnik1]]+0.9</f>
        <v>22.99</v>
      </c>
      <c r="K135" s="6"/>
      <c r="L135" s="6"/>
      <c r="M135" s="6"/>
    </row>
    <row r="136" spans="1:13" x14ac:dyDescent="0.3">
      <c r="A136" s="1">
        <v>42607</v>
      </c>
      <c r="B136" s="2">
        <v>0.46250000000000002</v>
      </c>
      <c r="C136">
        <v>22.15</v>
      </c>
      <c r="D136">
        <v>20.68</v>
      </c>
      <c r="E136">
        <v>21.08</v>
      </c>
      <c r="F136">
        <v>22.52</v>
      </c>
      <c r="G136">
        <f>DAY(Tabela_pomiary7[[#This Row],[data]])</f>
        <v>25</v>
      </c>
      <c r="I136">
        <f>MONTH(Tabela_pomiary7[[#This Row],[data]])</f>
        <v>8</v>
      </c>
      <c r="J136">
        <f>Tabela_pomiary7[[#This Row],[czujnik1]]+0.9</f>
        <v>23.049999999999997</v>
      </c>
      <c r="K136" s="6"/>
      <c r="L136" s="6"/>
      <c r="M136" s="6"/>
    </row>
    <row r="137" spans="1:13" x14ac:dyDescent="0.3">
      <c r="A137" s="1">
        <v>42609</v>
      </c>
      <c r="B137" s="2">
        <v>6.2500000000000003E-3</v>
      </c>
      <c r="C137">
        <v>20.149999999999999</v>
      </c>
      <c r="D137">
        <v>21.69</v>
      </c>
      <c r="E137">
        <v>23.15</v>
      </c>
      <c r="F137">
        <v>21.8</v>
      </c>
      <c r="G137">
        <f>DAY(Tabela_pomiary7[[#This Row],[data]])</f>
        <v>27</v>
      </c>
      <c r="I137">
        <f>MONTH(Tabela_pomiary7[[#This Row],[data]])</f>
        <v>8</v>
      </c>
      <c r="J137">
        <f>Tabela_pomiary7[[#This Row],[czujnik1]]+0.9</f>
        <v>21.049999999999997</v>
      </c>
      <c r="K137" s="6"/>
      <c r="L137" s="6"/>
      <c r="M137" s="6"/>
    </row>
    <row r="138" spans="1:13" x14ac:dyDescent="0.3">
      <c r="A138" s="1">
        <v>42609</v>
      </c>
      <c r="B138" s="2">
        <v>0.1673611111111111</v>
      </c>
      <c r="C138">
        <v>21.66</v>
      </c>
      <c r="D138">
        <v>23.29</v>
      </c>
      <c r="E138">
        <v>23.45</v>
      </c>
      <c r="F138">
        <v>23.36</v>
      </c>
      <c r="G138">
        <f>DAY(Tabela_pomiary7[[#This Row],[data]])</f>
        <v>27</v>
      </c>
      <c r="I138">
        <f>MONTH(Tabela_pomiary7[[#This Row],[data]])</f>
        <v>8</v>
      </c>
      <c r="J138">
        <f>Tabela_pomiary7[[#This Row],[czujnik1]]+0.9</f>
        <v>22.56</v>
      </c>
      <c r="K138" s="6"/>
      <c r="L138" s="6"/>
      <c r="M138" s="6"/>
    </row>
    <row r="139" spans="1:13" x14ac:dyDescent="0.3">
      <c r="A139" s="1">
        <v>42610</v>
      </c>
      <c r="B139" s="2">
        <v>0.42291666666666666</v>
      </c>
      <c r="C139">
        <v>20.57</v>
      </c>
      <c r="D139">
        <v>21.99</v>
      </c>
      <c r="E139">
        <v>20.53</v>
      </c>
      <c r="F139">
        <v>22.69</v>
      </c>
      <c r="G139">
        <f>DAY(Tabela_pomiary7[[#This Row],[data]])</f>
        <v>28</v>
      </c>
      <c r="I139">
        <f>MONTH(Tabela_pomiary7[[#This Row],[data]])</f>
        <v>8</v>
      </c>
      <c r="J139">
        <f>Tabela_pomiary7[[#This Row],[czujnik1]]+0.9</f>
        <v>21.47</v>
      </c>
      <c r="K139" s="6"/>
      <c r="L139" s="6"/>
      <c r="M139" s="6"/>
    </row>
    <row r="140" spans="1:13" x14ac:dyDescent="0.3">
      <c r="A140" s="1">
        <v>42611</v>
      </c>
      <c r="B140" s="2">
        <v>7.6388888888888886E-3</v>
      </c>
      <c r="C140">
        <v>21.59</v>
      </c>
      <c r="D140">
        <v>23.58</v>
      </c>
      <c r="E140">
        <v>20.41</v>
      </c>
      <c r="F140">
        <v>20.39</v>
      </c>
      <c r="G140">
        <f>DAY(Tabela_pomiary7[[#This Row],[data]])</f>
        <v>29</v>
      </c>
      <c r="I140">
        <f>MONTH(Tabela_pomiary7[[#This Row],[data]])</f>
        <v>8</v>
      </c>
      <c r="J140">
        <f>Tabela_pomiary7[[#This Row],[czujnik1]]+0.9</f>
        <v>22.49</v>
      </c>
      <c r="K140" s="6"/>
      <c r="L140" s="6"/>
      <c r="M140" s="6"/>
    </row>
    <row r="141" spans="1:13" x14ac:dyDescent="0.3">
      <c r="A141" s="1">
        <v>42611</v>
      </c>
      <c r="B141" s="2">
        <v>0.21527777777777779</v>
      </c>
      <c r="C141">
        <v>20.93</v>
      </c>
      <c r="D141">
        <v>20.239999999999998</v>
      </c>
      <c r="E141">
        <v>20.95</v>
      </c>
      <c r="F141">
        <v>21.69</v>
      </c>
      <c r="G141">
        <f>DAY(Tabela_pomiary7[[#This Row],[data]])</f>
        <v>29</v>
      </c>
      <c r="I141">
        <f>MONTH(Tabela_pomiary7[[#This Row],[data]])</f>
        <v>8</v>
      </c>
      <c r="J141">
        <f>Tabela_pomiary7[[#This Row],[czujnik1]]+0.9</f>
        <v>21.83</v>
      </c>
      <c r="K141" s="6"/>
      <c r="L141" s="6"/>
      <c r="M141" s="6"/>
    </row>
    <row r="142" spans="1:13" x14ac:dyDescent="0.3">
      <c r="A142" s="1">
        <v>42616</v>
      </c>
      <c r="B142" s="2">
        <v>0.33611111111111114</v>
      </c>
      <c r="C142">
        <v>16.41</v>
      </c>
      <c r="D142">
        <v>15.29</v>
      </c>
      <c r="E142">
        <v>15.18</v>
      </c>
      <c r="F142">
        <v>12.67</v>
      </c>
      <c r="G142">
        <f>DAY(Tabela_pomiary7[[#This Row],[data]])</f>
        <v>3</v>
      </c>
      <c r="I142">
        <f>MONTH(Tabela_pomiary7[[#This Row],[data]])</f>
        <v>9</v>
      </c>
      <c r="J142">
        <f>Tabela_pomiary7[[#This Row],[czujnik1]]+0.9</f>
        <v>17.309999999999999</v>
      </c>
      <c r="K142" s="6"/>
      <c r="L142" s="6"/>
      <c r="M142" s="6"/>
    </row>
    <row r="143" spans="1:13" x14ac:dyDescent="0.3">
      <c r="A143" s="1">
        <v>42616</v>
      </c>
      <c r="B143" s="2">
        <v>0.34027777777777779</v>
      </c>
      <c r="C143">
        <v>16.52</v>
      </c>
      <c r="D143">
        <v>12.24</v>
      </c>
      <c r="E143">
        <v>17.579999999999998</v>
      </c>
      <c r="F143">
        <v>14.73</v>
      </c>
      <c r="G143">
        <f>DAY(Tabela_pomiary7[[#This Row],[data]])</f>
        <v>3</v>
      </c>
      <c r="I143">
        <f>MONTH(Tabela_pomiary7[[#This Row],[data]])</f>
        <v>9</v>
      </c>
      <c r="J143">
        <f>Tabela_pomiary7[[#This Row],[czujnik1]]+0.9</f>
        <v>17.419999999999998</v>
      </c>
      <c r="K143" s="6"/>
      <c r="L143" s="6"/>
      <c r="M143" s="6"/>
    </row>
    <row r="144" spans="1:13" x14ac:dyDescent="0.3">
      <c r="A144" s="1">
        <v>42617</v>
      </c>
      <c r="B144" s="2">
        <v>0.46458333333333335</v>
      </c>
      <c r="C144">
        <v>13.93</v>
      </c>
      <c r="D144">
        <v>15.26</v>
      </c>
      <c r="E144">
        <v>14.27</v>
      </c>
      <c r="F144">
        <v>12.07</v>
      </c>
      <c r="G144">
        <f>DAY(Tabela_pomiary7[[#This Row],[data]])</f>
        <v>4</v>
      </c>
      <c r="I144">
        <f>MONTH(Tabela_pomiary7[[#This Row],[data]])</f>
        <v>9</v>
      </c>
      <c r="J144">
        <f>Tabela_pomiary7[[#This Row],[czujnik1]]+0.9</f>
        <v>14.83</v>
      </c>
      <c r="K144" s="6"/>
      <c r="L144" s="6"/>
      <c r="M144" s="6"/>
    </row>
    <row r="145" spans="1:13" x14ac:dyDescent="0.3">
      <c r="A145" s="1">
        <v>42619</v>
      </c>
      <c r="B145" s="2">
        <v>0.3347222222222222</v>
      </c>
      <c r="C145">
        <v>10.24</v>
      </c>
      <c r="D145">
        <v>18.010000000000002</v>
      </c>
      <c r="E145">
        <v>17.36</v>
      </c>
      <c r="F145">
        <v>16.77</v>
      </c>
      <c r="G145">
        <f>DAY(Tabela_pomiary7[[#This Row],[data]])</f>
        <v>6</v>
      </c>
      <c r="I145">
        <f>MONTH(Tabela_pomiary7[[#This Row],[data]])</f>
        <v>9</v>
      </c>
      <c r="J145">
        <f>Tabela_pomiary7[[#This Row],[czujnik1]]+0.9</f>
        <v>11.14</v>
      </c>
      <c r="K145" s="6"/>
      <c r="L145" s="6"/>
      <c r="M145" s="6"/>
    </row>
    <row r="146" spans="1:13" x14ac:dyDescent="0.3">
      <c r="A146" s="1">
        <v>42619</v>
      </c>
      <c r="B146" s="2">
        <v>0.42222222222222222</v>
      </c>
      <c r="C146">
        <v>17.559999999999999</v>
      </c>
      <c r="D146">
        <v>14.82</v>
      </c>
      <c r="E146">
        <v>18.66</v>
      </c>
      <c r="F146">
        <v>14.11</v>
      </c>
      <c r="G146">
        <f>DAY(Tabela_pomiary7[[#This Row],[data]])</f>
        <v>6</v>
      </c>
      <c r="I146">
        <f>MONTH(Tabela_pomiary7[[#This Row],[data]])</f>
        <v>9</v>
      </c>
      <c r="J146">
        <f>Tabela_pomiary7[[#This Row],[czujnik1]]+0.9</f>
        <v>18.459999999999997</v>
      </c>
      <c r="K146" s="6"/>
      <c r="L146" s="6"/>
      <c r="M146" s="6"/>
    </row>
    <row r="147" spans="1:13" x14ac:dyDescent="0.3">
      <c r="A147" s="1">
        <v>42626</v>
      </c>
      <c r="B147" s="2">
        <v>0.42291666666666666</v>
      </c>
      <c r="C147">
        <v>13.59</v>
      </c>
      <c r="D147">
        <v>11.82</v>
      </c>
      <c r="E147">
        <v>13.05</v>
      </c>
      <c r="F147">
        <v>13.95</v>
      </c>
      <c r="G147">
        <f>DAY(Tabela_pomiary7[[#This Row],[data]])</f>
        <v>13</v>
      </c>
      <c r="I147">
        <f>MONTH(Tabela_pomiary7[[#This Row],[data]])</f>
        <v>9</v>
      </c>
      <c r="J147">
        <f>Tabela_pomiary7[[#This Row],[czujnik1]]+0.9</f>
        <v>14.49</v>
      </c>
      <c r="K147" s="6"/>
      <c r="L147" s="6"/>
      <c r="M147" s="6"/>
    </row>
    <row r="148" spans="1:13" x14ac:dyDescent="0.3">
      <c r="A148" s="1">
        <v>42627</v>
      </c>
      <c r="B148" s="2">
        <v>0.1673611111111111</v>
      </c>
      <c r="C148">
        <v>12.35</v>
      </c>
      <c r="D148">
        <v>18.39</v>
      </c>
      <c r="E148">
        <v>19.899999999999999</v>
      </c>
      <c r="F148">
        <v>10.16</v>
      </c>
      <c r="G148">
        <f>DAY(Tabela_pomiary7[[#This Row],[data]])</f>
        <v>14</v>
      </c>
      <c r="I148">
        <f>MONTH(Tabela_pomiary7[[#This Row],[data]])</f>
        <v>9</v>
      </c>
      <c r="J148">
        <f>Tabela_pomiary7[[#This Row],[czujnik1]]+0.9</f>
        <v>13.25</v>
      </c>
      <c r="K148" s="6"/>
      <c r="L148" s="6"/>
      <c r="M148" s="6"/>
    </row>
    <row r="149" spans="1:13" x14ac:dyDescent="0.3">
      <c r="A149" s="1">
        <v>42628</v>
      </c>
      <c r="B149" s="2">
        <v>0.25486111111111109</v>
      </c>
      <c r="C149">
        <v>14.18</v>
      </c>
      <c r="D149">
        <v>18.43</v>
      </c>
      <c r="E149">
        <v>13.4</v>
      </c>
      <c r="F149">
        <v>15.05</v>
      </c>
      <c r="G149">
        <f>DAY(Tabela_pomiary7[[#This Row],[data]])</f>
        <v>15</v>
      </c>
      <c r="I149">
        <f>MONTH(Tabela_pomiary7[[#This Row],[data]])</f>
        <v>9</v>
      </c>
      <c r="J149">
        <f>Tabela_pomiary7[[#This Row],[czujnik1]]+0.9</f>
        <v>15.08</v>
      </c>
      <c r="K149" s="6"/>
      <c r="L149" s="6"/>
      <c r="M149" s="6"/>
    </row>
    <row r="150" spans="1:13" x14ac:dyDescent="0.3">
      <c r="A150" s="1">
        <v>42631</v>
      </c>
      <c r="B150" s="2">
        <v>0.29791666666666666</v>
      </c>
      <c r="C150">
        <v>14.63</v>
      </c>
      <c r="D150">
        <v>10.26</v>
      </c>
      <c r="E150">
        <v>15.2</v>
      </c>
      <c r="F150">
        <v>16.13</v>
      </c>
      <c r="G150">
        <f>DAY(Tabela_pomiary7[[#This Row],[data]])</f>
        <v>18</v>
      </c>
      <c r="I150">
        <f>MONTH(Tabela_pomiary7[[#This Row],[data]])</f>
        <v>9</v>
      </c>
      <c r="J150">
        <f>Tabela_pomiary7[[#This Row],[czujnik1]]+0.9</f>
        <v>15.530000000000001</v>
      </c>
      <c r="K150" s="6"/>
      <c r="L150" s="6"/>
      <c r="M150" s="6"/>
    </row>
    <row r="151" spans="1:13" x14ac:dyDescent="0.3">
      <c r="A151" s="1">
        <v>42634</v>
      </c>
      <c r="B151" s="2">
        <v>0.12916666666666668</v>
      </c>
      <c r="C151">
        <v>19.21</v>
      </c>
      <c r="D151">
        <v>19.71</v>
      </c>
      <c r="E151">
        <v>13.23</v>
      </c>
      <c r="F151">
        <v>16.34</v>
      </c>
      <c r="G151">
        <f>DAY(Tabela_pomiary7[[#This Row],[data]])</f>
        <v>21</v>
      </c>
      <c r="I151">
        <f>MONTH(Tabela_pomiary7[[#This Row],[data]])</f>
        <v>9</v>
      </c>
      <c r="J151">
        <f>Tabela_pomiary7[[#This Row],[czujnik1]]+0.9</f>
        <v>20.11</v>
      </c>
      <c r="K151" s="6"/>
      <c r="L151" s="6"/>
      <c r="M151" s="6"/>
    </row>
    <row r="152" spans="1:13" x14ac:dyDescent="0.3">
      <c r="A152" s="1">
        <v>42635</v>
      </c>
      <c r="B152" s="2">
        <v>0.33750000000000002</v>
      </c>
      <c r="C152">
        <v>15.89</v>
      </c>
      <c r="D152">
        <v>17.95</v>
      </c>
      <c r="E152">
        <v>19.399999999999999</v>
      </c>
      <c r="F152">
        <v>12.84</v>
      </c>
      <c r="G152">
        <f>DAY(Tabela_pomiary7[[#This Row],[data]])</f>
        <v>22</v>
      </c>
      <c r="I152">
        <f>MONTH(Tabela_pomiary7[[#This Row],[data]])</f>
        <v>9</v>
      </c>
      <c r="J152">
        <f>Tabela_pomiary7[[#This Row],[czujnik1]]+0.9</f>
        <v>16.79</v>
      </c>
      <c r="K152" s="6"/>
      <c r="L152" s="6"/>
      <c r="M152" s="6"/>
    </row>
    <row r="153" spans="1:13" x14ac:dyDescent="0.3">
      <c r="A153" s="1">
        <v>42635</v>
      </c>
      <c r="B153" s="2">
        <v>0.42083333333333334</v>
      </c>
      <c r="C153">
        <v>18.32</v>
      </c>
      <c r="D153">
        <v>19.73</v>
      </c>
      <c r="E153">
        <v>18.350000000000001</v>
      </c>
      <c r="F153">
        <v>12.69</v>
      </c>
      <c r="G153">
        <f>DAY(Tabela_pomiary7[[#This Row],[data]])</f>
        <v>22</v>
      </c>
      <c r="I153">
        <f>MONTH(Tabela_pomiary7[[#This Row],[data]])</f>
        <v>9</v>
      </c>
      <c r="J153">
        <f>Tabela_pomiary7[[#This Row],[czujnik1]]+0.9</f>
        <v>19.22</v>
      </c>
      <c r="K153" s="6"/>
      <c r="L153" s="6"/>
      <c r="M153" s="6"/>
    </row>
    <row r="154" spans="1:13" x14ac:dyDescent="0.3">
      <c r="A154" s="1">
        <v>42636</v>
      </c>
      <c r="B154" s="2">
        <v>0.4236111111111111</v>
      </c>
      <c r="C154">
        <v>13.6</v>
      </c>
      <c r="D154">
        <v>12.67</v>
      </c>
      <c r="E154">
        <v>19.489999999999998</v>
      </c>
      <c r="F154">
        <v>13.76</v>
      </c>
      <c r="G154">
        <f>DAY(Tabela_pomiary7[[#This Row],[data]])</f>
        <v>23</v>
      </c>
      <c r="I154">
        <f>MONTH(Tabela_pomiary7[[#This Row],[data]])</f>
        <v>9</v>
      </c>
      <c r="J154">
        <f>Tabela_pomiary7[[#This Row],[czujnik1]]+0.9</f>
        <v>14.5</v>
      </c>
      <c r="K154" s="6"/>
      <c r="L154" s="6"/>
      <c r="M154" s="6"/>
    </row>
    <row r="155" spans="1:13" x14ac:dyDescent="0.3">
      <c r="A155" s="1">
        <v>42639</v>
      </c>
      <c r="B155" s="2">
        <v>4.583333333333333E-2</v>
      </c>
      <c r="C155">
        <v>10.199999999999999</v>
      </c>
      <c r="D155">
        <v>14.87</v>
      </c>
      <c r="E155">
        <v>13.01</v>
      </c>
      <c r="F155">
        <v>17.21</v>
      </c>
      <c r="G155">
        <f>DAY(Tabela_pomiary7[[#This Row],[data]])</f>
        <v>26</v>
      </c>
      <c r="I155">
        <f>MONTH(Tabela_pomiary7[[#This Row],[data]])</f>
        <v>9</v>
      </c>
      <c r="J155">
        <f>Tabela_pomiary7[[#This Row],[czujnik1]]+0.9</f>
        <v>11.1</v>
      </c>
      <c r="K155" s="6"/>
      <c r="L155" s="6"/>
      <c r="M155" s="6"/>
    </row>
    <row r="156" spans="1:13" x14ac:dyDescent="0.3">
      <c r="A156" s="1">
        <v>42641</v>
      </c>
      <c r="B156" s="2">
        <v>0.37708333333333333</v>
      </c>
      <c r="C156">
        <v>18.23</v>
      </c>
      <c r="D156">
        <v>10.62</v>
      </c>
      <c r="E156">
        <v>17.5</v>
      </c>
      <c r="F156">
        <v>12.26</v>
      </c>
      <c r="G156">
        <f>DAY(Tabela_pomiary7[[#This Row],[data]])</f>
        <v>28</v>
      </c>
      <c r="I156">
        <f>MONTH(Tabela_pomiary7[[#This Row],[data]])</f>
        <v>9</v>
      </c>
      <c r="J156">
        <f>Tabela_pomiary7[[#This Row],[czujnik1]]+0.9</f>
        <v>19.13</v>
      </c>
      <c r="K156" s="6"/>
      <c r="L156" s="6"/>
      <c r="M156" s="6"/>
    </row>
    <row r="157" spans="1:13" x14ac:dyDescent="0.3">
      <c r="A157" s="1">
        <v>42645</v>
      </c>
      <c r="B157" s="2">
        <v>0.33888888888888891</v>
      </c>
      <c r="C157">
        <v>10.99</v>
      </c>
      <c r="D157">
        <v>19.11</v>
      </c>
      <c r="E157">
        <v>19.72</v>
      </c>
      <c r="F157">
        <v>15.04</v>
      </c>
      <c r="G157">
        <f>DAY(Tabela_pomiary7[[#This Row],[data]])</f>
        <v>2</v>
      </c>
      <c r="I157">
        <f>MONTH(Tabela_pomiary7[[#This Row],[data]])</f>
        <v>10</v>
      </c>
      <c r="J157">
        <f>Tabela_pomiary7[[#This Row],[czujnik1]]+0.9</f>
        <v>11.89</v>
      </c>
      <c r="K157" s="6"/>
      <c r="L157" s="6"/>
      <c r="M157" s="6"/>
    </row>
    <row r="158" spans="1:13" x14ac:dyDescent="0.3">
      <c r="A158" s="1">
        <v>42647</v>
      </c>
      <c r="B158" s="2">
        <v>8.4722222222222227E-2</v>
      </c>
      <c r="C158">
        <v>16.5</v>
      </c>
      <c r="D158">
        <v>18.18</v>
      </c>
      <c r="E158">
        <v>13.64</v>
      </c>
      <c r="F158">
        <v>10.43</v>
      </c>
      <c r="G158">
        <f>DAY(Tabela_pomiary7[[#This Row],[data]])</f>
        <v>4</v>
      </c>
      <c r="I158">
        <f>MONTH(Tabela_pomiary7[[#This Row],[data]])</f>
        <v>10</v>
      </c>
      <c r="J158">
        <f>Tabela_pomiary7[[#This Row],[czujnik1]]+0.9</f>
        <v>17.399999999999999</v>
      </c>
      <c r="K158" s="6"/>
      <c r="L158" s="6"/>
      <c r="M158" s="6"/>
    </row>
    <row r="159" spans="1:13" x14ac:dyDescent="0.3">
      <c r="A159" s="1">
        <v>42647</v>
      </c>
      <c r="B159" s="2">
        <v>0.4201388888888889</v>
      </c>
      <c r="C159">
        <v>14.76</v>
      </c>
      <c r="D159">
        <v>10.74</v>
      </c>
      <c r="E159">
        <v>12.57</v>
      </c>
      <c r="F159">
        <v>19.2</v>
      </c>
      <c r="G159">
        <f>DAY(Tabela_pomiary7[[#This Row],[data]])</f>
        <v>4</v>
      </c>
      <c r="I159">
        <f>MONTH(Tabela_pomiary7[[#This Row],[data]])</f>
        <v>10</v>
      </c>
      <c r="J159">
        <f>Tabela_pomiary7[[#This Row],[czujnik1]]+0.9</f>
        <v>15.66</v>
      </c>
      <c r="K159" s="6"/>
      <c r="L159" s="6"/>
      <c r="M159" s="6"/>
    </row>
    <row r="160" spans="1:13" x14ac:dyDescent="0.3">
      <c r="A160" s="1">
        <v>42650</v>
      </c>
      <c r="B160" s="2">
        <v>0.1701388888888889</v>
      </c>
      <c r="C160">
        <v>19.149999999999999</v>
      </c>
      <c r="D160">
        <v>15.35</v>
      </c>
      <c r="E160">
        <v>15.96</v>
      </c>
      <c r="F160">
        <v>11.27</v>
      </c>
      <c r="G160">
        <f>DAY(Tabela_pomiary7[[#This Row],[data]])</f>
        <v>7</v>
      </c>
      <c r="I160">
        <f>MONTH(Tabela_pomiary7[[#This Row],[data]])</f>
        <v>10</v>
      </c>
      <c r="J160">
        <f>Tabela_pomiary7[[#This Row],[czujnik1]]+0.9</f>
        <v>20.049999999999997</v>
      </c>
      <c r="K160" s="6"/>
      <c r="L160" s="6"/>
      <c r="M160" s="6"/>
    </row>
    <row r="161" spans="1:13" x14ac:dyDescent="0.3">
      <c r="A161" s="1">
        <v>42653</v>
      </c>
      <c r="B161" s="2">
        <v>0.29236111111111113</v>
      </c>
      <c r="C161">
        <v>14.52</v>
      </c>
      <c r="D161">
        <v>15.36</v>
      </c>
      <c r="E161">
        <v>11.83</v>
      </c>
      <c r="F161">
        <v>15.26</v>
      </c>
      <c r="G161">
        <f>DAY(Tabela_pomiary7[[#This Row],[data]])</f>
        <v>10</v>
      </c>
      <c r="I161">
        <f>MONTH(Tabela_pomiary7[[#This Row],[data]])</f>
        <v>10</v>
      </c>
      <c r="J161">
        <f>Tabela_pomiary7[[#This Row],[czujnik1]]+0.9</f>
        <v>15.42</v>
      </c>
      <c r="K161" s="6"/>
      <c r="L161" s="6"/>
      <c r="M161" s="6"/>
    </row>
    <row r="162" spans="1:13" x14ac:dyDescent="0.3">
      <c r="A162" s="1">
        <v>42654</v>
      </c>
      <c r="B162" s="2">
        <v>4.9305555555555554E-2</v>
      </c>
      <c r="C162">
        <v>14.04</v>
      </c>
      <c r="D162">
        <v>12.39</v>
      </c>
      <c r="E162">
        <v>19.96</v>
      </c>
      <c r="F162">
        <v>19.989999999999998</v>
      </c>
      <c r="G162">
        <f>DAY(Tabela_pomiary7[[#This Row],[data]])</f>
        <v>11</v>
      </c>
      <c r="I162">
        <f>MONTH(Tabela_pomiary7[[#This Row],[data]])</f>
        <v>10</v>
      </c>
      <c r="J162">
        <f>Tabela_pomiary7[[#This Row],[czujnik1]]+0.9</f>
        <v>14.94</v>
      </c>
      <c r="K162" s="6"/>
      <c r="L162" s="6"/>
      <c r="M162" s="6"/>
    </row>
    <row r="163" spans="1:13" x14ac:dyDescent="0.3">
      <c r="A163" s="1">
        <v>42654</v>
      </c>
      <c r="B163" s="2">
        <v>8.4722222222222227E-2</v>
      </c>
      <c r="C163">
        <v>15.75</v>
      </c>
      <c r="D163">
        <v>18.39</v>
      </c>
      <c r="E163">
        <v>14.66</v>
      </c>
      <c r="F163">
        <v>19.100000000000001</v>
      </c>
      <c r="G163">
        <f>DAY(Tabela_pomiary7[[#This Row],[data]])</f>
        <v>11</v>
      </c>
      <c r="I163">
        <f>MONTH(Tabela_pomiary7[[#This Row],[data]])</f>
        <v>10</v>
      </c>
      <c r="J163">
        <f>Tabela_pomiary7[[#This Row],[czujnik1]]+0.9</f>
        <v>16.649999999999999</v>
      </c>
      <c r="K163" s="6"/>
      <c r="L163" s="6"/>
      <c r="M163" s="6"/>
    </row>
    <row r="164" spans="1:13" x14ac:dyDescent="0.3">
      <c r="A164" s="1">
        <v>42654</v>
      </c>
      <c r="B164" s="2">
        <v>0.25624999999999998</v>
      </c>
      <c r="C164">
        <v>14.16</v>
      </c>
      <c r="D164">
        <v>19.989999999999998</v>
      </c>
      <c r="E164">
        <v>18.84</v>
      </c>
      <c r="F164">
        <v>10.7</v>
      </c>
      <c r="G164">
        <f>DAY(Tabela_pomiary7[[#This Row],[data]])</f>
        <v>11</v>
      </c>
      <c r="I164">
        <f>MONTH(Tabela_pomiary7[[#This Row],[data]])</f>
        <v>10</v>
      </c>
      <c r="J164">
        <f>Tabela_pomiary7[[#This Row],[czujnik1]]+0.9</f>
        <v>15.06</v>
      </c>
      <c r="K164" s="6"/>
      <c r="L164" s="6"/>
      <c r="M164" s="6"/>
    </row>
    <row r="165" spans="1:13" x14ac:dyDescent="0.3">
      <c r="A165" s="1">
        <v>42655</v>
      </c>
      <c r="B165" s="2">
        <v>0.1673611111111111</v>
      </c>
      <c r="C165">
        <v>17.32</v>
      </c>
      <c r="D165">
        <v>10.029999999999999</v>
      </c>
      <c r="E165">
        <v>18.420000000000002</v>
      </c>
      <c r="F165">
        <v>14.05</v>
      </c>
      <c r="G165">
        <f>DAY(Tabela_pomiary7[[#This Row],[data]])</f>
        <v>12</v>
      </c>
      <c r="I165">
        <f>MONTH(Tabela_pomiary7[[#This Row],[data]])</f>
        <v>10</v>
      </c>
      <c r="J165">
        <f>Tabela_pomiary7[[#This Row],[czujnik1]]+0.9</f>
        <v>18.22</v>
      </c>
      <c r="K165" s="6"/>
      <c r="L165" s="6"/>
      <c r="M165" s="6"/>
    </row>
    <row r="166" spans="1:13" x14ac:dyDescent="0.3">
      <c r="A166" s="1">
        <v>42657</v>
      </c>
      <c r="B166" s="2">
        <v>3.472222222222222E-3</v>
      </c>
      <c r="C166">
        <v>17.7</v>
      </c>
      <c r="D166">
        <v>12.05</v>
      </c>
      <c r="E166">
        <v>16.41</v>
      </c>
      <c r="F166">
        <v>18.29</v>
      </c>
      <c r="G166">
        <f>DAY(Tabela_pomiary7[[#This Row],[data]])</f>
        <v>14</v>
      </c>
      <c r="I166">
        <f>MONTH(Tabela_pomiary7[[#This Row],[data]])</f>
        <v>10</v>
      </c>
      <c r="J166">
        <f>Tabela_pomiary7[[#This Row],[czujnik1]]+0.9</f>
        <v>18.599999999999998</v>
      </c>
      <c r="K166" s="6"/>
      <c r="L166" s="6"/>
      <c r="M166" s="6"/>
    </row>
    <row r="167" spans="1:13" x14ac:dyDescent="0.3">
      <c r="A167" s="1">
        <v>42660</v>
      </c>
      <c r="B167" s="2">
        <v>0.21249999999999999</v>
      </c>
      <c r="C167">
        <v>11.01</v>
      </c>
      <c r="D167">
        <v>14.84</v>
      </c>
      <c r="E167">
        <v>12.88</v>
      </c>
      <c r="F167">
        <v>14.01</v>
      </c>
      <c r="G167">
        <f>DAY(Tabela_pomiary7[[#This Row],[data]])</f>
        <v>17</v>
      </c>
      <c r="I167">
        <f>MONTH(Tabela_pomiary7[[#This Row],[data]])</f>
        <v>10</v>
      </c>
      <c r="J167">
        <f>Tabela_pomiary7[[#This Row],[czujnik1]]+0.9</f>
        <v>11.91</v>
      </c>
      <c r="K167" s="6"/>
      <c r="L167" s="6"/>
      <c r="M167" s="6"/>
    </row>
    <row r="168" spans="1:13" x14ac:dyDescent="0.3">
      <c r="A168" s="1">
        <v>42664</v>
      </c>
      <c r="B168" s="2">
        <v>0.21388888888888888</v>
      </c>
      <c r="C168">
        <v>11.11</v>
      </c>
      <c r="D168">
        <v>16.350000000000001</v>
      </c>
      <c r="E168">
        <v>13.25</v>
      </c>
      <c r="F168">
        <v>10.69</v>
      </c>
      <c r="G168">
        <f>DAY(Tabela_pomiary7[[#This Row],[data]])</f>
        <v>21</v>
      </c>
      <c r="I168">
        <f>MONTH(Tabela_pomiary7[[#This Row],[data]])</f>
        <v>10</v>
      </c>
      <c r="J168">
        <f>Tabela_pomiary7[[#This Row],[czujnik1]]+0.9</f>
        <v>12.01</v>
      </c>
      <c r="K168" s="6"/>
      <c r="L168" s="6"/>
      <c r="M168" s="6"/>
    </row>
    <row r="169" spans="1:13" x14ac:dyDescent="0.3">
      <c r="A169" s="1">
        <v>42666</v>
      </c>
      <c r="B169" s="2">
        <v>0.1701388888888889</v>
      </c>
      <c r="C169">
        <v>13.09</v>
      </c>
      <c r="D169">
        <v>15.83</v>
      </c>
      <c r="E169">
        <v>13.54</v>
      </c>
      <c r="F169">
        <v>11.35</v>
      </c>
      <c r="G169">
        <f>DAY(Tabela_pomiary7[[#This Row],[data]])</f>
        <v>23</v>
      </c>
      <c r="I169">
        <f>MONTH(Tabela_pomiary7[[#This Row],[data]])</f>
        <v>10</v>
      </c>
      <c r="J169">
        <f>Tabela_pomiary7[[#This Row],[czujnik1]]+0.9</f>
        <v>13.99</v>
      </c>
      <c r="K169" s="6"/>
      <c r="L169" s="6"/>
      <c r="M169" s="6"/>
    </row>
    <row r="170" spans="1:13" x14ac:dyDescent="0.3">
      <c r="A170" s="1">
        <v>42666</v>
      </c>
      <c r="B170" s="2">
        <v>0.29791666666666666</v>
      </c>
      <c r="C170">
        <v>13.13</v>
      </c>
      <c r="D170">
        <v>12.77</v>
      </c>
      <c r="E170">
        <v>18.670000000000002</v>
      </c>
      <c r="F170">
        <v>14.56</v>
      </c>
      <c r="G170">
        <f>DAY(Tabela_pomiary7[[#This Row],[data]])</f>
        <v>23</v>
      </c>
      <c r="I170">
        <f>MONTH(Tabela_pomiary7[[#This Row],[data]])</f>
        <v>10</v>
      </c>
      <c r="J170">
        <f>Tabela_pomiary7[[#This Row],[czujnik1]]+0.9</f>
        <v>14.030000000000001</v>
      </c>
      <c r="K170" s="6"/>
      <c r="L170" s="6"/>
      <c r="M170" s="6"/>
    </row>
    <row r="171" spans="1:13" x14ac:dyDescent="0.3">
      <c r="A171" s="1">
        <v>42667</v>
      </c>
      <c r="B171" s="2">
        <v>0.21319444444444444</v>
      </c>
      <c r="C171">
        <v>12.13</v>
      </c>
      <c r="D171">
        <v>13.07</v>
      </c>
      <c r="E171">
        <v>17.98</v>
      </c>
      <c r="F171">
        <v>18.2</v>
      </c>
      <c r="G171">
        <f>DAY(Tabela_pomiary7[[#This Row],[data]])</f>
        <v>24</v>
      </c>
      <c r="I171">
        <f>MONTH(Tabela_pomiary7[[#This Row],[data]])</f>
        <v>10</v>
      </c>
      <c r="J171">
        <f>Tabela_pomiary7[[#This Row],[czujnik1]]+0.9</f>
        <v>13.030000000000001</v>
      </c>
      <c r="K171" s="6"/>
      <c r="L171" s="6"/>
      <c r="M171" s="6"/>
    </row>
    <row r="172" spans="1:13" x14ac:dyDescent="0.3">
      <c r="A172" s="1">
        <v>42668</v>
      </c>
      <c r="B172" s="2">
        <v>8.5416666666666669E-2</v>
      </c>
      <c r="C172">
        <v>10.53</v>
      </c>
      <c r="D172">
        <v>15.53</v>
      </c>
      <c r="E172">
        <v>11.75</v>
      </c>
      <c r="F172">
        <v>12.65</v>
      </c>
      <c r="G172">
        <f>DAY(Tabela_pomiary7[[#This Row],[data]])</f>
        <v>25</v>
      </c>
      <c r="I172">
        <f>MONTH(Tabela_pomiary7[[#This Row],[data]])</f>
        <v>10</v>
      </c>
      <c r="J172">
        <f>Tabela_pomiary7[[#This Row],[czujnik1]]+0.9</f>
        <v>11.43</v>
      </c>
      <c r="K172" s="6"/>
      <c r="L172" s="6"/>
      <c r="M172" s="6"/>
    </row>
    <row r="173" spans="1:13" x14ac:dyDescent="0.3">
      <c r="A173" s="1">
        <v>42668</v>
      </c>
      <c r="B173" s="2">
        <v>0.25069444444444444</v>
      </c>
      <c r="C173">
        <v>11.99</v>
      </c>
      <c r="D173">
        <v>13.44</v>
      </c>
      <c r="E173">
        <v>18.72</v>
      </c>
      <c r="F173">
        <v>11.62</v>
      </c>
      <c r="G173">
        <f>DAY(Tabela_pomiary7[[#This Row],[data]])</f>
        <v>25</v>
      </c>
      <c r="I173">
        <f>MONTH(Tabela_pomiary7[[#This Row],[data]])</f>
        <v>10</v>
      </c>
      <c r="J173">
        <f>Tabela_pomiary7[[#This Row],[czujnik1]]+0.9</f>
        <v>12.89</v>
      </c>
      <c r="K173" s="6"/>
      <c r="L173" s="6"/>
      <c r="M173" s="6"/>
    </row>
    <row r="174" spans="1:13" x14ac:dyDescent="0.3">
      <c r="A174" s="1">
        <v>42669</v>
      </c>
      <c r="B174" s="2">
        <v>4.791666666666667E-2</v>
      </c>
      <c r="C174">
        <v>11.42</v>
      </c>
      <c r="D174">
        <v>18.52</v>
      </c>
      <c r="E174">
        <v>10.94</v>
      </c>
      <c r="F174">
        <v>13.13</v>
      </c>
      <c r="G174">
        <f>DAY(Tabela_pomiary7[[#This Row],[data]])</f>
        <v>26</v>
      </c>
      <c r="I174">
        <f>MONTH(Tabela_pomiary7[[#This Row],[data]])</f>
        <v>10</v>
      </c>
      <c r="J174">
        <f>Tabela_pomiary7[[#This Row],[czujnik1]]+0.9</f>
        <v>12.32</v>
      </c>
      <c r="K174" s="6"/>
      <c r="L174" s="6"/>
      <c r="M174" s="6"/>
    </row>
    <row r="175" spans="1:13" x14ac:dyDescent="0.3">
      <c r="A175" s="1">
        <v>42669</v>
      </c>
      <c r="B175" s="2">
        <v>0.375</v>
      </c>
      <c r="C175">
        <v>13.11</v>
      </c>
      <c r="D175">
        <v>11.09</v>
      </c>
      <c r="E175">
        <v>19.899999999999999</v>
      </c>
      <c r="F175">
        <v>13.54</v>
      </c>
      <c r="G175">
        <f>DAY(Tabela_pomiary7[[#This Row],[data]])</f>
        <v>26</v>
      </c>
      <c r="I175">
        <f>MONTH(Tabela_pomiary7[[#This Row],[data]])</f>
        <v>10</v>
      </c>
      <c r="J175">
        <f>Tabela_pomiary7[[#This Row],[czujnik1]]+0.9</f>
        <v>14.01</v>
      </c>
      <c r="K175" s="6"/>
      <c r="L175" s="6"/>
      <c r="M175" s="6"/>
    </row>
    <row r="176" spans="1:13" x14ac:dyDescent="0.3">
      <c r="A176" s="1">
        <v>42675</v>
      </c>
      <c r="B176" s="2">
        <v>0.33541666666666664</v>
      </c>
      <c r="C176">
        <v>12.14</v>
      </c>
      <c r="D176">
        <v>12.99</v>
      </c>
      <c r="E176">
        <v>12.8</v>
      </c>
      <c r="F176">
        <v>15.11</v>
      </c>
      <c r="G176">
        <f>DAY(Tabela_pomiary7[[#This Row],[data]])</f>
        <v>1</v>
      </c>
      <c r="I176">
        <f>MONTH(Tabela_pomiary7[[#This Row],[data]])</f>
        <v>11</v>
      </c>
      <c r="J176">
        <f>Tabela_pomiary7[[#This Row],[czujnik1]]+0.9</f>
        <v>13.040000000000001</v>
      </c>
      <c r="K176" s="6"/>
      <c r="L176" s="6"/>
      <c r="M176" s="6"/>
    </row>
    <row r="177" spans="1:13" x14ac:dyDescent="0.3">
      <c r="A177" s="1">
        <v>42675</v>
      </c>
      <c r="B177" s="2">
        <v>0.34166666666666667</v>
      </c>
      <c r="C177">
        <v>16.190000000000001</v>
      </c>
      <c r="D177">
        <v>12.36</v>
      </c>
      <c r="E177">
        <v>19.39</v>
      </c>
      <c r="F177">
        <v>11.01</v>
      </c>
      <c r="G177">
        <f>DAY(Tabela_pomiary7[[#This Row],[data]])</f>
        <v>1</v>
      </c>
      <c r="I177">
        <f>MONTH(Tabela_pomiary7[[#This Row],[data]])</f>
        <v>11</v>
      </c>
      <c r="J177">
        <f>Tabela_pomiary7[[#This Row],[czujnik1]]+0.9</f>
        <v>17.09</v>
      </c>
      <c r="K177" s="6"/>
      <c r="L177" s="6"/>
      <c r="M177" s="6"/>
    </row>
    <row r="178" spans="1:13" x14ac:dyDescent="0.3">
      <c r="A178" s="1">
        <v>42676</v>
      </c>
      <c r="B178" s="2">
        <v>0.29791666666666666</v>
      </c>
      <c r="C178">
        <v>17.34</v>
      </c>
      <c r="D178">
        <v>12.39</v>
      </c>
      <c r="E178">
        <v>16.149999999999999</v>
      </c>
      <c r="F178">
        <v>15.62</v>
      </c>
      <c r="G178">
        <f>DAY(Tabela_pomiary7[[#This Row],[data]])</f>
        <v>2</v>
      </c>
      <c r="I178">
        <f>MONTH(Tabela_pomiary7[[#This Row],[data]])</f>
        <v>11</v>
      </c>
      <c r="J178">
        <f>Tabela_pomiary7[[#This Row],[czujnik1]]+0.9</f>
        <v>18.239999999999998</v>
      </c>
      <c r="K178" s="6"/>
      <c r="L178" s="6"/>
      <c r="M178" s="6"/>
    </row>
    <row r="179" spans="1:13" x14ac:dyDescent="0.3">
      <c r="A179" s="1">
        <v>42679</v>
      </c>
      <c r="B179" s="2">
        <v>0.33819444444444446</v>
      </c>
      <c r="C179">
        <v>19.46</v>
      </c>
      <c r="D179">
        <v>14.85</v>
      </c>
      <c r="E179">
        <v>18.7</v>
      </c>
      <c r="F179">
        <v>10.35</v>
      </c>
      <c r="G179">
        <f>DAY(Tabela_pomiary7[[#This Row],[data]])</f>
        <v>5</v>
      </c>
      <c r="I179">
        <f>MONTH(Tabela_pomiary7[[#This Row],[data]])</f>
        <v>11</v>
      </c>
      <c r="J179">
        <f>Tabela_pomiary7[[#This Row],[czujnik1]]+0.9</f>
        <v>20.36</v>
      </c>
      <c r="K179" s="6"/>
      <c r="L179" s="6"/>
      <c r="M179" s="6"/>
    </row>
    <row r="180" spans="1:13" x14ac:dyDescent="0.3">
      <c r="A180" s="1">
        <v>42682</v>
      </c>
      <c r="B180" s="2">
        <v>8.4722222222222227E-2</v>
      </c>
      <c r="C180">
        <v>14.42</v>
      </c>
      <c r="D180">
        <v>19.23</v>
      </c>
      <c r="E180">
        <v>11.65</v>
      </c>
      <c r="F180">
        <v>10.73</v>
      </c>
      <c r="G180">
        <f>DAY(Tabela_pomiary7[[#This Row],[data]])</f>
        <v>8</v>
      </c>
      <c r="I180">
        <f>MONTH(Tabela_pomiary7[[#This Row],[data]])</f>
        <v>11</v>
      </c>
      <c r="J180">
        <f>Tabela_pomiary7[[#This Row],[czujnik1]]+0.9</f>
        <v>15.32</v>
      </c>
      <c r="K180" s="6"/>
      <c r="L180" s="6"/>
      <c r="M180" s="6"/>
    </row>
    <row r="181" spans="1:13" x14ac:dyDescent="0.3">
      <c r="A181" s="1">
        <v>42685</v>
      </c>
      <c r="B181" s="2">
        <v>0.21597222222222223</v>
      </c>
      <c r="C181">
        <v>12.2</v>
      </c>
      <c r="D181">
        <v>14.35</v>
      </c>
      <c r="E181">
        <v>15.82</v>
      </c>
      <c r="F181">
        <v>13.79</v>
      </c>
      <c r="G181">
        <f>DAY(Tabela_pomiary7[[#This Row],[data]])</f>
        <v>11</v>
      </c>
      <c r="I181">
        <f>MONTH(Tabela_pomiary7[[#This Row],[data]])</f>
        <v>11</v>
      </c>
      <c r="J181">
        <f>Tabela_pomiary7[[#This Row],[czujnik1]]+0.9</f>
        <v>13.1</v>
      </c>
      <c r="K181" s="6"/>
      <c r="L181" s="6"/>
      <c r="M181" s="6"/>
    </row>
    <row r="182" spans="1:13" x14ac:dyDescent="0.3">
      <c r="A182" s="1">
        <v>42686</v>
      </c>
      <c r="B182" s="2">
        <v>4.7222222222222221E-2</v>
      </c>
      <c r="C182">
        <v>10.3</v>
      </c>
      <c r="D182">
        <v>14.81</v>
      </c>
      <c r="E182">
        <v>17.96</v>
      </c>
      <c r="F182">
        <v>19.07</v>
      </c>
      <c r="G182">
        <f>DAY(Tabela_pomiary7[[#This Row],[data]])</f>
        <v>12</v>
      </c>
      <c r="I182">
        <f>MONTH(Tabela_pomiary7[[#This Row],[data]])</f>
        <v>11</v>
      </c>
      <c r="J182">
        <f>Tabela_pomiary7[[#This Row],[czujnik1]]+0.9</f>
        <v>11.200000000000001</v>
      </c>
      <c r="K182" s="6"/>
      <c r="L182" s="6"/>
      <c r="M182" s="6"/>
    </row>
    <row r="183" spans="1:13" x14ac:dyDescent="0.3">
      <c r="A183" s="1">
        <v>42687</v>
      </c>
      <c r="B183" s="2">
        <v>0.13194444444444445</v>
      </c>
      <c r="C183">
        <v>10.029999999999999</v>
      </c>
      <c r="D183">
        <v>14.28</v>
      </c>
      <c r="E183">
        <v>14.46</v>
      </c>
      <c r="F183">
        <v>16.48</v>
      </c>
      <c r="G183">
        <f>DAY(Tabela_pomiary7[[#This Row],[data]])</f>
        <v>13</v>
      </c>
      <c r="I183">
        <f>MONTH(Tabela_pomiary7[[#This Row],[data]])</f>
        <v>11</v>
      </c>
      <c r="J183">
        <f>Tabela_pomiary7[[#This Row],[czujnik1]]+0.9</f>
        <v>10.93</v>
      </c>
      <c r="K183" s="6"/>
      <c r="L183" s="6"/>
      <c r="M183" s="6"/>
    </row>
    <row r="184" spans="1:13" x14ac:dyDescent="0.3">
      <c r="A184" s="1">
        <v>42687</v>
      </c>
      <c r="B184" s="2">
        <v>0.34166666666666667</v>
      </c>
      <c r="C184">
        <v>14</v>
      </c>
      <c r="D184">
        <v>12.83</v>
      </c>
      <c r="E184">
        <v>12.81</v>
      </c>
      <c r="F184">
        <v>14.5</v>
      </c>
      <c r="G184">
        <f>DAY(Tabela_pomiary7[[#This Row],[data]])</f>
        <v>13</v>
      </c>
      <c r="I184">
        <f>MONTH(Tabela_pomiary7[[#This Row],[data]])</f>
        <v>11</v>
      </c>
      <c r="J184">
        <f>Tabela_pomiary7[[#This Row],[czujnik1]]+0.9</f>
        <v>14.9</v>
      </c>
      <c r="K184" s="6"/>
      <c r="L184" s="6"/>
      <c r="M184" s="6"/>
    </row>
    <row r="185" spans="1:13" x14ac:dyDescent="0.3">
      <c r="A185" s="1">
        <v>42691</v>
      </c>
      <c r="B185" s="2">
        <v>0.29583333333333334</v>
      </c>
      <c r="C185">
        <v>15.42</v>
      </c>
      <c r="D185">
        <v>10.37</v>
      </c>
      <c r="E185">
        <v>11.77</v>
      </c>
      <c r="F185">
        <v>18.57</v>
      </c>
      <c r="G185">
        <f>DAY(Tabela_pomiary7[[#This Row],[data]])</f>
        <v>17</v>
      </c>
      <c r="I185">
        <f>MONTH(Tabela_pomiary7[[#This Row],[data]])</f>
        <v>11</v>
      </c>
      <c r="J185">
        <f>Tabela_pomiary7[[#This Row],[czujnik1]]+0.9</f>
        <v>16.32</v>
      </c>
      <c r="K185" s="6"/>
      <c r="L185" s="6"/>
      <c r="M185" s="6"/>
    </row>
    <row r="186" spans="1:13" x14ac:dyDescent="0.3">
      <c r="A186" s="1">
        <v>42693</v>
      </c>
      <c r="B186" s="2">
        <v>0.46319444444444446</v>
      </c>
      <c r="C186">
        <v>15.98</v>
      </c>
      <c r="D186">
        <v>13.48</v>
      </c>
      <c r="E186">
        <v>10.44</v>
      </c>
      <c r="F186">
        <v>13.73</v>
      </c>
      <c r="G186">
        <f>DAY(Tabela_pomiary7[[#This Row],[data]])</f>
        <v>19</v>
      </c>
      <c r="I186">
        <f>MONTH(Tabela_pomiary7[[#This Row],[data]])</f>
        <v>11</v>
      </c>
      <c r="J186">
        <f>Tabela_pomiary7[[#This Row],[czujnik1]]+0.9</f>
        <v>16.88</v>
      </c>
      <c r="K186" s="6"/>
      <c r="L186" s="6"/>
      <c r="M186" s="6"/>
    </row>
    <row r="187" spans="1:13" x14ac:dyDescent="0.3">
      <c r="A187" s="1">
        <v>42695</v>
      </c>
      <c r="B187" s="2">
        <v>0.21388888888888888</v>
      </c>
      <c r="C187">
        <v>10.8</v>
      </c>
      <c r="D187">
        <v>16.079999999999998</v>
      </c>
      <c r="E187">
        <v>10.74</v>
      </c>
      <c r="F187">
        <v>10.5</v>
      </c>
      <c r="G187">
        <f>DAY(Tabela_pomiary7[[#This Row],[data]])</f>
        <v>21</v>
      </c>
      <c r="I187">
        <f>MONTH(Tabela_pomiary7[[#This Row],[data]])</f>
        <v>11</v>
      </c>
      <c r="J187">
        <f>Tabela_pomiary7[[#This Row],[czujnik1]]+0.9</f>
        <v>11.700000000000001</v>
      </c>
      <c r="K187" s="6"/>
      <c r="L187" s="6"/>
      <c r="M187" s="6"/>
    </row>
    <row r="188" spans="1:13" x14ac:dyDescent="0.3">
      <c r="A188" s="1">
        <v>42696</v>
      </c>
      <c r="B188" s="2">
        <v>0.4597222222222222</v>
      </c>
      <c r="C188">
        <v>10.61</v>
      </c>
      <c r="D188">
        <v>15.59</v>
      </c>
      <c r="E188">
        <v>18.72</v>
      </c>
      <c r="F188">
        <v>11.95</v>
      </c>
      <c r="G188">
        <f>DAY(Tabela_pomiary7[[#This Row],[data]])</f>
        <v>22</v>
      </c>
      <c r="I188">
        <f>MONTH(Tabela_pomiary7[[#This Row],[data]])</f>
        <v>11</v>
      </c>
      <c r="J188">
        <f>Tabela_pomiary7[[#This Row],[czujnik1]]+0.9</f>
        <v>11.51</v>
      </c>
      <c r="K188" s="6"/>
      <c r="L188" s="6"/>
      <c r="M188" s="6"/>
    </row>
    <row r="189" spans="1:13" x14ac:dyDescent="0.3">
      <c r="A189" s="1">
        <v>42698</v>
      </c>
      <c r="B189" s="2">
        <v>4.3055555555555555E-2</v>
      </c>
      <c r="C189">
        <v>17.66</v>
      </c>
      <c r="D189">
        <v>15.83</v>
      </c>
      <c r="E189">
        <v>10.47</v>
      </c>
      <c r="F189">
        <v>17.46</v>
      </c>
      <c r="G189">
        <f>DAY(Tabela_pomiary7[[#This Row],[data]])</f>
        <v>24</v>
      </c>
      <c r="I189">
        <f>MONTH(Tabela_pomiary7[[#This Row],[data]])</f>
        <v>11</v>
      </c>
      <c r="J189">
        <f>Tabela_pomiary7[[#This Row],[czujnik1]]+0.9</f>
        <v>18.559999999999999</v>
      </c>
      <c r="K189" s="6"/>
      <c r="L189" s="6"/>
      <c r="M189" s="6"/>
    </row>
    <row r="190" spans="1:13" x14ac:dyDescent="0.3">
      <c r="A190" s="1">
        <v>42702</v>
      </c>
      <c r="B190" s="2">
        <v>0.37638888888888888</v>
      </c>
      <c r="C190">
        <v>15.3</v>
      </c>
      <c r="D190">
        <v>13.83</v>
      </c>
      <c r="E190">
        <v>18.95</v>
      </c>
      <c r="F190">
        <v>11.79</v>
      </c>
      <c r="G190">
        <f>DAY(Tabela_pomiary7[[#This Row],[data]])</f>
        <v>28</v>
      </c>
      <c r="I190">
        <f>MONTH(Tabela_pomiary7[[#This Row],[data]])</f>
        <v>11</v>
      </c>
      <c r="J190">
        <f>Tabela_pomiary7[[#This Row],[czujnik1]]+0.9</f>
        <v>16.2</v>
      </c>
      <c r="K190" s="6"/>
      <c r="L190" s="6"/>
      <c r="M190" s="6"/>
    </row>
    <row r="191" spans="1:13" x14ac:dyDescent="0.3">
      <c r="A191" s="1">
        <v>42703</v>
      </c>
      <c r="B191" s="2">
        <v>0.50277777777777777</v>
      </c>
      <c r="C191">
        <v>10.77</v>
      </c>
      <c r="D191">
        <v>18.07</v>
      </c>
      <c r="E191">
        <v>16.649999999999999</v>
      </c>
      <c r="F191">
        <v>11.24</v>
      </c>
      <c r="G191">
        <f>DAY(Tabela_pomiary7[[#This Row],[data]])</f>
        <v>29</v>
      </c>
      <c r="I191">
        <f>MONTH(Tabela_pomiary7[[#This Row],[data]])</f>
        <v>11</v>
      </c>
      <c r="J191">
        <f>Tabela_pomiary7[[#This Row],[czujnik1]]+0.9</f>
        <v>11.67</v>
      </c>
      <c r="K191" s="6"/>
      <c r="L191" s="6"/>
      <c r="M191" s="6"/>
    </row>
    <row r="192" spans="1:13" x14ac:dyDescent="0.3">
      <c r="A192" s="1">
        <v>42704</v>
      </c>
      <c r="B192" s="2">
        <v>0.12638888888888888</v>
      </c>
      <c r="C192">
        <v>15.81</v>
      </c>
      <c r="D192">
        <v>14.72</v>
      </c>
      <c r="E192">
        <v>12.26</v>
      </c>
      <c r="F192">
        <v>19.34</v>
      </c>
      <c r="G192">
        <f>DAY(Tabela_pomiary7[[#This Row],[data]])</f>
        <v>30</v>
      </c>
      <c r="I192">
        <f>MONTH(Tabela_pomiary7[[#This Row],[data]])</f>
        <v>11</v>
      </c>
      <c r="J192">
        <f>Tabela_pomiary7[[#This Row],[czujnik1]]+0.9</f>
        <v>16.71</v>
      </c>
      <c r="K192" s="6"/>
      <c r="L192" s="6"/>
      <c r="M192" s="6"/>
    </row>
    <row r="193" spans="1:13" x14ac:dyDescent="0.3">
      <c r="A193" s="1">
        <v>42713</v>
      </c>
      <c r="B193" s="2">
        <v>0.12638888888888888</v>
      </c>
      <c r="C193">
        <v>-1.03</v>
      </c>
      <c r="D193">
        <v>8.4</v>
      </c>
      <c r="E193">
        <v>-2.09</v>
      </c>
      <c r="F193">
        <v>-2.0299999999999998</v>
      </c>
      <c r="G193">
        <f>DAY(Tabela_pomiary7[[#This Row],[data]])</f>
        <v>9</v>
      </c>
      <c r="I193">
        <f>MONTH(Tabela_pomiary7[[#This Row],[data]])</f>
        <v>12</v>
      </c>
      <c r="J193">
        <f>Tabela_pomiary7[[#This Row],[czujnik1]]+0.9</f>
        <v>-0.13</v>
      </c>
      <c r="K193" s="6"/>
      <c r="L193" s="6"/>
      <c r="M193" s="6"/>
    </row>
    <row r="194" spans="1:13" x14ac:dyDescent="0.3">
      <c r="A194" s="1">
        <v>42715</v>
      </c>
      <c r="B194" s="2">
        <v>8.3333333333333332E-3</v>
      </c>
      <c r="C194">
        <v>-0.64</v>
      </c>
      <c r="D194">
        <v>-3.46</v>
      </c>
      <c r="E194">
        <v>-5.76</v>
      </c>
      <c r="F194">
        <v>-2.0499999999999998</v>
      </c>
      <c r="G194">
        <f>DAY(Tabela_pomiary7[[#This Row],[data]])</f>
        <v>11</v>
      </c>
      <c r="I194">
        <f>MONTH(Tabela_pomiary7[[#This Row],[data]])</f>
        <v>12</v>
      </c>
      <c r="J194">
        <f>Tabela_pomiary7[[#This Row],[czujnik1]]+0.9</f>
        <v>0.26</v>
      </c>
      <c r="K194" s="6"/>
      <c r="L194" s="6"/>
      <c r="M194" s="6"/>
    </row>
    <row r="195" spans="1:13" x14ac:dyDescent="0.3">
      <c r="A195" s="1">
        <v>42716</v>
      </c>
      <c r="B195" s="2">
        <v>0.29930555555555555</v>
      </c>
      <c r="C195">
        <v>-4.66</v>
      </c>
      <c r="D195">
        <v>7.8</v>
      </c>
      <c r="E195">
        <v>7.27</v>
      </c>
      <c r="F195">
        <v>0</v>
      </c>
      <c r="G195">
        <f>DAY(Tabela_pomiary7[[#This Row],[data]])</f>
        <v>12</v>
      </c>
      <c r="I195">
        <f>MONTH(Tabela_pomiary7[[#This Row],[data]])</f>
        <v>12</v>
      </c>
      <c r="J195">
        <f>Tabela_pomiary7[[#This Row],[czujnik1]]+0.9</f>
        <v>-3.7600000000000002</v>
      </c>
      <c r="K195" s="6"/>
      <c r="L195" s="6"/>
      <c r="M195" s="6"/>
    </row>
    <row r="196" spans="1:13" x14ac:dyDescent="0.3">
      <c r="A196" s="1">
        <v>42720</v>
      </c>
      <c r="B196" s="2">
        <v>4.1666666666666664E-2</v>
      </c>
      <c r="C196">
        <v>5.58</v>
      </c>
      <c r="D196">
        <v>-4.47</v>
      </c>
      <c r="E196">
        <v>0.7</v>
      </c>
      <c r="F196">
        <v>-6.74</v>
      </c>
      <c r="G196">
        <f>DAY(Tabela_pomiary7[[#This Row],[data]])</f>
        <v>16</v>
      </c>
      <c r="I196">
        <f>MONTH(Tabela_pomiary7[[#This Row],[data]])</f>
        <v>12</v>
      </c>
      <c r="J196">
        <f>Tabela_pomiary7[[#This Row],[czujnik1]]+0.9</f>
        <v>6.48</v>
      </c>
      <c r="K196" s="6"/>
      <c r="L196" s="6"/>
      <c r="M196" s="6"/>
    </row>
    <row r="197" spans="1:13" x14ac:dyDescent="0.3">
      <c r="A197" s="1">
        <v>42722</v>
      </c>
      <c r="B197" s="2">
        <v>0.37638888888888888</v>
      </c>
      <c r="C197">
        <v>3.23</v>
      </c>
      <c r="D197">
        <v>3.29</v>
      </c>
      <c r="E197">
        <v>-3.33</v>
      </c>
      <c r="F197">
        <v>-7.14</v>
      </c>
      <c r="G197">
        <f>DAY(Tabela_pomiary7[[#This Row],[data]])</f>
        <v>18</v>
      </c>
      <c r="I197">
        <f>MONTH(Tabela_pomiary7[[#This Row],[data]])</f>
        <v>12</v>
      </c>
      <c r="J197">
        <f>Tabela_pomiary7[[#This Row],[czujnik1]]+0.9</f>
        <v>4.13</v>
      </c>
      <c r="K197" s="6"/>
      <c r="L197" s="6"/>
      <c r="M197" s="6"/>
    </row>
    <row r="198" spans="1:13" x14ac:dyDescent="0.3">
      <c r="A198" s="1">
        <v>42727</v>
      </c>
      <c r="B198" s="2">
        <v>0.16944444444444445</v>
      </c>
      <c r="C198">
        <v>-1.46</v>
      </c>
      <c r="D198">
        <v>-7.76</v>
      </c>
      <c r="E198">
        <v>0.16</v>
      </c>
      <c r="F198">
        <v>3.83</v>
      </c>
      <c r="G198">
        <f>DAY(Tabela_pomiary7[[#This Row],[data]])</f>
        <v>23</v>
      </c>
      <c r="I198">
        <f>MONTH(Tabela_pomiary7[[#This Row],[data]])</f>
        <v>12</v>
      </c>
      <c r="J198">
        <f>Tabela_pomiary7[[#This Row],[czujnik1]]+0.9</f>
        <v>-0.55999999999999994</v>
      </c>
      <c r="K198" s="6"/>
      <c r="L198" s="6"/>
      <c r="M198" s="6"/>
    </row>
    <row r="199" spans="1:13" x14ac:dyDescent="0.3">
      <c r="A199" s="1">
        <v>42728</v>
      </c>
      <c r="B199" s="2">
        <v>0.29583333333333334</v>
      </c>
      <c r="C199">
        <v>-7.3</v>
      </c>
      <c r="D199">
        <v>-4.8600000000000003</v>
      </c>
      <c r="E199">
        <v>-6.38</v>
      </c>
      <c r="F199">
        <v>8.1</v>
      </c>
      <c r="G199">
        <f>DAY(Tabela_pomiary7[[#This Row],[data]])</f>
        <v>24</v>
      </c>
      <c r="I199">
        <f>MONTH(Tabela_pomiary7[[#This Row],[data]])</f>
        <v>12</v>
      </c>
      <c r="J199">
        <f>Tabela_pomiary7[[#This Row],[czujnik1]]+0.9</f>
        <v>-6.3999999999999995</v>
      </c>
      <c r="K199" s="6"/>
      <c r="L199" s="6"/>
      <c r="M199" s="6"/>
    </row>
    <row r="200" spans="1:13" x14ac:dyDescent="0.3">
      <c r="A200" s="1">
        <v>42731</v>
      </c>
      <c r="B200" s="2">
        <v>4.4444444444444446E-2</v>
      </c>
      <c r="C200">
        <v>-2.37</v>
      </c>
      <c r="D200">
        <v>4.95</v>
      </c>
      <c r="E200">
        <v>-7.17</v>
      </c>
      <c r="F200">
        <v>2.2599999999999998</v>
      </c>
      <c r="G200">
        <f>DAY(Tabela_pomiary7[[#This Row],[data]])</f>
        <v>27</v>
      </c>
      <c r="I200">
        <f>MONTH(Tabela_pomiary7[[#This Row],[data]])</f>
        <v>12</v>
      </c>
      <c r="J200">
        <f>Tabela_pomiary7[[#This Row],[czujnik1]]+0.9</f>
        <v>-1.4700000000000002</v>
      </c>
      <c r="K200" s="6"/>
      <c r="L200" s="6"/>
      <c r="M200" s="6"/>
    </row>
    <row r="201" spans="1:13" x14ac:dyDescent="0.3">
      <c r="A201" s="1">
        <v>42732</v>
      </c>
      <c r="B201" s="2">
        <v>4.3749999999999997E-2</v>
      </c>
      <c r="C201">
        <v>-6.44</v>
      </c>
      <c r="D201">
        <v>6.45</v>
      </c>
      <c r="E201">
        <v>3.14</v>
      </c>
      <c r="F201">
        <v>-6.82</v>
      </c>
      <c r="G201">
        <f>DAY(Tabela_pomiary7[[#This Row],[data]])</f>
        <v>28</v>
      </c>
      <c r="I201">
        <f>MONTH(Tabela_pomiary7[[#This Row],[data]])</f>
        <v>12</v>
      </c>
      <c r="J201">
        <f>Tabela_pomiary7[[#This Row],[czujnik1]]+0.9</f>
        <v>-5.54</v>
      </c>
      <c r="K201" s="6"/>
      <c r="L201" s="6"/>
      <c r="M201" s="6"/>
    </row>
    <row r="202" spans="1:13" x14ac:dyDescent="0.3">
      <c r="A202" s="1">
        <v>42374</v>
      </c>
      <c r="B202" s="2">
        <v>0.46597222222222223</v>
      </c>
      <c r="C202">
        <f>IF(AND(Tabela_pomiary7[[#This Row],[DZIEŃ]]&gt;=5,Tabela_pomiary7[[#This Row],[DZIEŃ]]&lt;=10),C2-1.2,C2)</f>
        <v>-0.59</v>
      </c>
      <c r="D202">
        <f>IF(AND(Tabela_pomiary7[[#This Row],[DZIEŃ]]&gt;=5,Tabela_pomiary7[[#This Row],[DZIEŃ]]&lt;=10),D2-1.2,D2)</f>
        <v>-6.1800000000000006</v>
      </c>
      <c r="E202">
        <f>E2</f>
        <v>-1.6</v>
      </c>
      <c r="F202">
        <f>IF(AND(Tabela_pomiary7[[#This Row],[DZIEŃ]]&gt;=5,Tabela_pomiary7[[#This Row],[DZIEŃ]]&lt;=10),F2-1.2,F2)</f>
        <v>0.51</v>
      </c>
      <c r="G202">
        <f>DAY(Tabela_pomiary7[[#This Row],[data]])</f>
        <v>5</v>
      </c>
      <c r="H202" t="s">
        <v>42</v>
      </c>
      <c r="I202">
        <f>MONTH(Tabela_pomiary7[[#This Row],[data]])</f>
        <v>1</v>
      </c>
      <c r="J202">
        <f>Tabela_pomiary7[[#This Row],[czujnik1]]+0.9</f>
        <v>0.31000000000000005</v>
      </c>
      <c r="K202" s="6"/>
      <c r="L202" s="6"/>
      <c r="M202" s="6"/>
    </row>
    <row r="203" spans="1:13" x14ac:dyDescent="0.3">
      <c r="A203" s="1">
        <v>42377</v>
      </c>
      <c r="B203" s="2">
        <v>0.29166666666666669</v>
      </c>
      <c r="C203">
        <f>IF(AND(Tabela_pomiary7[[#This Row],[DZIEŃ]]&gt;=5,Tabela_pomiary7[[#This Row],[DZIEŃ]]&lt;=10),C3-1.2,C3)</f>
        <v>-5.7</v>
      </c>
      <c r="D203">
        <f>IF(AND(Tabela_pomiary7[[#This Row],[DZIEŃ]]&gt;=5,Tabela_pomiary7[[#This Row],[DZIEŃ]]&lt;=10),D3-1.2,D3)</f>
        <v>1.36</v>
      </c>
      <c r="E203">
        <f t="shared" ref="E203:E266" si="0">E3</f>
        <v>3.31</v>
      </c>
      <c r="F203">
        <f>IF(AND(Tabela_pomiary7[[#This Row],[DZIEŃ]]&gt;=5,Tabela_pomiary7[[#This Row],[DZIEŃ]]&lt;=10),F3-1.2,F3)</f>
        <v>-6.6000000000000005</v>
      </c>
      <c r="G203">
        <f>DAY(Tabela_pomiary7[[#This Row],[data]])</f>
        <v>8</v>
      </c>
      <c r="I203">
        <f>MONTH(Tabela_pomiary7[[#This Row],[data]])</f>
        <v>1</v>
      </c>
      <c r="J203">
        <f>Tabela_pomiary7[[#This Row],[czujnik1]]+0.9</f>
        <v>-4.8</v>
      </c>
      <c r="K203" s="6"/>
      <c r="L203" s="6"/>
      <c r="M203" s="6"/>
    </row>
    <row r="204" spans="1:13" x14ac:dyDescent="0.3">
      <c r="A204" s="1">
        <v>42387</v>
      </c>
      <c r="B204" s="2">
        <v>0.42499999999999999</v>
      </c>
      <c r="C204">
        <f>IF(AND(Tabela_pomiary7[[#This Row],[DZIEŃ]]&gt;=5,Tabela_pomiary7[[#This Row],[DZIEŃ]]&lt;=10),C4-1.2,C4)</f>
        <v>2.59</v>
      </c>
      <c r="D204">
        <f>IF(AND(Tabela_pomiary7[[#This Row],[DZIEŃ]]&gt;=5,Tabela_pomiary7[[#This Row],[DZIEŃ]]&lt;=10),D4-1.2,D4)</f>
        <v>-7.29</v>
      </c>
      <c r="E204">
        <f t="shared" si="0"/>
        <v>-4.7699999999999996</v>
      </c>
      <c r="F204">
        <f>IF(AND(Tabela_pomiary7[[#This Row],[DZIEŃ]]&gt;=5,Tabela_pomiary7[[#This Row],[DZIEŃ]]&lt;=10),F4-1.2,F4)</f>
        <v>-3.88</v>
      </c>
      <c r="G204">
        <f>DAY(Tabela_pomiary7[[#This Row],[data]])</f>
        <v>18</v>
      </c>
      <c r="I204">
        <f>MONTH(Tabela_pomiary7[[#This Row],[data]])</f>
        <v>1</v>
      </c>
      <c r="J204">
        <f>Tabela_pomiary7[[#This Row],[czujnik1]]+0.9</f>
        <v>3.4899999999999998</v>
      </c>
      <c r="K204" s="6"/>
      <c r="L204" s="6"/>
      <c r="M204" s="6"/>
    </row>
    <row r="205" spans="1:13" x14ac:dyDescent="0.3">
      <c r="A205" s="1">
        <v>42389</v>
      </c>
      <c r="B205" s="2">
        <v>5.5555555555555558E-3</v>
      </c>
      <c r="C205">
        <f>IF(AND(Tabela_pomiary7[[#This Row],[DZIEŃ]]&gt;=5,Tabela_pomiary7[[#This Row],[DZIEŃ]]&lt;=10),C5-1.2,C5)</f>
        <v>7.76</v>
      </c>
      <c r="D205">
        <f>IF(AND(Tabela_pomiary7[[#This Row],[DZIEŃ]]&gt;=5,Tabela_pomiary7[[#This Row],[DZIEŃ]]&lt;=10),D5-1.2,D5)</f>
        <v>-7.18</v>
      </c>
      <c r="E205">
        <f t="shared" si="0"/>
        <v>-2.84</v>
      </c>
      <c r="F205">
        <f>IF(AND(Tabela_pomiary7[[#This Row],[DZIEŃ]]&gt;=5,Tabela_pomiary7[[#This Row],[DZIEŃ]]&lt;=10),F5-1.2,F5)</f>
        <v>-1.31</v>
      </c>
      <c r="G205">
        <f>DAY(Tabela_pomiary7[[#This Row],[data]])</f>
        <v>20</v>
      </c>
      <c r="I205">
        <f>MONTH(Tabela_pomiary7[[#This Row],[data]])</f>
        <v>1</v>
      </c>
      <c r="J205">
        <f>Tabela_pomiary7[[#This Row],[czujnik1]]+0.9</f>
        <v>8.66</v>
      </c>
      <c r="K205" s="6"/>
      <c r="L205" s="6"/>
      <c r="M205" s="6"/>
    </row>
    <row r="206" spans="1:13" x14ac:dyDescent="0.3">
      <c r="A206" s="1">
        <v>42390</v>
      </c>
      <c r="B206" s="2">
        <v>0.41805555555555557</v>
      </c>
      <c r="C206">
        <f>IF(AND(Tabela_pomiary7[[#This Row],[DZIEŃ]]&gt;=5,Tabela_pomiary7[[#This Row],[DZIEŃ]]&lt;=10),C6-1.2,C6)</f>
        <v>7.12</v>
      </c>
      <c r="D206">
        <f>IF(AND(Tabela_pomiary7[[#This Row],[DZIEŃ]]&gt;=5,Tabela_pomiary7[[#This Row],[DZIEŃ]]&lt;=10),D6-1.2,D6)</f>
        <v>5.13</v>
      </c>
      <c r="E206">
        <f t="shared" si="0"/>
        <v>0.87</v>
      </c>
      <c r="F206">
        <f>IF(AND(Tabela_pomiary7[[#This Row],[DZIEŃ]]&gt;=5,Tabela_pomiary7[[#This Row],[DZIEŃ]]&lt;=10),F6-1.2,F6)</f>
        <v>-5.21</v>
      </c>
      <c r="G206">
        <f>DAY(Tabela_pomiary7[[#This Row],[data]])</f>
        <v>21</v>
      </c>
      <c r="I206">
        <f>MONTH(Tabela_pomiary7[[#This Row],[data]])</f>
        <v>1</v>
      </c>
      <c r="J206">
        <f>Tabela_pomiary7[[#This Row],[czujnik1]]+0.9</f>
        <v>8.02</v>
      </c>
      <c r="K206" s="6"/>
      <c r="L206" s="6"/>
      <c r="M206" s="6"/>
    </row>
    <row r="207" spans="1:13" x14ac:dyDescent="0.3">
      <c r="A207" s="1">
        <v>42391</v>
      </c>
      <c r="B207" s="2">
        <v>0.13263888888888889</v>
      </c>
      <c r="C207">
        <f>IF(AND(Tabela_pomiary7[[#This Row],[DZIEŃ]]&gt;=5,Tabela_pomiary7[[#This Row],[DZIEŃ]]&lt;=10),C7-1.2,C7)</f>
        <v>4.1100000000000003</v>
      </c>
      <c r="D207">
        <f>IF(AND(Tabela_pomiary7[[#This Row],[DZIEŃ]]&gt;=5,Tabela_pomiary7[[#This Row],[DZIEŃ]]&lt;=10),D7-1.2,D7)</f>
        <v>0.85</v>
      </c>
      <c r="E207">
        <f t="shared" si="0"/>
        <v>1.5</v>
      </c>
      <c r="F207">
        <f>IF(AND(Tabela_pomiary7[[#This Row],[DZIEŃ]]&gt;=5,Tabela_pomiary7[[#This Row],[DZIEŃ]]&lt;=10),F7-1.2,F7)</f>
        <v>-3.41</v>
      </c>
      <c r="G207">
        <f>DAY(Tabela_pomiary7[[#This Row],[data]])</f>
        <v>22</v>
      </c>
      <c r="I207">
        <f>MONTH(Tabela_pomiary7[[#This Row],[data]])</f>
        <v>1</v>
      </c>
      <c r="J207">
        <f>Tabela_pomiary7[[#This Row],[czujnik1]]+0.9</f>
        <v>5.0100000000000007</v>
      </c>
      <c r="K207" s="6"/>
      <c r="L207" s="6"/>
      <c r="M207" s="6"/>
    </row>
    <row r="208" spans="1:13" x14ac:dyDescent="0.3">
      <c r="A208" s="1">
        <v>42399</v>
      </c>
      <c r="B208" s="2">
        <v>4.583333333333333E-2</v>
      </c>
      <c r="C208">
        <f>IF(AND(Tabela_pomiary7[[#This Row],[DZIEŃ]]&gt;=5,Tabela_pomiary7[[#This Row],[DZIEŃ]]&lt;=10),C8-1.2,C8)</f>
        <v>-5.38</v>
      </c>
      <c r="D208">
        <f>IF(AND(Tabela_pomiary7[[#This Row],[DZIEŃ]]&gt;=5,Tabela_pomiary7[[#This Row],[DZIEŃ]]&lt;=10),D8-1.2,D8)</f>
        <v>5.93</v>
      </c>
      <c r="E208">
        <f t="shared" si="0"/>
        <v>-6.59</v>
      </c>
      <c r="F208">
        <f>IF(AND(Tabela_pomiary7[[#This Row],[DZIEŃ]]&gt;=5,Tabela_pomiary7[[#This Row],[DZIEŃ]]&lt;=10),F8-1.2,F8)</f>
        <v>-7.28</v>
      </c>
      <c r="G208">
        <f>DAY(Tabela_pomiary7[[#This Row],[data]])</f>
        <v>30</v>
      </c>
      <c r="I208">
        <f>MONTH(Tabela_pomiary7[[#This Row],[data]])</f>
        <v>1</v>
      </c>
      <c r="J208">
        <f>Tabela_pomiary7[[#This Row],[czujnik1]]+0.9</f>
        <v>-4.4799999999999995</v>
      </c>
      <c r="K208" s="6"/>
      <c r="L208" s="6"/>
      <c r="M208" s="6"/>
    </row>
    <row r="209" spans="1:13" x14ac:dyDescent="0.3">
      <c r="A209" s="1">
        <v>42405</v>
      </c>
      <c r="B209" s="2">
        <v>0.12638888888888888</v>
      </c>
      <c r="C209">
        <f>IF(AND(Tabela_pomiary7[[#This Row],[DZIEŃ]]&gt;=5,Tabela_pomiary7[[#This Row],[DZIEŃ]]&lt;=10),C9-1.2,C9)</f>
        <v>2.0099999999999998</v>
      </c>
      <c r="D209">
        <f>IF(AND(Tabela_pomiary7[[#This Row],[DZIEŃ]]&gt;=5,Tabela_pomiary7[[#This Row],[DZIEŃ]]&lt;=10),D9-1.2,D9)</f>
        <v>-8.23</v>
      </c>
      <c r="E209">
        <f t="shared" si="0"/>
        <v>7.78</v>
      </c>
      <c r="F209">
        <f>IF(AND(Tabela_pomiary7[[#This Row],[DZIEŃ]]&gt;=5,Tabela_pomiary7[[#This Row],[DZIEŃ]]&lt;=10),F9-1.2,F9)</f>
        <v>1.28</v>
      </c>
      <c r="G209">
        <f>DAY(Tabela_pomiary7[[#This Row],[data]])</f>
        <v>5</v>
      </c>
      <c r="I209">
        <f>MONTH(Tabela_pomiary7[[#This Row],[data]])</f>
        <v>2</v>
      </c>
      <c r="J209">
        <f>Tabela_pomiary7[[#This Row],[czujnik1]]+0.9</f>
        <v>2.9099999999999997</v>
      </c>
      <c r="K209" s="6"/>
      <c r="L209" s="6"/>
      <c r="M209" s="6"/>
    </row>
    <row r="210" spans="1:13" x14ac:dyDescent="0.3">
      <c r="A210" s="1">
        <v>42406</v>
      </c>
      <c r="B210" s="2">
        <v>8.7499999999999994E-2</v>
      </c>
      <c r="C210">
        <f>IF(AND(Tabela_pomiary7[[#This Row],[DZIEŃ]]&gt;=5,Tabela_pomiary7[[#This Row],[DZIEŃ]]&lt;=10),C10-1.2,C10)</f>
        <v>0.74</v>
      </c>
      <c r="D210">
        <f>IF(AND(Tabela_pomiary7[[#This Row],[DZIEŃ]]&gt;=5,Tabela_pomiary7[[#This Row],[DZIEŃ]]&lt;=10),D10-1.2,D10)</f>
        <v>0.52</v>
      </c>
      <c r="E210">
        <f t="shared" si="0"/>
        <v>-7.12</v>
      </c>
      <c r="F210">
        <f>IF(AND(Tabela_pomiary7[[#This Row],[DZIEŃ]]&gt;=5,Tabela_pomiary7[[#This Row],[DZIEŃ]]&lt;=10),F10-1.2,F10)</f>
        <v>0.92000000000000015</v>
      </c>
      <c r="G210">
        <f>DAY(Tabela_pomiary7[[#This Row],[data]])</f>
        <v>6</v>
      </c>
      <c r="I210">
        <f>MONTH(Tabela_pomiary7[[#This Row],[data]])</f>
        <v>2</v>
      </c>
      <c r="J210">
        <f>Tabela_pomiary7[[#This Row],[czujnik1]]+0.9</f>
        <v>1.6400000000000001</v>
      </c>
      <c r="K210" s="6"/>
      <c r="L210" s="6"/>
      <c r="M210" s="6"/>
    </row>
    <row r="211" spans="1:13" x14ac:dyDescent="0.3">
      <c r="A211" s="1">
        <v>42406</v>
      </c>
      <c r="B211" s="2">
        <v>0.21111111111111111</v>
      </c>
      <c r="C211">
        <f>IF(AND(Tabela_pomiary7[[#This Row],[DZIEŃ]]&gt;=5,Tabela_pomiary7[[#This Row],[DZIEŃ]]&lt;=10),C11-1.2,C11)</f>
        <v>7.61</v>
      </c>
      <c r="D211">
        <f>IF(AND(Tabela_pomiary7[[#This Row],[DZIEŃ]]&gt;=5,Tabela_pomiary7[[#This Row],[DZIEŃ]]&lt;=10),D11-1.2,D11)</f>
        <v>-2.86</v>
      </c>
      <c r="E211">
        <f t="shared" si="0"/>
        <v>8.32</v>
      </c>
      <c r="F211">
        <f>IF(AND(Tabela_pomiary7[[#This Row],[DZIEŃ]]&gt;=5,Tabela_pomiary7[[#This Row],[DZIEŃ]]&lt;=10),F11-1.2,F11)</f>
        <v>-7.82</v>
      </c>
      <c r="G211">
        <f>DAY(Tabela_pomiary7[[#This Row],[data]])</f>
        <v>6</v>
      </c>
      <c r="I211">
        <f>MONTH(Tabela_pomiary7[[#This Row],[data]])</f>
        <v>2</v>
      </c>
      <c r="J211">
        <f>Tabela_pomiary7[[#This Row],[czujnik1]]+0.9</f>
        <v>8.51</v>
      </c>
      <c r="K211" s="6"/>
      <c r="L211" s="6"/>
      <c r="M211" s="6"/>
    </row>
    <row r="212" spans="1:13" x14ac:dyDescent="0.3">
      <c r="A212" s="1">
        <v>42409</v>
      </c>
      <c r="B212" s="2">
        <v>0.33541666666666664</v>
      </c>
      <c r="C212">
        <f>IF(AND(Tabela_pomiary7[[#This Row],[DZIEŃ]]&gt;=5,Tabela_pomiary7[[#This Row],[DZIEŃ]]&lt;=10),C12-1.2,C12)</f>
        <v>2.8</v>
      </c>
      <c r="D212">
        <f>IF(AND(Tabela_pomiary7[[#This Row],[DZIEŃ]]&gt;=5,Tabela_pomiary7[[#This Row],[DZIEŃ]]&lt;=10),D12-1.2,D12)</f>
        <v>-7.92</v>
      </c>
      <c r="E212">
        <f t="shared" si="0"/>
        <v>2.88</v>
      </c>
      <c r="F212">
        <f>IF(AND(Tabela_pomiary7[[#This Row],[DZIEŃ]]&gt;=5,Tabela_pomiary7[[#This Row],[DZIEŃ]]&lt;=10),F12-1.2,F12)</f>
        <v>1.3800000000000001</v>
      </c>
      <c r="G212">
        <f>DAY(Tabela_pomiary7[[#This Row],[data]])</f>
        <v>9</v>
      </c>
      <c r="I212">
        <f>MONTH(Tabela_pomiary7[[#This Row],[data]])</f>
        <v>2</v>
      </c>
      <c r="J212">
        <f>Tabela_pomiary7[[#This Row],[czujnik1]]+0.9</f>
        <v>3.6999999999999997</v>
      </c>
      <c r="K212" s="6"/>
      <c r="L212" s="6"/>
      <c r="M212" s="6"/>
    </row>
    <row r="213" spans="1:13" x14ac:dyDescent="0.3">
      <c r="A213" s="1">
        <v>42410</v>
      </c>
      <c r="B213" s="2">
        <v>0.25486111111111109</v>
      </c>
      <c r="C213">
        <f>IF(AND(Tabela_pomiary7[[#This Row],[DZIEŃ]]&gt;=5,Tabela_pomiary7[[#This Row],[DZIEŃ]]&lt;=10),C13-1.2,C13)</f>
        <v>-5.79</v>
      </c>
      <c r="D213">
        <f>IF(AND(Tabela_pomiary7[[#This Row],[DZIEŃ]]&gt;=5,Tabela_pomiary7[[#This Row],[DZIEŃ]]&lt;=10),D13-1.2,D13)</f>
        <v>4.54</v>
      </c>
      <c r="E213">
        <f t="shared" si="0"/>
        <v>-6.54</v>
      </c>
      <c r="F213">
        <f>IF(AND(Tabela_pomiary7[[#This Row],[DZIEŃ]]&gt;=5,Tabela_pomiary7[[#This Row],[DZIEŃ]]&lt;=10),F13-1.2,F13)</f>
        <v>-3.63</v>
      </c>
      <c r="G213">
        <f>DAY(Tabela_pomiary7[[#This Row],[data]])</f>
        <v>10</v>
      </c>
      <c r="I213">
        <f>MONTH(Tabela_pomiary7[[#This Row],[data]])</f>
        <v>2</v>
      </c>
      <c r="J213">
        <f>Tabela_pomiary7[[#This Row],[czujnik1]]+0.9</f>
        <v>-4.8899999999999997</v>
      </c>
      <c r="K213" s="6"/>
      <c r="L213" s="6"/>
      <c r="M213" s="6"/>
    </row>
    <row r="214" spans="1:13" x14ac:dyDescent="0.3">
      <c r="A214" s="1">
        <v>42410</v>
      </c>
      <c r="B214" s="2">
        <v>0.33819444444444446</v>
      </c>
      <c r="C214">
        <f>IF(AND(Tabela_pomiary7[[#This Row],[DZIEŃ]]&gt;=5,Tabela_pomiary7[[#This Row],[DZIEŃ]]&lt;=10),C14-1.2,C14)</f>
        <v>-7.0200000000000005</v>
      </c>
      <c r="D214">
        <f>IF(AND(Tabela_pomiary7[[#This Row],[DZIEŃ]]&gt;=5,Tabela_pomiary7[[#This Row],[DZIEŃ]]&lt;=10),D14-1.2,D14)</f>
        <v>4.24</v>
      </c>
      <c r="E214">
        <f t="shared" si="0"/>
        <v>4.29</v>
      </c>
      <c r="F214">
        <f>IF(AND(Tabela_pomiary7[[#This Row],[DZIEŃ]]&gt;=5,Tabela_pomiary7[[#This Row],[DZIEŃ]]&lt;=10),F14-1.2,F14)</f>
        <v>-8.49</v>
      </c>
      <c r="G214">
        <f>DAY(Tabela_pomiary7[[#This Row],[data]])</f>
        <v>10</v>
      </c>
      <c r="I214">
        <f>MONTH(Tabela_pomiary7[[#This Row],[data]])</f>
        <v>2</v>
      </c>
      <c r="J214">
        <f>Tabela_pomiary7[[#This Row],[czujnik1]]+0.9</f>
        <v>-6.12</v>
      </c>
      <c r="K214" s="6"/>
      <c r="L214" s="6"/>
      <c r="M214" s="6"/>
    </row>
    <row r="215" spans="1:13" x14ac:dyDescent="0.3">
      <c r="A215" s="1">
        <v>42413</v>
      </c>
      <c r="B215" s="2">
        <v>1.3888888888888889E-3</v>
      </c>
      <c r="C215">
        <f>IF(AND(Tabela_pomiary7[[#This Row],[DZIEŃ]]&gt;=5,Tabela_pomiary7[[#This Row],[DZIEŃ]]&lt;=10),C15-1.2,C15)</f>
        <v>8.26</v>
      </c>
      <c r="D215">
        <f>IF(AND(Tabela_pomiary7[[#This Row],[DZIEŃ]]&gt;=5,Tabela_pomiary7[[#This Row],[DZIEŃ]]&lt;=10),D15-1.2,D15)</f>
        <v>8.5</v>
      </c>
      <c r="E215">
        <f t="shared" si="0"/>
        <v>5.46</v>
      </c>
      <c r="F215">
        <f>IF(AND(Tabela_pomiary7[[#This Row],[DZIEŃ]]&gt;=5,Tabela_pomiary7[[#This Row],[DZIEŃ]]&lt;=10),F15-1.2,F15)</f>
        <v>-4.66</v>
      </c>
      <c r="G215">
        <f>DAY(Tabela_pomiary7[[#This Row],[data]])</f>
        <v>13</v>
      </c>
      <c r="I215">
        <f>MONTH(Tabela_pomiary7[[#This Row],[data]])</f>
        <v>2</v>
      </c>
      <c r="J215">
        <f>Tabela_pomiary7[[#This Row],[czujnik1]]+0.9</f>
        <v>9.16</v>
      </c>
      <c r="K215" s="6"/>
      <c r="L215" s="6"/>
      <c r="M215" s="6"/>
    </row>
    <row r="216" spans="1:13" x14ac:dyDescent="0.3">
      <c r="A216" s="1">
        <v>42415</v>
      </c>
      <c r="B216" s="2">
        <v>0.17083333333333334</v>
      </c>
      <c r="C216">
        <f>IF(AND(Tabela_pomiary7[[#This Row],[DZIEŃ]]&gt;=5,Tabela_pomiary7[[#This Row],[DZIEŃ]]&lt;=10),C16-1.2,C16)</f>
        <v>7.43</v>
      </c>
      <c r="D216">
        <f>IF(AND(Tabela_pomiary7[[#This Row],[DZIEŃ]]&gt;=5,Tabela_pomiary7[[#This Row],[DZIEŃ]]&lt;=10),D16-1.2,D16)</f>
        <v>7.88</v>
      </c>
      <c r="E216">
        <f t="shared" si="0"/>
        <v>-4.8499999999999996</v>
      </c>
      <c r="F216">
        <f>IF(AND(Tabela_pomiary7[[#This Row],[DZIEŃ]]&gt;=5,Tabela_pomiary7[[#This Row],[DZIEŃ]]&lt;=10),F16-1.2,F16)</f>
        <v>-4.21</v>
      </c>
      <c r="G216">
        <f>DAY(Tabela_pomiary7[[#This Row],[data]])</f>
        <v>15</v>
      </c>
      <c r="I216">
        <f>MONTH(Tabela_pomiary7[[#This Row],[data]])</f>
        <v>2</v>
      </c>
      <c r="J216">
        <f>Tabela_pomiary7[[#This Row],[czujnik1]]+0.9</f>
        <v>8.33</v>
      </c>
      <c r="K216" s="6"/>
      <c r="L216" s="6"/>
      <c r="M216" s="6"/>
    </row>
    <row r="217" spans="1:13" x14ac:dyDescent="0.3">
      <c r="A217" s="1">
        <v>42415</v>
      </c>
      <c r="B217" s="2">
        <v>0.29305555555555557</v>
      </c>
      <c r="C217">
        <f>IF(AND(Tabela_pomiary7[[#This Row],[DZIEŃ]]&gt;=5,Tabela_pomiary7[[#This Row],[DZIEŃ]]&lt;=10),C17-1.2,C17)</f>
        <v>-7.37</v>
      </c>
      <c r="D217">
        <f>IF(AND(Tabela_pomiary7[[#This Row],[DZIEŃ]]&gt;=5,Tabela_pomiary7[[#This Row],[DZIEŃ]]&lt;=10),D17-1.2,D17)</f>
        <v>2.31</v>
      </c>
      <c r="E217">
        <f t="shared" si="0"/>
        <v>-4.58</v>
      </c>
      <c r="F217">
        <f>IF(AND(Tabela_pomiary7[[#This Row],[DZIEŃ]]&gt;=5,Tabela_pomiary7[[#This Row],[DZIEŃ]]&lt;=10),F17-1.2,F17)</f>
        <v>-6.18</v>
      </c>
      <c r="G217">
        <f>DAY(Tabela_pomiary7[[#This Row],[data]])</f>
        <v>15</v>
      </c>
      <c r="I217">
        <f>MONTH(Tabela_pomiary7[[#This Row],[data]])</f>
        <v>2</v>
      </c>
      <c r="J217">
        <f>Tabela_pomiary7[[#This Row],[czujnik1]]+0.9</f>
        <v>-6.47</v>
      </c>
      <c r="K217" s="6"/>
      <c r="L217" s="6"/>
      <c r="M217" s="6"/>
    </row>
    <row r="218" spans="1:13" x14ac:dyDescent="0.3">
      <c r="A218" s="1">
        <v>42418</v>
      </c>
      <c r="B218" s="2">
        <v>0.17083333333333334</v>
      </c>
      <c r="C218">
        <f>IF(AND(Tabela_pomiary7[[#This Row],[DZIEŃ]]&gt;=5,Tabela_pomiary7[[#This Row],[DZIEŃ]]&lt;=10),C18-1.2,C18)</f>
        <v>7.78</v>
      </c>
      <c r="D218">
        <f>IF(AND(Tabela_pomiary7[[#This Row],[DZIEŃ]]&gt;=5,Tabela_pomiary7[[#This Row],[DZIEŃ]]&lt;=10),D18-1.2,D18)</f>
        <v>1.59</v>
      </c>
      <c r="E218">
        <f t="shared" si="0"/>
        <v>-6.56</v>
      </c>
      <c r="F218">
        <f>IF(AND(Tabela_pomiary7[[#This Row],[DZIEŃ]]&gt;=5,Tabela_pomiary7[[#This Row],[DZIEŃ]]&lt;=10),F18-1.2,F18)</f>
        <v>-6.35</v>
      </c>
      <c r="G218">
        <f>DAY(Tabela_pomiary7[[#This Row],[data]])</f>
        <v>18</v>
      </c>
      <c r="I218">
        <f>MONTH(Tabela_pomiary7[[#This Row],[data]])</f>
        <v>2</v>
      </c>
      <c r="J218">
        <f>Tabela_pomiary7[[#This Row],[czujnik1]]+0.9</f>
        <v>8.68</v>
      </c>
      <c r="K218" s="6"/>
      <c r="L218" s="6"/>
      <c r="M218" s="6"/>
    </row>
    <row r="219" spans="1:13" x14ac:dyDescent="0.3">
      <c r="A219" s="1">
        <v>42418</v>
      </c>
      <c r="B219" s="2">
        <v>0.29166666666666669</v>
      </c>
      <c r="C219">
        <f>IF(AND(Tabela_pomiary7[[#This Row],[DZIEŃ]]&gt;=5,Tabela_pomiary7[[#This Row],[DZIEŃ]]&lt;=10),C19-1.2,C19)</f>
        <v>-5.59</v>
      </c>
      <c r="D219">
        <f>IF(AND(Tabela_pomiary7[[#This Row],[DZIEŃ]]&gt;=5,Tabela_pomiary7[[#This Row],[DZIEŃ]]&lt;=10),D19-1.2,D19)</f>
        <v>1.44</v>
      </c>
      <c r="E219">
        <f t="shared" si="0"/>
        <v>0.74</v>
      </c>
      <c r="F219">
        <f>IF(AND(Tabela_pomiary7[[#This Row],[DZIEŃ]]&gt;=5,Tabela_pomiary7[[#This Row],[DZIEŃ]]&lt;=10),F19-1.2,F19)</f>
        <v>1.7</v>
      </c>
      <c r="G219">
        <f>DAY(Tabela_pomiary7[[#This Row],[data]])</f>
        <v>18</v>
      </c>
      <c r="I219">
        <f>MONTH(Tabela_pomiary7[[#This Row],[data]])</f>
        <v>2</v>
      </c>
      <c r="J219">
        <f>Tabela_pomiary7[[#This Row],[czujnik1]]+0.9</f>
        <v>-4.6899999999999995</v>
      </c>
      <c r="K219" s="6"/>
      <c r="L219" s="6"/>
      <c r="M219" s="6"/>
    </row>
    <row r="220" spans="1:13" x14ac:dyDescent="0.3">
      <c r="A220" s="1">
        <v>42418</v>
      </c>
      <c r="B220" s="2">
        <v>0.46180555555555558</v>
      </c>
      <c r="C220">
        <f>IF(AND(Tabela_pomiary7[[#This Row],[DZIEŃ]]&gt;=5,Tabela_pomiary7[[#This Row],[DZIEŃ]]&lt;=10),C20-1.2,C20)</f>
        <v>-5.61</v>
      </c>
      <c r="D220">
        <f>IF(AND(Tabela_pomiary7[[#This Row],[DZIEŃ]]&gt;=5,Tabela_pomiary7[[#This Row],[DZIEŃ]]&lt;=10),D20-1.2,D20)</f>
        <v>-2.42</v>
      </c>
      <c r="E220">
        <f t="shared" si="0"/>
        <v>2.27</v>
      </c>
      <c r="F220">
        <f>IF(AND(Tabela_pomiary7[[#This Row],[DZIEŃ]]&gt;=5,Tabela_pomiary7[[#This Row],[DZIEŃ]]&lt;=10),F20-1.2,F20)</f>
        <v>1.38</v>
      </c>
      <c r="G220">
        <f>DAY(Tabela_pomiary7[[#This Row],[data]])</f>
        <v>18</v>
      </c>
      <c r="I220">
        <f>MONTH(Tabela_pomiary7[[#This Row],[data]])</f>
        <v>2</v>
      </c>
      <c r="J220">
        <f>Tabela_pomiary7[[#This Row],[czujnik1]]+0.9</f>
        <v>-4.71</v>
      </c>
      <c r="K220" s="6"/>
      <c r="L220" s="6"/>
      <c r="M220" s="6"/>
    </row>
    <row r="221" spans="1:13" x14ac:dyDescent="0.3">
      <c r="A221" s="1">
        <v>42420</v>
      </c>
      <c r="B221" s="2">
        <v>0.21041666666666667</v>
      </c>
      <c r="C221">
        <f>IF(AND(Tabela_pomiary7[[#This Row],[DZIEŃ]]&gt;=5,Tabela_pomiary7[[#This Row],[DZIEŃ]]&lt;=10),C21-1.2,C21)</f>
        <v>8.91</v>
      </c>
      <c r="D221">
        <f>IF(AND(Tabela_pomiary7[[#This Row],[DZIEŃ]]&gt;=5,Tabela_pomiary7[[#This Row],[DZIEŃ]]&lt;=10),D21-1.2,D21)</f>
        <v>-0.83</v>
      </c>
      <c r="E221">
        <f t="shared" si="0"/>
        <v>2.9</v>
      </c>
      <c r="F221">
        <f>IF(AND(Tabela_pomiary7[[#This Row],[DZIEŃ]]&gt;=5,Tabela_pomiary7[[#This Row],[DZIEŃ]]&lt;=10),F21-1.2,F21)</f>
        <v>-2.0099999999999998</v>
      </c>
      <c r="G221">
        <f>DAY(Tabela_pomiary7[[#This Row],[data]])</f>
        <v>20</v>
      </c>
      <c r="I221">
        <f>MONTH(Tabela_pomiary7[[#This Row],[data]])</f>
        <v>2</v>
      </c>
      <c r="J221">
        <f>Tabela_pomiary7[[#This Row],[czujnik1]]+0.9</f>
        <v>9.81</v>
      </c>
      <c r="K221" s="6"/>
      <c r="L221" s="6"/>
      <c r="M221" s="6"/>
    </row>
    <row r="222" spans="1:13" x14ac:dyDescent="0.3">
      <c r="A222" s="1">
        <v>42421</v>
      </c>
      <c r="B222" s="2">
        <v>0.46319444444444446</v>
      </c>
      <c r="C222">
        <f>IF(AND(Tabela_pomiary7[[#This Row],[DZIEŃ]]&gt;=5,Tabela_pomiary7[[#This Row],[DZIEŃ]]&lt;=10),C22-1.2,C22)</f>
        <v>6.18</v>
      </c>
      <c r="D222">
        <f>IF(AND(Tabela_pomiary7[[#This Row],[DZIEŃ]]&gt;=5,Tabela_pomiary7[[#This Row],[DZIEŃ]]&lt;=10),D22-1.2,D22)</f>
        <v>6.14</v>
      </c>
      <c r="E222">
        <f t="shared" si="0"/>
        <v>4.6399999999999997</v>
      </c>
      <c r="F222">
        <f>IF(AND(Tabela_pomiary7[[#This Row],[DZIEŃ]]&gt;=5,Tabela_pomiary7[[#This Row],[DZIEŃ]]&lt;=10),F22-1.2,F22)</f>
        <v>-2.96</v>
      </c>
      <c r="G222">
        <f>DAY(Tabela_pomiary7[[#This Row],[data]])</f>
        <v>21</v>
      </c>
      <c r="I222">
        <f>MONTH(Tabela_pomiary7[[#This Row],[data]])</f>
        <v>2</v>
      </c>
      <c r="J222">
        <f>Tabela_pomiary7[[#This Row],[czujnik1]]+0.9</f>
        <v>7.08</v>
      </c>
      <c r="K222" s="6"/>
      <c r="L222" s="6"/>
      <c r="M222" s="6"/>
    </row>
    <row r="223" spans="1:13" x14ac:dyDescent="0.3">
      <c r="A223" s="1">
        <v>42424</v>
      </c>
      <c r="B223" s="2">
        <v>0.17083333333333334</v>
      </c>
      <c r="C223">
        <f>IF(AND(Tabela_pomiary7[[#This Row],[DZIEŃ]]&gt;=5,Tabela_pomiary7[[#This Row],[DZIEŃ]]&lt;=10),C23-1.2,C23)</f>
        <v>-3.2</v>
      </c>
      <c r="D223">
        <f>IF(AND(Tabela_pomiary7[[#This Row],[DZIEŃ]]&gt;=5,Tabela_pomiary7[[#This Row],[DZIEŃ]]&lt;=10),D23-1.2,D23)</f>
        <v>-4.18</v>
      </c>
      <c r="E223">
        <f t="shared" si="0"/>
        <v>-3.65</v>
      </c>
      <c r="F223">
        <f>IF(AND(Tabela_pomiary7[[#This Row],[DZIEŃ]]&gt;=5,Tabela_pomiary7[[#This Row],[DZIEŃ]]&lt;=10),F23-1.2,F23)</f>
        <v>-4.0999999999999996</v>
      </c>
      <c r="G223">
        <f>DAY(Tabela_pomiary7[[#This Row],[data]])</f>
        <v>24</v>
      </c>
      <c r="I223">
        <f>MONTH(Tabela_pomiary7[[#This Row],[data]])</f>
        <v>2</v>
      </c>
      <c r="J223">
        <f>Tabela_pomiary7[[#This Row],[czujnik1]]+0.9</f>
        <v>-2.3000000000000003</v>
      </c>
      <c r="K223" s="6"/>
      <c r="L223" s="6"/>
      <c r="M223" s="6"/>
    </row>
    <row r="224" spans="1:13" x14ac:dyDescent="0.3">
      <c r="A224" s="1">
        <v>42430</v>
      </c>
      <c r="B224" s="2">
        <v>0</v>
      </c>
      <c r="C224">
        <f>IF(AND(Tabela_pomiary7[[#This Row],[DZIEŃ]]&gt;=5,Tabela_pomiary7[[#This Row],[DZIEŃ]]&lt;=10),C24-1.2,C24)</f>
        <v>6.8</v>
      </c>
      <c r="D224">
        <f>IF(AND(Tabela_pomiary7[[#This Row],[DZIEŃ]]&gt;=5,Tabela_pomiary7[[#This Row],[DZIEŃ]]&lt;=10),D24-1.2,D24)</f>
        <v>-2.64</v>
      </c>
      <c r="E224">
        <f t="shared" si="0"/>
        <v>7.18</v>
      </c>
      <c r="F224">
        <f>IF(AND(Tabela_pomiary7[[#This Row],[DZIEŃ]]&gt;=5,Tabela_pomiary7[[#This Row],[DZIEŃ]]&lt;=10),F24-1.2,F24)</f>
        <v>7.33</v>
      </c>
      <c r="G224">
        <f>DAY(Tabela_pomiary7[[#This Row],[data]])</f>
        <v>1</v>
      </c>
      <c r="I224">
        <f>MONTH(Tabela_pomiary7[[#This Row],[data]])</f>
        <v>3</v>
      </c>
      <c r="J224">
        <f>Tabela_pomiary7[[#This Row],[czujnik1]]+0.9</f>
        <v>7.7</v>
      </c>
      <c r="K224" s="6"/>
      <c r="L224" s="6"/>
      <c r="M224" s="6"/>
    </row>
    <row r="225" spans="1:13" x14ac:dyDescent="0.3">
      <c r="A225" s="1">
        <v>42431</v>
      </c>
      <c r="B225" s="2">
        <v>0.16875000000000001</v>
      </c>
      <c r="C225">
        <f>IF(AND(Tabela_pomiary7[[#This Row],[DZIEŃ]]&gt;=5,Tabela_pomiary7[[#This Row],[DZIEŃ]]&lt;=10),C25-1.2,C25)</f>
        <v>-3.15</v>
      </c>
      <c r="D225">
        <f>IF(AND(Tabela_pomiary7[[#This Row],[DZIEŃ]]&gt;=5,Tabela_pomiary7[[#This Row],[DZIEŃ]]&lt;=10),D25-1.2,D25)</f>
        <v>-1.58</v>
      </c>
      <c r="E225">
        <f t="shared" si="0"/>
        <v>-2.67</v>
      </c>
      <c r="F225">
        <f>IF(AND(Tabela_pomiary7[[#This Row],[DZIEŃ]]&gt;=5,Tabela_pomiary7[[#This Row],[DZIEŃ]]&lt;=10),F25-1.2,F25)</f>
        <v>6.36</v>
      </c>
      <c r="G225">
        <f>DAY(Tabela_pomiary7[[#This Row],[data]])</f>
        <v>2</v>
      </c>
      <c r="I225">
        <f>MONTH(Tabela_pomiary7[[#This Row],[data]])</f>
        <v>3</v>
      </c>
      <c r="J225">
        <f>Tabela_pomiary7[[#This Row],[czujnik1]]+0.9</f>
        <v>-2.25</v>
      </c>
      <c r="K225" s="6"/>
      <c r="L225" s="6"/>
      <c r="M225" s="6"/>
    </row>
    <row r="226" spans="1:13" x14ac:dyDescent="0.3">
      <c r="A226" s="1">
        <v>42433</v>
      </c>
      <c r="B226" s="2">
        <v>0.29166666666666669</v>
      </c>
      <c r="C226">
        <f>IF(AND(Tabela_pomiary7[[#This Row],[DZIEŃ]]&gt;=5,Tabela_pomiary7[[#This Row],[DZIEŃ]]&lt;=10),C26-1.2,C26)</f>
        <v>-4.3899999999999997</v>
      </c>
      <c r="D226">
        <f>IF(AND(Tabela_pomiary7[[#This Row],[DZIEŃ]]&gt;=5,Tabela_pomiary7[[#This Row],[DZIEŃ]]&lt;=10),D26-1.2,D26)</f>
        <v>-3.86</v>
      </c>
      <c r="E226">
        <f t="shared" si="0"/>
        <v>-2.7</v>
      </c>
      <c r="F226">
        <f>IF(AND(Tabela_pomiary7[[#This Row],[DZIEŃ]]&gt;=5,Tabela_pomiary7[[#This Row],[DZIEŃ]]&lt;=10),F26-1.2,F26)</f>
        <v>5.24</v>
      </c>
      <c r="G226">
        <f>DAY(Tabela_pomiary7[[#This Row],[data]])</f>
        <v>4</v>
      </c>
      <c r="I226">
        <f>MONTH(Tabela_pomiary7[[#This Row],[data]])</f>
        <v>3</v>
      </c>
      <c r="J226">
        <f>Tabela_pomiary7[[#This Row],[czujnik1]]+0.9</f>
        <v>-3.4899999999999998</v>
      </c>
      <c r="K226" s="6"/>
      <c r="L226" s="6"/>
      <c r="M226" s="6"/>
    </row>
    <row r="227" spans="1:13" x14ac:dyDescent="0.3">
      <c r="A227" s="1">
        <v>42435</v>
      </c>
      <c r="B227" s="2">
        <v>0.33958333333333335</v>
      </c>
      <c r="C227">
        <f>IF(AND(Tabela_pomiary7[[#This Row],[DZIEŃ]]&gt;=5,Tabela_pomiary7[[#This Row],[DZIEŃ]]&lt;=10),C27-1.2,C27)</f>
        <v>-0.12999999999999989</v>
      </c>
      <c r="D227">
        <f>IF(AND(Tabela_pomiary7[[#This Row],[DZIEŃ]]&gt;=5,Tabela_pomiary7[[#This Row],[DZIEŃ]]&lt;=10),D27-1.2,D27)</f>
        <v>3.29</v>
      </c>
      <c r="E227">
        <f t="shared" si="0"/>
        <v>-0.82</v>
      </c>
      <c r="F227">
        <f>IF(AND(Tabela_pomiary7[[#This Row],[DZIEŃ]]&gt;=5,Tabela_pomiary7[[#This Row],[DZIEŃ]]&lt;=10),F27-1.2,F27)</f>
        <v>0.42999999999999994</v>
      </c>
      <c r="G227">
        <f>DAY(Tabela_pomiary7[[#This Row],[data]])</f>
        <v>6</v>
      </c>
      <c r="I227">
        <f>MONTH(Tabela_pomiary7[[#This Row],[data]])</f>
        <v>3</v>
      </c>
      <c r="J227">
        <f>Tabela_pomiary7[[#This Row],[czujnik1]]+0.9</f>
        <v>0.77000000000000013</v>
      </c>
      <c r="K227" s="6"/>
      <c r="L227" s="6"/>
      <c r="M227" s="6"/>
    </row>
    <row r="228" spans="1:13" x14ac:dyDescent="0.3">
      <c r="A228" s="1">
        <v>42436</v>
      </c>
      <c r="B228" s="2">
        <v>0.46041666666666664</v>
      </c>
      <c r="C228">
        <f>IF(AND(Tabela_pomiary7[[#This Row],[DZIEŃ]]&gt;=5,Tabela_pomiary7[[#This Row],[DZIEŃ]]&lt;=10),C28-1.2,C28)</f>
        <v>-5.5200000000000005</v>
      </c>
      <c r="D228">
        <f>IF(AND(Tabela_pomiary7[[#This Row],[DZIEŃ]]&gt;=5,Tabela_pomiary7[[#This Row],[DZIEŃ]]&lt;=10),D28-1.2,D28)</f>
        <v>-5.5</v>
      </c>
      <c r="E228">
        <f t="shared" si="0"/>
        <v>1.75</v>
      </c>
      <c r="F228">
        <f>IF(AND(Tabela_pomiary7[[#This Row],[DZIEŃ]]&gt;=5,Tabela_pomiary7[[#This Row],[DZIEŃ]]&lt;=10),F28-1.2,F28)</f>
        <v>1.3699999999999999</v>
      </c>
      <c r="G228">
        <f>DAY(Tabela_pomiary7[[#This Row],[data]])</f>
        <v>7</v>
      </c>
      <c r="I228">
        <f>MONTH(Tabela_pomiary7[[#This Row],[data]])</f>
        <v>3</v>
      </c>
      <c r="J228">
        <f>Tabela_pomiary7[[#This Row],[czujnik1]]+0.9</f>
        <v>-4.62</v>
      </c>
      <c r="K228" s="6"/>
      <c r="L228" s="6"/>
      <c r="M228" s="6"/>
    </row>
    <row r="229" spans="1:13" x14ac:dyDescent="0.3">
      <c r="A229" s="1">
        <v>42439</v>
      </c>
      <c r="B229" s="2">
        <v>0.50277777777777777</v>
      </c>
      <c r="C229">
        <f>IF(AND(Tabela_pomiary7[[#This Row],[DZIEŃ]]&gt;=5,Tabela_pomiary7[[#This Row],[DZIEŃ]]&lt;=10),C29-1.2,C29)</f>
        <v>7.7399999999999993</v>
      </c>
      <c r="D229">
        <f>IF(AND(Tabela_pomiary7[[#This Row],[DZIEŃ]]&gt;=5,Tabela_pomiary7[[#This Row],[DZIEŃ]]&lt;=10),D29-1.2,D29)</f>
        <v>-9.18</v>
      </c>
      <c r="E229">
        <f t="shared" si="0"/>
        <v>-3.33</v>
      </c>
      <c r="F229">
        <f>IF(AND(Tabela_pomiary7[[#This Row],[DZIEŃ]]&gt;=5,Tabela_pomiary7[[#This Row],[DZIEŃ]]&lt;=10),F29-1.2,F29)</f>
        <v>2.1900000000000004</v>
      </c>
      <c r="G229">
        <f>DAY(Tabela_pomiary7[[#This Row],[data]])</f>
        <v>10</v>
      </c>
      <c r="I229">
        <f>MONTH(Tabela_pomiary7[[#This Row],[data]])</f>
        <v>3</v>
      </c>
      <c r="J229">
        <f>Tabela_pomiary7[[#This Row],[czujnik1]]+0.9</f>
        <v>8.6399999999999988</v>
      </c>
      <c r="K229" s="6"/>
      <c r="L229" s="6"/>
      <c r="M229" s="6"/>
    </row>
    <row r="230" spans="1:13" x14ac:dyDescent="0.3">
      <c r="A230" s="1">
        <v>42441</v>
      </c>
      <c r="B230" s="2">
        <v>0.21388888888888888</v>
      </c>
      <c r="C230">
        <f>IF(AND(Tabela_pomiary7[[#This Row],[DZIEŃ]]&gt;=5,Tabela_pomiary7[[#This Row],[DZIEŃ]]&lt;=10),C30-1.2,C30)</f>
        <v>-2.84</v>
      </c>
      <c r="D230">
        <f>IF(AND(Tabela_pomiary7[[#This Row],[DZIEŃ]]&gt;=5,Tabela_pomiary7[[#This Row],[DZIEŃ]]&lt;=10),D30-1.2,D30)</f>
        <v>-3.79</v>
      </c>
      <c r="E230">
        <f t="shared" si="0"/>
        <v>-5.8</v>
      </c>
      <c r="F230">
        <f>IF(AND(Tabela_pomiary7[[#This Row],[DZIEŃ]]&gt;=5,Tabela_pomiary7[[#This Row],[DZIEŃ]]&lt;=10),F30-1.2,F30)</f>
        <v>-7.56</v>
      </c>
      <c r="G230">
        <f>DAY(Tabela_pomiary7[[#This Row],[data]])</f>
        <v>12</v>
      </c>
      <c r="I230">
        <f>MONTH(Tabela_pomiary7[[#This Row],[data]])</f>
        <v>3</v>
      </c>
      <c r="J230">
        <f>Tabela_pomiary7[[#This Row],[czujnik1]]+0.9</f>
        <v>-1.94</v>
      </c>
      <c r="K230" s="6"/>
      <c r="L230" s="6"/>
      <c r="M230" s="6"/>
    </row>
    <row r="231" spans="1:13" x14ac:dyDescent="0.3">
      <c r="A231" s="1">
        <v>42444</v>
      </c>
      <c r="B231" s="2">
        <v>0.12638888888888888</v>
      </c>
      <c r="C231">
        <f>IF(AND(Tabela_pomiary7[[#This Row],[DZIEŃ]]&gt;=5,Tabela_pomiary7[[#This Row],[DZIEŃ]]&lt;=10),C31-1.2,C31)</f>
        <v>-2.0099999999999998</v>
      </c>
      <c r="D231">
        <f>IF(AND(Tabela_pomiary7[[#This Row],[DZIEŃ]]&gt;=5,Tabela_pomiary7[[#This Row],[DZIEŃ]]&lt;=10),D31-1.2,D31)</f>
        <v>0.62</v>
      </c>
      <c r="E231">
        <f t="shared" si="0"/>
        <v>7.96</v>
      </c>
      <c r="F231">
        <f>IF(AND(Tabela_pomiary7[[#This Row],[DZIEŃ]]&gt;=5,Tabela_pomiary7[[#This Row],[DZIEŃ]]&lt;=10),F31-1.2,F31)</f>
        <v>4.51</v>
      </c>
      <c r="G231">
        <f>DAY(Tabela_pomiary7[[#This Row],[data]])</f>
        <v>15</v>
      </c>
      <c r="I231">
        <f>MONTH(Tabela_pomiary7[[#This Row],[data]])</f>
        <v>3</v>
      </c>
      <c r="J231">
        <f>Tabela_pomiary7[[#This Row],[czujnik1]]+0.9</f>
        <v>-1.1099999999999999</v>
      </c>
      <c r="K231" s="6"/>
      <c r="L231" s="6"/>
      <c r="M231" s="6"/>
    </row>
    <row r="232" spans="1:13" x14ac:dyDescent="0.3">
      <c r="A232" s="1">
        <v>42447</v>
      </c>
      <c r="B232" s="2">
        <v>8.3333333333333332E-3</v>
      </c>
      <c r="C232">
        <f>IF(AND(Tabela_pomiary7[[#This Row],[DZIEŃ]]&gt;=5,Tabela_pomiary7[[#This Row],[DZIEŃ]]&lt;=10),C32-1.2,C32)</f>
        <v>1.44</v>
      </c>
      <c r="D232">
        <f>IF(AND(Tabela_pomiary7[[#This Row],[DZIEŃ]]&gt;=5,Tabela_pomiary7[[#This Row],[DZIEŃ]]&lt;=10),D32-1.2,D32)</f>
        <v>-7.21</v>
      </c>
      <c r="E232">
        <f t="shared" si="0"/>
        <v>-6.89</v>
      </c>
      <c r="F232">
        <f>IF(AND(Tabela_pomiary7[[#This Row],[DZIEŃ]]&gt;=5,Tabela_pomiary7[[#This Row],[DZIEŃ]]&lt;=10),F32-1.2,F32)</f>
        <v>-3.19</v>
      </c>
      <c r="G232">
        <f>DAY(Tabela_pomiary7[[#This Row],[data]])</f>
        <v>18</v>
      </c>
      <c r="I232">
        <f>MONTH(Tabela_pomiary7[[#This Row],[data]])</f>
        <v>3</v>
      </c>
      <c r="J232">
        <f>Tabela_pomiary7[[#This Row],[czujnik1]]+0.9</f>
        <v>2.34</v>
      </c>
      <c r="K232" s="6"/>
      <c r="L232" s="6"/>
      <c r="M232" s="6"/>
    </row>
    <row r="233" spans="1:13" x14ac:dyDescent="0.3">
      <c r="A233" s="1">
        <v>42450</v>
      </c>
      <c r="B233" s="2">
        <v>0.12569444444444444</v>
      </c>
      <c r="C233">
        <f>IF(AND(Tabela_pomiary7[[#This Row],[DZIEŃ]]&gt;=5,Tabela_pomiary7[[#This Row],[DZIEŃ]]&lt;=10),C33-1.2,C33)</f>
        <v>0.98</v>
      </c>
      <c r="D233">
        <f>IF(AND(Tabela_pomiary7[[#This Row],[DZIEŃ]]&gt;=5,Tabela_pomiary7[[#This Row],[DZIEŃ]]&lt;=10),D33-1.2,D33)</f>
        <v>7.64</v>
      </c>
      <c r="E233">
        <f t="shared" si="0"/>
        <v>5.65</v>
      </c>
      <c r="F233">
        <f>IF(AND(Tabela_pomiary7[[#This Row],[DZIEŃ]]&gt;=5,Tabela_pomiary7[[#This Row],[DZIEŃ]]&lt;=10),F33-1.2,F33)</f>
        <v>5.0999999999999996</v>
      </c>
      <c r="G233">
        <f>DAY(Tabela_pomiary7[[#This Row],[data]])</f>
        <v>21</v>
      </c>
      <c r="I233">
        <f>MONTH(Tabela_pomiary7[[#This Row],[data]])</f>
        <v>3</v>
      </c>
      <c r="J233">
        <f>Tabela_pomiary7[[#This Row],[czujnik1]]+0.9</f>
        <v>1.88</v>
      </c>
      <c r="K233" s="6"/>
      <c r="L233" s="6"/>
      <c r="M233" s="6"/>
    </row>
    <row r="234" spans="1:13" x14ac:dyDescent="0.3">
      <c r="A234" s="1">
        <v>42451</v>
      </c>
      <c r="B234" s="2">
        <v>0.50694444444444442</v>
      </c>
      <c r="C234">
        <f>IF(AND(Tabela_pomiary7[[#This Row],[DZIEŃ]]&gt;=5,Tabela_pomiary7[[#This Row],[DZIEŃ]]&lt;=10),C34-1.2,C34)</f>
        <v>5.83</v>
      </c>
      <c r="D234">
        <f>IF(AND(Tabela_pomiary7[[#This Row],[DZIEŃ]]&gt;=5,Tabela_pomiary7[[#This Row],[DZIEŃ]]&lt;=10),D34-1.2,D34)</f>
        <v>7.18</v>
      </c>
      <c r="E234">
        <f t="shared" si="0"/>
        <v>-4.8</v>
      </c>
      <c r="F234">
        <f>IF(AND(Tabela_pomiary7[[#This Row],[DZIEŃ]]&gt;=5,Tabela_pomiary7[[#This Row],[DZIEŃ]]&lt;=10),F34-1.2,F34)</f>
        <v>2.92</v>
      </c>
      <c r="G234">
        <f>DAY(Tabela_pomiary7[[#This Row],[data]])</f>
        <v>22</v>
      </c>
      <c r="I234">
        <f>MONTH(Tabela_pomiary7[[#This Row],[data]])</f>
        <v>3</v>
      </c>
      <c r="J234">
        <f>Tabela_pomiary7[[#This Row],[czujnik1]]+0.9</f>
        <v>6.73</v>
      </c>
      <c r="K234" s="6"/>
      <c r="L234" s="6"/>
      <c r="M234" s="6"/>
    </row>
    <row r="235" spans="1:13" x14ac:dyDescent="0.3">
      <c r="A235" s="1">
        <v>42452</v>
      </c>
      <c r="B235" s="2">
        <v>0.16875000000000001</v>
      </c>
      <c r="C235">
        <f>IF(AND(Tabela_pomiary7[[#This Row],[DZIEŃ]]&gt;=5,Tabela_pomiary7[[#This Row],[DZIEŃ]]&lt;=10),C35-1.2,C35)</f>
        <v>-5.39</v>
      </c>
      <c r="D235">
        <f>IF(AND(Tabela_pomiary7[[#This Row],[DZIEŃ]]&gt;=5,Tabela_pomiary7[[#This Row],[DZIEŃ]]&lt;=10),D35-1.2,D35)</f>
        <v>-7.41</v>
      </c>
      <c r="E235">
        <f t="shared" si="0"/>
        <v>-2.19</v>
      </c>
      <c r="F235">
        <f>IF(AND(Tabela_pomiary7[[#This Row],[DZIEŃ]]&gt;=5,Tabela_pomiary7[[#This Row],[DZIEŃ]]&lt;=10),F35-1.2,F35)</f>
        <v>4.6100000000000003</v>
      </c>
      <c r="G235">
        <f>DAY(Tabela_pomiary7[[#This Row],[data]])</f>
        <v>23</v>
      </c>
      <c r="I235">
        <f>MONTH(Tabela_pomiary7[[#This Row],[data]])</f>
        <v>3</v>
      </c>
      <c r="J235">
        <f>Tabela_pomiary7[[#This Row],[czujnik1]]+0.9</f>
        <v>-4.4899999999999993</v>
      </c>
      <c r="K235" s="6"/>
      <c r="L235" s="6"/>
      <c r="M235" s="6"/>
    </row>
    <row r="236" spans="1:13" x14ac:dyDescent="0.3">
      <c r="A236" s="1">
        <v>42452</v>
      </c>
      <c r="B236" s="2">
        <v>0.25138888888888888</v>
      </c>
      <c r="C236">
        <f>IF(AND(Tabela_pomiary7[[#This Row],[DZIEŃ]]&gt;=5,Tabela_pomiary7[[#This Row],[DZIEŃ]]&lt;=10),C36-1.2,C36)</f>
        <v>7.98</v>
      </c>
      <c r="D236">
        <f>IF(AND(Tabela_pomiary7[[#This Row],[DZIEŃ]]&gt;=5,Tabela_pomiary7[[#This Row],[DZIEŃ]]&lt;=10),D36-1.2,D36)</f>
        <v>4.6100000000000003</v>
      </c>
      <c r="E236">
        <f t="shared" si="0"/>
        <v>3.23</v>
      </c>
      <c r="F236">
        <f>IF(AND(Tabela_pomiary7[[#This Row],[DZIEŃ]]&gt;=5,Tabela_pomiary7[[#This Row],[DZIEŃ]]&lt;=10),F36-1.2,F36)</f>
        <v>-7.13</v>
      </c>
      <c r="G236">
        <f>DAY(Tabela_pomiary7[[#This Row],[data]])</f>
        <v>23</v>
      </c>
      <c r="I236">
        <f>MONTH(Tabela_pomiary7[[#This Row],[data]])</f>
        <v>3</v>
      </c>
      <c r="J236">
        <f>Tabela_pomiary7[[#This Row],[czujnik1]]+0.9</f>
        <v>8.8800000000000008</v>
      </c>
      <c r="K236" s="6"/>
      <c r="L236" s="6"/>
      <c r="M236" s="6"/>
    </row>
    <row r="237" spans="1:13" x14ac:dyDescent="0.3">
      <c r="A237" s="1">
        <v>42454</v>
      </c>
      <c r="B237" s="2">
        <v>0.12986111111111112</v>
      </c>
      <c r="C237">
        <f>IF(AND(Tabela_pomiary7[[#This Row],[DZIEŃ]]&gt;=5,Tabela_pomiary7[[#This Row],[DZIEŃ]]&lt;=10),C37-1.2,C37)</f>
        <v>2.92</v>
      </c>
      <c r="D237">
        <f>IF(AND(Tabela_pomiary7[[#This Row],[DZIEŃ]]&gt;=5,Tabela_pomiary7[[#This Row],[DZIEŃ]]&lt;=10),D37-1.2,D37)</f>
        <v>0.43</v>
      </c>
      <c r="E237">
        <f t="shared" si="0"/>
        <v>6.34</v>
      </c>
      <c r="F237">
        <f>IF(AND(Tabela_pomiary7[[#This Row],[DZIEŃ]]&gt;=5,Tabela_pomiary7[[#This Row],[DZIEŃ]]&lt;=10),F37-1.2,F37)</f>
        <v>-5.17</v>
      </c>
      <c r="G237">
        <f>DAY(Tabela_pomiary7[[#This Row],[data]])</f>
        <v>25</v>
      </c>
      <c r="I237">
        <f>MONTH(Tabela_pomiary7[[#This Row],[data]])</f>
        <v>3</v>
      </c>
      <c r="J237">
        <f>Tabela_pomiary7[[#This Row],[czujnik1]]+0.9</f>
        <v>3.82</v>
      </c>
      <c r="K237" s="6"/>
      <c r="L237" s="6"/>
      <c r="M237" s="6"/>
    </row>
    <row r="238" spans="1:13" x14ac:dyDescent="0.3">
      <c r="A238" s="1">
        <v>42455</v>
      </c>
      <c r="B238" s="2">
        <v>0.33888888888888891</v>
      </c>
      <c r="C238">
        <f>IF(AND(Tabela_pomiary7[[#This Row],[DZIEŃ]]&gt;=5,Tabela_pomiary7[[#This Row],[DZIEŃ]]&lt;=10),C38-1.2,C38)</f>
        <v>5.68</v>
      </c>
      <c r="D238">
        <f>IF(AND(Tabela_pomiary7[[#This Row],[DZIEŃ]]&gt;=5,Tabela_pomiary7[[#This Row],[DZIEŃ]]&lt;=10),D38-1.2,D38)</f>
        <v>-5.18</v>
      </c>
      <c r="E238">
        <f t="shared" si="0"/>
        <v>-6.24</v>
      </c>
      <c r="F238">
        <f>IF(AND(Tabela_pomiary7[[#This Row],[DZIEŃ]]&gt;=5,Tabela_pomiary7[[#This Row],[DZIEŃ]]&lt;=10),F38-1.2,F38)</f>
        <v>-5.52</v>
      </c>
      <c r="G238">
        <f>DAY(Tabela_pomiary7[[#This Row],[data]])</f>
        <v>26</v>
      </c>
      <c r="I238">
        <f>MONTH(Tabela_pomiary7[[#This Row],[data]])</f>
        <v>3</v>
      </c>
      <c r="J238">
        <f>Tabela_pomiary7[[#This Row],[czujnik1]]+0.9</f>
        <v>6.58</v>
      </c>
      <c r="K238" s="6"/>
      <c r="L238" s="6"/>
      <c r="M238" s="6"/>
    </row>
    <row r="239" spans="1:13" x14ac:dyDescent="0.3">
      <c r="A239" s="1">
        <v>42455</v>
      </c>
      <c r="B239" s="2">
        <v>0.37847222222222221</v>
      </c>
      <c r="C239">
        <f>IF(AND(Tabela_pomiary7[[#This Row],[DZIEŃ]]&gt;=5,Tabela_pomiary7[[#This Row],[DZIEŃ]]&lt;=10),C39-1.2,C39)</f>
        <v>-3.88</v>
      </c>
      <c r="D239">
        <f>IF(AND(Tabela_pomiary7[[#This Row],[DZIEŃ]]&gt;=5,Tabela_pomiary7[[#This Row],[DZIEŃ]]&lt;=10),D39-1.2,D39)</f>
        <v>-5.21</v>
      </c>
      <c r="E239">
        <f t="shared" si="0"/>
        <v>6.75</v>
      </c>
      <c r="F239">
        <f>IF(AND(Tabela_pomiary7[[#This Row],[DZIEŃ]]&gt;=5,Tabela_pomiary7[[#This Row],[DZIEŃ]]&lt;=10),F39-1.2,F39)</f>
        <v>-0.73</v>
      </c>
      <c r="G239">
        <f>DAY(Tabela_pomiary7[[#This Row],[data]])</f>
        <v>26</v>
      </c>
      <c r="I239">
        <f>MONTH(Tabela_pomiary7[[#This Row],[data]])</f>
        <v>3</v>
      </c>
      <c r="J239">
        <f>Tabela_pomiary7[[#This Row],[czujnik1]]+0.9</f>
        <v>-2.98</v>
      </c>
      <c r="K239" s="6"/>
      <c r="L239" s="6"/>
      <c r="M239" s="6"/>
    </row>
    <row r="240" spans="1:13" x14ac:dyDescent="0.3">
      <c r="A240" s="1">
        <v>42456</v>
      </c>
      <c r="B240" s="2">
        <v>0.21388888888888888</v>
      </c>
      <c r="C240">
        <f>IF(AND(Tabela_pomiary7[[#This Row],[DZIEŃ]]&gt;=5,Tabela_pomiary7[[#This Row],[DZIEŃ]]&lt;=10),C40-1.2,C40)</f>
        <v>-4.4800000000000004</v>
      </c>
      <c r="D240">
        <f>IF(AND(Tabela_pomiary7[[#This Row],[DZIEŃ]]&gt;=5,Tabela_pomiary7[[#This Row],[DZIEŃ]]&lt;=10),D40-1.2,D40)</f>
        <v>-2.0499999999999998</v>
      </c>
      <c r="E240">
        <f t="shared" si="0"/>
        <v>-2.2599999999999998</v>
      </c>
      <c r="F240">
        <f>IF(AND(Tabela_pomiary7[[#This Row],[DZIEŃ]]&gt;=5,Tabela_pomiary7[[#This Row],[DZIEŃ]]&lt;=10),F40-1.2,F40)</f>
        <v>0.23</v>
      </c>
      <c r="G240">
        <f>DAY(Tabela_pomiary7[[#This Row],[data]])</f>
        <v>27</v>
      </c>
      <c r="I240">
        <f>MONTH(Tabela_pomiary7[[#This Row],[data]])</f>
        <v>3</v>
      </c>
      <c r="J240">
        <f>Tabela_pomiary7[[#This Row],[czujnik1]]+0.9</f>
        <v>-3.5800000000000005</v>
      </c>
      <c r="K240" s="6"/>
      <c r="L240" s="6"/>
      <c r="M240" s="6"/>
    </row>
    <row r="241" spans="1:13" x14ac:dyDescent="0.3">
      <c r="A241" s="1">
        <v>42457</v>
      </c>
      <c r="B241" s="2">
        <v>0.17222222222222222</v>
      </c>
      <c r="C241">
        <f>IF(AND(Tabela_pomiary7[[#This Row],[DZIEŃ]]&gt;=5,Tabela_pomiary7[[#This Row],[DZIEŃ]]&lt;=10),C41-1.2,C41)</f>
        <v>-3.04</v>
      </c>
      <c r="D241">
        <f>IF(AND(Tabela_pomiary7[[#This Row],[DZIEŃ]]&gt;=5,Tabela_pomiary7[[#This Row],[DZIEŃ]]&lt;=10),D41-1.2,D41)</f>
        <v>-1.24</v>
      </c>
      <c r="E241">
        <f t="shared" si="0"/>
        <v>5.8</v>
      </c>
      <c r="F241">
        <f>IF(AND(Tabela_pomiary7[[#This Row],[DZIEŃ]]&gt;=5,Tabela_pomiary7[[#This Row],[DZIEŃ]]&lt;=10),F41-1.2,F41)</f>
        <v>-7.14</v>
      </c>
      <c r="G241">
        <f>DAY(Tabela_pomiary7[[#This Row],[data]])</f>
        <v>28</v>
      </c>
      <c r="I241">
        <f>MONTH(Tabela_pomiary7[[#This Row],[data]])</f>
        <v>3</v>
      </c>
      <c r="J241">
        <f>Tabela_pomiary7[[#This Row],[czujnik1]]+0.9</f>
        <v>-2.14</v>
      </c>
      <c r="K241" s="6"/>
      <c r="L241" s="6"/>
      <c r="M241" s="6"/>
    </row>
    <row r="242" spans="1:13" x14ac:dyDescent="0.3">
      <c r="A242" s="1">
        <v>42458</v>
      </c>
      <c r="B242" s="2">
        <v>0.29791666666666666</v>
      </c>
      <c r="C242">
        <f>IF(AND(Tabela_pomiary7[[#This Row],[DZIEŃ]]&gt;=5,Tabela_pomiary7[[#This Row],[DZIEŃ]]&lt;=10),C42-1.2,C42)</f>
        <v>-2.12</v>
      </c>
      <c r="D242">
        <f>IF(AND(Tabela_pomiary7[[#This Row],[DZIEŃ]]&gt;=5,Tabela_pomiary7[[#This Row],[DZIEŃ]]&lt;=10),D42-1.2,D42)</f>
        <v>-6.19</v>
      </c>
      <c r="E242">
        <f t="shared" si="0"/>
        <v>-5.75</v>
      </c>
      <c r="F242">
        <f>IF(AND(Tabela_pomiary7[[#This Row],[DZIEŃ]]&gt;=5,Tabela_pomiary7[[#This Row],[DZIEŃ]]&lt;=10),F42-1.2,F42)</f>
        <v>3.63</v>
      </c>
      <c r="G242">
        <f>DAY(Tabela_pomiary7[[#This Row],[data]])</f>
        <v>29</v>
      </c>
      <c r="I242">
        <f>MONTH(Tabela_pomiary7[[#This Row],[data]])</f>
        <v>3</v>
      </c>
      <c r="J242">
        <f>Tabela_pomiary7[[#This Row],[czujnik1]]+0.9</f>
        <v>-1.2200000000000002</v>
      </c>
      <c r="K242" s="6"/>
      <c r="L242" s="6"/>
      <c r="M242" s="6"/>
    </row>
    <row r="243" spans="1:13" x14ac:dyDescent="0.3">
      <c r="A243" s="1">
        <v>42468</v>
      </c>
      <c r="B243" s="2">
        <v>0.21180555555555555</v>
      </c>
      <c r="C243">
        <f>IF(AND(Tabela_pomiary7[[#This Row],[DZIEŃ]]&gt;=5,Tabela_pomiary7[[#This Row],[DZIEŃ]]&lt;=10),C43-1.2,C43)</f>
        <v>8.870000000000001</v>
      </c>
      <c r="D243">
        <f>IF(AND(Tabela_pomiary7[[#This Row],[DZIEŃ]]&gt;=5,Tabela_pomiary7[[#This Row],[DZIEŃ]]&lt;=10),D43-1.2,D43)</f>
        <v>11.64</v>
      </c>
      <c r="E243">
        <f t="shared" si="0"/>
        <v>13.07</v>
      </c>
      <c r="F243">
        <f>IF(AND(Tabela_pomiary7[[#This Row],[DZIEŃ]]&gt;=5,Tabela_pomiary7[[#This Row],[DZIEŃ]]&lt;=10),F43-1.2,F43)</f>
        <v>13.190000000000001</v>
      </c>
      <c r="G243">
        <f>DAY(Tabela_pomiary7[[#This Row],[data]])</f>
        <v>8</v>
      </c>
      <c r="I243">
        <f>MONTH(Tabela_pomiary7[[#This Row],[data]])</f>
        <v>4</v>
      </c>
      <c r="J243">
        <f>Tabela_pomiary7[[#This Row],[czujnik1]]+0.9</f>
        <v>9.7700000000000014</v>
      </c>
      <c r="K243" s="6"/>
      <c r="L243" s="6"/>
      <c r="M243" s="6"/>
    </row>
    <row r="244" spans="1:13" x14ac:dyDescent="0.3">
      <c r="A244" s="1">
        <v>42470</v>
      </c>
      <c r="B244" s="2">
        <v>0.38055555555555554</v>
      </c>
      <c r="C244">
        <f>IF(AND(Tabela_pomiary7[[#This Row],[DZIEŃ]]&gt;=5,Tabela_pomiary7[[#This Row],[DZIEŃ]]&lt;=10),C44-1.2,C44)</f>
        <v>12.940000000000001</v>
      </c>
      <c r="D244">
        <f>IF(AND(Tabela_pomiary7[[#This Row],[DZIEŃ]]&gt;=5,Tabela_pomiary7[[#This Row],[DZIEŃ]]&lt;=10),D44-1.2,D44)</f>
        <v>14.13</v>
      </c>
      <c r="E244">
        <f t="shared" si="0"/>
        <v>11.66</v>
      </c>
      <c r="F244">
        <f>IF(AND(Tabela_pomiary7[[#This Row],[DZIEŃ]]&gt;=5,Tabela_pomiary7[[#This Row],[DZIEŃ]]&lt;=10),F44-1.2,F44)</f>
        <v>11.8</v>
      </c>
      <c r="G244">
        <f>DAY(Tabela_pomiary7[[#This Row],[data]])</f>
        <v>10</v>
      </c>
      <c r="I244">
        <f>MONTH(Tabela_pomiary7[[#This Row],[data]])</f>
        <v>4</v>
      </c>
      <c r="J244">
        <f>Tabela_pomiary7[[#This Row],[czujnik1]]+0.9</f>
        <v>13.840000000000002</v>
      </c>
      <c r="K244" s="6"/>
      <c r="L244" s="6"/>
      <c r="M244" s="6"/>
    </row>
    <row r="245" spans="1:13" x14ac:dyDescent="0.3">
      <c r="A245" s="1">
        <v>42472</v>
      </c>
      <c r="B245" s="2">
        <v>4.5138888888888888E-2</v>
      </c>
      <c r="C245">
        <f>IF(AND(Tabela_pomiary7[[#This Row],[DZIEŃ]]&gt;=5,Tabela_pomiary7[[#This Row],[DZIEŃ]]&lt;=10),C45-1.2,C45)</f>
        <v>11.6</v>
      </c>
      <c r="D245">
        <f>IF(AND(Tabela_pomiary7[[#This Row],[DZIEŃ]]&gt;=5,Tabela_pomiary7[[#This Row],[DZIEŃ]]&lt;=10),D45-1.2,D45)</f>
        <v>13.95</v>
      </c>
      <c r="E245">
        <f t="shared" si="0"/>
        <v>15.38</v>
      </c>
      <c r="F245">
        <f>IF(AND(Tabela_pomiary7[[#This Row],[DZIEŃ]]&gt;=5,Tabela_pomiary7[[#This Row],[DZIEŃ]]&lt;=10),F45-1.2,F45)</f>
        <v>15.98</v>
      </c>
      <c r="G245">
        <f>DAY(Tabela_pomiary7[[#This Row],[data]])</f>
        <v>12</v>
      </c>
      <c r="I245">
        <f>MONTH(Tabela_pomiary7[[#This Row],[data]])</f>
        <v>4</v>
      </c>
      <c r="J245">
        <f>Tabela_pomiary7[[#This Row],[czujnik1]]+0.9</f>
        <v>12.5</v>
      </c>
      <c r="K245" s="6"/>
      <c r="L245" s="6"/>
      <c r="M245" s="6"/>
    </row>
    <row r="246" spans="1:13" x14ac:dyDescent="0.3">
      <c r="A246" s="1">
        <v>42475</v>
      </c>
      <c r="B246" s="2">
        <v>0.41944444444444445</v>
      </c>
      <c r="C246">
        <f>IF(AND(Tabela_pomiary7[[#This Row],[DZIEŃ]]&gt;=5,Tabela_pomiary7[[#This Row],[DZIEŃ]]&lt;=10),C46-1.2,C46)</f>
        <v>14.13</v>
      </c>
      <c r="D246">
        <f>IF(AND(Tabela_pomiary7[[#This Row],[DZIEŃ]]&gt;=5,Tabela_pomiary7[[#This Row],[DZIEŃ]]&lt;=10),D46-1.2,D46)</f>
        <v>13.61</v>
      </c>
      <c r="E246">
        <f t="shared" si="0"/>
        <v>12.05</v>
      </c>
      <c r="F246">
        <f>IF(AND(Tabela_pomiary7[[#This Row],[DZIEŃ]]&gt;=5,Tabela_pomiary7[[#This Row],[DZIEŃ]]&lt;=10),F46-1.2,F46)</f>
        <v>11.87</v>
      </c>
      <c r="G246">
        <f>DAY(Tabela_pomiary7[[#This Row],[data]])</f>
        <v>15</v>
      </c>
      <c r="I246">
        <f>MONTH(Tabela_pomiary7[[#This Row],[data]])</f>
        <v>4</v>
      </c>
      <c r="J246">
        <f>Tabela_pomiary7[[#This Row],[czujnik1]]+0.9</f>
        <v>15.030000000000001</v>
      </c>
      <c r="K246" s="6"/>
      <c r="L246" s="6"/>
      <c r="M246" s="6"/>
    </row>
    <row r="247" spans="1:13" x14ac:dyDescent="0.3">
      <c r="A247" s="1">
        <v>42478</v>
      </c>
      <c r="B247" s="2">
        <v>0.2951388888888889</v>
      </c>
      <c r="C247">
        <f>IF(AND(Tabela_pomiary7[[#This Row],[DZIEŃ]]&gt;=5,Tabela_pomiary7[[#This Row],[DZIEŃ]]&lt;=10),C47-1.2,C47)</f>
        <v>10.88</v>
      </c>
      <c r="D247">
        <f>IF(AND(Tabela_pomiary7[[#This Row],[DZIEŃ]]&gt;=5,Tabela_pomiary7[[#This Row],[DZIEŃ]]&lt;=10),D47-1.2,D47)</f>
        <v>12.02</v>
      </c>
      <c r="E247">
        <f t="shared" si="0"/>
        <v>13.91</v>
      </c>
      <c r="F247">
        <f>IF(AND(Tabela_pomiary7[[#This Row],[DZIEŃ]]&gt;=5,Tabela_pomiary7[[#This Row],[DZIEŃ]]&lt;=10),F47-1.2,F47)</f>
        <v>13.86</v>
      </c>
      <c r="G247">
        <f>DAY(Tabela_pomiary7[[#This Row],[data]])</f>
        <v>18</v>
      </c>
      <c r="I247">
        <f>MONTH(Tabela_pomiary7[[#This Row],[data]])</f>
        <v>4</v>
      </c>
      <c r="J247">
        <f>Tabela_pomiary7[[#This Row],[czujnik1]]+0.9</f>
        <v>11.780000000000001</v>
      </c>
      <c r="K247" s="6"/>
      <c r="L247" s="6"/>
      <c r="M247" s="6"/>
    </row>
    <row r="248" spans="1:13" x14ac:dyDescent="0.3">
      <c r="A248" s="1">
        <v>42479</v>
      </c>
      <c r="B248" s="2">
        <v>2.0833333333333333E-3</v>
      </c>
      <c r="C248">
        <f>IF(AND(Tabela_pomiary7[[#This Row],[DZIEŃ]]&gt;=5,Tabela_pomiary7[[#This Row],[DZIEŃ]]&lt;=10),C48-1.2,C48)</f>
        <v>15.28</v>
      </c>
      <c r="D248">
        <f>IF(AND(Tabela_pomiary7[[#This Row],[DZIEŃ]]&gt;=5,Tabela_pomiary7[[#This Row],[DZIEŃ]]&lt;=10),D48-1.2,D48)</f>
        <v>13.58</v>
      </c>
      <c r="E248">
        <f t="shared" si="0"/>
        <v>14.58</v>
      </c>
      <c r="F248">
        <f>IF(AND(Tabela_pomiary7[[#This Row],[DZIEŃ]]&gt;=5,Tabela_pomiary7[[#This Row],[DZIEŃ]]&lt;=10),F48-1.2,F48)</f>
        <v>13.66</v>
      </c>
      <c r="G248">
        <f>DAY(Tabela_pomiary7[[#This Row],[data]])</f>
        <v>19</v>
      </c>
      <c r="I248">
        <f>MONTH(Tabela_pomiary7[[#This Row],[data]])</f>
        <v>4</v>
      </c>
      <c r="J248">
        <f>Tabela_pomiary7[[#This Row],[czujnik1]]+0.9</f>
        <v>16.18</v>
      </c>
      <c r="K248" s="6"/>
      <c r="L248" s="6"/>
      <c r="M248" s="6"/>
    </row>
    <row r="249" spans="1:13" x14ac:dyDescent="0.3">
      <c r="A249" s="1">
        <v>42480</v>
      </c>
      <c r="B249" s="2">
        <v>0.38124999999999998</v>
      </c>
      <c r="C249">
        <f>IF(AND(Tabela_pomiary7[[#This Row],[DZIEŃ]]&gt;=5,Tabela_pomiary7[[#This Row],[DZIEŃ]]&lt;=10),C49-1.2,C49)</f>
        <v>11.09</v>
      </c>
      <c r="D249">
        <f>IF(AND(Tabela_pomiary7[[#This Row],[DZIEŃ]]&gt;=5,Tabela_pomiary7[[#This Row],[DZIEŃ]]&lt;=10),D49-1.2,D49)</f>
        <v>15.36</v>
      </c>
      <c r="E249">
        <f t="shared" si="0"/>
        <v>13.94</v>
      </c>
      <c r="F249">
        <f>IF(AND(Tabela_pomiary7[[#This Row],[DZIEŃ]]&gt;=5,Tabela_pomiary7[[#This Row],[DZIEŃ]]&lt;=10),F49-1.2,F49)</f>
        <v>15.76</v>
      </c>
      <c r="G249">
        <f>DAY(Tabela_pomiary7[[#This Row],[data]])</f>
        <v>20</v>
      </c>
      <c r="I249">
        <f>MONTH(Tabela_pomiary7[[#This Row],[data]])</f>
        <v>4</v>
      </c>
      <c r="J249">
        <f>Tabela_pomiary7[[#This Row],[czujnik1]]+0.9</f>
        <v>11.99</v>
      </c>
      <c r="K249" s="6"/>
      <c r="L249" s="6"/>
      <c r="M249" s="6"/>
    </row>
    <row r="250" spans="1:13" x14ac:dyDescent="0.3">
      <c r="A250" s="1">
        <v>42480</v>
      </c>
      <c r="B250" s="2">
        <v>0.45902777777777776</v>
      </c>
      <c r="C250">
        <f>IF(AND(Tabela_pomiary7[[#This Row],[DZIEŃ]]&gt;=5,Tabela_pomiary7[[#This Row],[DZIEŃ]]&lt;=10),C50-1.2,C50)</f>
        <v>10.38</v>
      </c>
      <c r="D250">
        <f>IF(AND(Tabela_pomiary7[[#This Row],[DZIEŃ]]&gt;=5,Tabela_pomiary7[[#This Row],[DZIEŃ]]&lt;=10),D50-1.2,D50)</f>
        <v>13.04</v>
      </c>
      <c r="E250">
        <f t="shared" si="0"/>
        <v>13.52</v>
      </c>
      <c r="F250">
        <f>IF(AND(Tabela_pomiary7[[#This Row],[DZIEŃ]]&gt;=5,Tabela_pomiary7[[#This Row],[DZIEŃ]]&lt;=10),F50-1.2,F50)</f>
        <v>15.54</v>
      </c>
      <c r="G250">
        <f>DAY(Tabela_pomiary7[[#This Row],[data]])</f>
        <v>20</v>
      </c>
      <c r="I250">
        <f>MONTH(Tabela_pomiary7[[#This Row],[data]])</f>
        <v>4</v>
      </c>
      <c r="J250">
        <f>Tabela_pomiary7[[#This Row],[czujnik1]]+0.9</f>
        <v>11.280000000000001</v>
      </c>
      <c r="K250" s="6"/>
      <c r="L250" s="6"/>
      <c r="M250" s="6"/>
    </row>
    <row r="251" spans="1:13" x14ac:dyDescent="0.3">
      <c r="A251" s="1">
        <v>42484</v>
      </c>
      <c r="B251" s="2">
        <v>0.25416666666666665</v>
      </c>
      <c r="C251">
        <f>IF(AND(Tabela_pomiary7[[#This Row],[DZIEŃ]]&gt;=5,Tabela_pomiary7[[#This Row],[DZIEŃ]]&lt;=10),C51-1.2,C51)</f>
        <v>15.66</v>
      </c>
      <c r="D251">
        <f>IF(AND(Tabela_pomiary7[[#This Row],[DZIEŃ]]&gt;=5,Tabela_pomiary7[[#This Row],[DZIEŃ]]&lt;=10),D51-1.2,D51)</f>
        <v>10.97</v>
      </c>
      <c r="E251">
        <f t="shared" si="0"/>
        <v>12.18</v>
      </c>
      <c r="F251">
        <f>IF(AND(Tabela_pomiary7[[#This Row],[DZIEŃ]]&gt;=5,Tabela_pomiary7[[#This Row],[DZIEŃ]]&lt;=10),F51-1.2,F51)</f>
        <v>12.63</v>
      </c>
      <c r="G251">
        <f>DAY(Tabela_pomiary7[[#This Row],[data]])</f>
        <v>24</v>
      </c>
      <c r="I251">
        <f>MONTH(Tabela_pomiary7[[#This Row],[data]])</f>
        <v>4</v>
      </c>
      <c r="J251">
        <f>Tabela_pomiary7[[#This Row],[czujnik1]]+0.9</f>
        <v>16.559999999999999</v>
      </c>
      <c r="K251" s="6"/>
      <c r="L251" s="6"/>
      <c r="M251" s="6"/>
    </row>
    <row r="252" spans="1:13" x14ac:dyDescent="0.3">
      <c r="A252" s="1">
        <v>42485</v>
      </c>
      <c r="B252" s="2">
        <v>8.4027777777777785E-2</v>
      </c>
      <c r="C252">
        <f>IF(AND(Tabela_pomiary7[[#This Row],[DZIEŃ]]&gt;=5,Tabela_pomiary7[[#This Row],[DZIEŃ]]&lt;=10),C52-1.2,C52)</f>
        <v>11.94</v>
      </c>
      <c r="D252">
        <f>IF(AND(Tabela_pomiary7[[#This Row],[DZIEŃ]]&gt;=5,Tabela_pomiary7[[#This Row],[DZIEŃ]]&lt;=10),D52-1.2,D52)</f>
        <v>13.57</v>
      </c>
      <c r="E252">
        <f t="shared" si="0"/>
        <v>15.81</v>
      </c>
      <c r="F252">
        <f>IF(AND(Tabela_pomiary7[[#This Row],[DZIEŃ]]&gt;=5,Tabela_pomiary7[[#This Row],[DZIEŃ]]&lt;=10),F52-1.2,F52)</f>
        <v>14</v>
      </c>
      <c r="G252">
        <f>DAY(Tabela_pomiary7[[#This Row],[data]])</f>
        <v>25</v>
      </c>
      <c r="I252">
        <f>MONTH(Tabela_pomiary7[[#This Row],[data]])</f>
        <v>4</v>
      </c>
      <c r="J252">
        <f>Tabela_pomiary7[[#This Row],[czujnik1]]+0.9</f>
        <v>12.84</v>
      </c>
      <c r="K252" s="6"/>
      <c r="L252" s="6"/>
      <c r="M252" s="6"/>
    </row>
    <row r="253" spans="1:13" x14ac:dyDescent="0.3">
      <c r="A253" s="1">
        <v>42485</v>
      </c>
      <c r="B253" s="2">
        <v>8.4722222222222227E-2</v>
      </c>
      <c r="C253">
        <f>IF(AND(Tabela_pomiary7[[#This Row],[DZIEŃ]]&gt;=5,Tabela_pomiary7[[#This Row],[DZIEŃ]]&lt;=10),C53-1.2,C53)</f>
        <v>14.53</v>
      </c>
      <c r="D253">
        <f>IF(AND(Tabela_pomiary7[[#This Row],[DZIEŃ]]&gt;=5,Tabela_pomiary7[[#This Row],[DZIEŃ]]&lt;=10),D53-1.2,D53)</f>
        <v>13.21</v>
      </c>
      <c r="E253">
        <f t="shared" si="0"/>
        <v>12.75</v>
      </c>
      <c r="F253">
        <f>IF(AND(Tabela_pomiary7[[#This Row],[DZIEŃ]]&gt;=5,Tabela_pomiary7[[#This Row],[DZIEŃ]]&lt;=10),F53-1.2,F53)</f>
        <v>10.43</v>
      </c>
      <c r="G253">
        <f>DAY(Tabela_pomiary7[[#This Row],[data]])</f>
        <v>25</v>
      </c>
      <c r="I253">
        <f>MONTH(Tabela_pomiary7[[#This Row],[data]])</f>
        <v>4</v>
      </c>
      <c r="J253">
        <f>Tabela_pomiary7[[#This Row],[czujnik1]]+0.9</f>
        <v>15.43</v>
      </c>
      <c r="K253" s="6"/>
      <c r="L253" s="6"/>
      <c r="M253" s="6"/>
    </row>
    <row r="254" spans="1:13" x14ac:dyDescent="0.3">
      <c r="A254" s="1">
        <v>42487</v>
      </c>
      <c r="B254" s="2">
        <v>0.42152777777777778</v>
      </c>
      <c r="C254">
        <f>IF(AND(Tabela_pomiary7[[#This Row],[DZIEŃ]]&gt;=5,Tabela_pomiary7[[#This Row],[DZIEŃ]]&lt;=10),C54-1.2,C54)</f>
        <v>10.98</v>
      </c>
      <c r="D254">
        <f>IF(AND(Tabela_pomiary7[[#This Row],[DZIEŃ]]&gt;=5,Tabela_pomiary7[[#This Row],[DZIEŃ]]&lt;=10),D54-1.2,D54)</f>
        <v>10.53</v>
      </c>
      <c r="E254">
        <f t="shared" si="0"/>
        <v>12.45</v>
      </c>
      <c r="F254">
        <f>IF(AND(Tabela_pomiary7[[#This Row],[DZIEŃ]]&gt;=5,Tabela_pomiary7[[#This Row],[DZIEŃ]]&lt;=10),F54-1.2,F54)</f>
        <v>12.96</v>
      </c>
      <c r="G254">
        <f>DAY(Tabela_pomiary7[[#This Row],[data]])</f>
        <v>27</v>
      </c>
      <c r="I254">
        <f>MONTH(Tabela_pomiary7[[#This Row],[data]])</f>
        <v>4</v>
      </c>
      <c r="J254">
        <f>Tabela_pomiary7[[#This Row],[czujnik1]]+0.9</f>
        <v>11.88</v>
      </c>
      <c r="K254" s="6"/>
      <c r="L254" s="6"/>
      <c r="M254" s="6"/>
    </row>
    <row r="255" spans="1:13" x14ac:dyDescent="0.3">
      <c r="A255" s="1">
        <v>42489</v>
      </c>
      <c r="B255" s="2">
        <v>0.33333333333333331</v>
      </c>
      <c r="C255">
        <f>IF(AND(Tabela_pomiary7[[#This Row],[DZIEŃ]]&gt;=5,Tabela_pomiary7[[#This Row],[DZIEŃ]]&lt;=10),C55-1.2,C55)</f>
        <v>12.88</v>
      </c>
      <c r="D255">
        <f>IF(AND(Tabela_pomiary7[[#This Row],[DZIEŃ]]&gt;=5,Tabela_pomiary7[[#This Row],[DZIEŃ]]&lt;=10),D55-1.2,D55)</f>
        <v>11.25</v>
      </c>
      <c r="E255">
        <f t="shared" si="0"/>
        <v>15.32</v>
      </c>
      <c r="F255">
        <f>IF(AND(Tabela_pomiary7[[#This Row],[DZIEŃ]]&gt;=5,Tabela_pomiary7[[#This Row],[DZIEŃ]]&lt;=10),F55-1.2,F55)</f>
        <v>12.4</v>
      </c>
      <c r="G255">
        <f>DAY(Tabela_pomiary7[[#This Row],[data]])</f>
        <v>29</v>
      </c>
      <c r="I255">
        <f>MONTH(Tabela_pomiary7[[#This Row],[data]])</f>
        <v>4</v>
      </c>
      <c r="J255">
        <f>Tabela_pomiary7[[#This Row],[czujnik1]]+0.9</f>
        <v>13.780000000000001</v>
      </c>
      <c r="K255" s="6"/>
      <c r="L255" s="6"/>
      <c r="M255" s="6"/>
    </row>
    <row r="256" spans="1:13" x14ac:dyDescent="0.3">
      <c r="A256" s="1">
        <v>42492</v>
      </c>
      <c r="B256" s="2">
        <v>0.41944444444444445</v>
      </c>
      <c r="C256">
        <f>IF(AND(Tabela_pomiary7[[#This Row],[DZIEŃ]]&gt;=5,Tabela_pomiary7[[#This Row],[DZIEŃ]]&lt;=10),C56-1.2,C56)</f>
        <v>11.74</v>
      </c>
      <c r="D256">
        <f>IF(AND(Tabela_pomiary7[[#This Row],[DZIEŃ]]&gt;=5,Tabela_pomiary7[[#This Row],[DZIEŃ]]&lt;=10),D56-1.2,D56)</f>
        <v>12.79</v>
      </c>
      <c r="E256">
        <f t="shared" si="0"/>
        <v>12.58</v>
      </c>
      <c r="F256">
        <f>IF(AND(Tabela_pomiary7[[#This Row],[DZIEŃ]]&gt;=5,Tabela_pomiary7[[#This Row],[DZIEŃ]]&lt;=10),F56-1.2,F56)</f>
        <v>13.63</v>
      </c>
      <c r="G256">
        <f>DAY(Tabela_pomiary7[[#This Row],[data]])</f>
        <v>2</v>
      </c>
      <c r="I256">
        <f>MONTH(Tabela_pomiary7[[#This Row],[data]])</f>
        <v>5</v>
      </c>
      <c r="J256">
        <f>Tabela_pomiary7[[#This Row],[czujnik1]]+0.9</f>
        <v>12.64</v>
      </c>
      <c r="K256" s="6"/>
      <c r="L256" s="6"/>
      <c r="M256" s="6"/>
    </row>
    <row r="257" spans="1:13" x14ac:dyDescent="0.3">
      <c r="A257" s="1">
        <v>42493</v>
      </c>
      <c r="B257" s="2">
        <v>0.33541666666666664</v>
      </c>
      <c r="C257">
        <f>IF(AND(Tabela_pomiary7[[#This Row],[DZIEŃ]]&gt;=5,Tabela_pomiary7[[#This Row],[DZIEŃ]]&lt;=10),C57-1.2,C57)</f>
        <v>13.25</v>
      </c>
      <c r="D257">
        <f>IF(AND(Tabela_pomiary7[[#This Row],[DZIEŃ]]&gt;=5,Tabela_pomiary7[[#This Row],[DZIEŃ]]&lt;=10),D57-1.2,D57)</f>
        <v>14.97</v>
      </c>
      <c r="E257">
        <f t="shared" si="0"/>
        <v>10.88</v>
      </c>
      <c r="F257">
        <f>IF(AND(Tabela_pomiary7[[#This Row],[DZIEŃ]]&gt;=5,Tabela_pomiary7[[#This Row],[DZIEŃ]]&lt;=10),F57-1.2,F57)</f>
        <v>12.95</v>
      </c>
      <c r="G257">
        <f>DAY(Tabela_pomiary7[[#This Row],[data]])</f>
        <v>3</v>
      </c>
      <c r="I257">
        <f>MONTH(Tabela_pomiary7[[#This Row],[data]])</f>
        <v>5</v>
      </c>
      <c r="J257">
        <f>Tabela_pomiary7[[#This Row],[czujnik1]]+0.9</f>
        <v>14.15</v>
      </c>
      <c r="K257" s="6"/>
      <c r="L257" s="6"/>
      <c r="M257" s="6"/>
    </row>
    <row r="258" spans="1:13" x14ac:dyDescent="0.3">
      <c r="A258" s="1">
        <v>42495</v>
      </c>
      <c r="B258" s="2">
        <v>0.2951388888888889</v>
      </c>
      <c r="C258">
        <f>IF(AND(Tabela_pomiary7[[#This Row],[DZIEŃ]]&gt;=5,Tabela_pomiary7[[#This Row],[DZIEŃ]]&lt;=10),C58-1.2,C58)</f>
        <v>9.4600000000000009</v>
      </c>
      <c r="D258">
        <f>IF(AND(Tabela_pomiary7[[#This Row],[DZIEŃ]]&gt;=5,Tabela_pomiary7[[#This Row],[DZIEŃ]]&lt;=10),D58-1.2,D58)</f>
        <v>9.39</v>
      </c>
      <c r="E258">
        <f t="shared" si="0"/>
        <v>14.52</v>
      </c>
      <c r="F258">
        <f>IF(AND(Tabela_pomiary7[[#This Row],[DZIEŃ]]&gt;=5,Tabela_pomiary7[[#This Row],[DZIEŃ]]&lt;=10),F58-1.2,F58)</f>
        <v>10.450000000000001</v>
      </c>
      <c r="G258">
        <f>DAY(Tabela_pomiary7[[#This Row],[data]])</f>
        <v>5</v>
      </c>
      <c r="I258">
        <f>MONTH(Tabela_pomiary7[[#This Row],[data]])</f>
        <v>5</v>
      </c>
      <c r="J258">
        <f>Tabela_pomiary7[[#This Row],[czujnik1]]+0.9</f>
        <v>10.360000000000001</v>
      </c>
      <c r="K258">
        <f>Tabela_pomiary7[[#This Row],[czujnik2]]+0.9</f>
        <v>10.290000000000001</v>
      </c>
      <c r="L258">
        <f>Tabela_pomiary7[[#This Row],[czujnik8]]+0.9</f>
        <v>15.42</v>
      </c>
      <c r="M258">
        <f>Tabela_pomiary7[[#This Row],[czujnik9]]+0.9</f>
        <v>11.350000000000001</v>
      </c>
    </row>
    <row r="259" spans="1:13" x14ac:dyDescent="0.3">
      <c r="A259" s="1">
        <v>42495</v>
      </c>
      <c r="B259" s="2">
        <v>0.42152777777777778</v>
      </c>
      <c r="C259">
        <f>IF(AND(Tabela_pomiary7[[#This Row],[DZIEŃ]]&gt;=5,Tabela_pomiary7[[#This Row],[DZIEŃ]]&lt;=10),C59-1.2,C59)</f>
        <v>11.200000000000001</v>
      </c>
      <c r="D259">
        <f>IF(AND(Tabela_pomiary7[[#This Row],[DZIEŃ]]&gt;=5,Tabela_pomiary7[[#This Row],[DZIEŃ]]&lt;=10),D59-1.2,D59)</f>
        <v>10.65</v>
      </c>
      <c r="E259">
        <f t="shared" si="0"/>
        <v>11.35</v>
      </c>
      <c r="F259">
        <f>IF(AND(Tabela_pomiary7[[#This Row],[DZIEŃ]]&gt;=5,Tabela_pomiary7[[#This Row],[DZIEŃ]]&lt;=10),F59-1.2,F59)</f>
        <v>12.440000000000001</v>
      </c>
      <c r="G259">
        <f>DAY(Tabela_pomiary7[[#This Row],[data]])</f>
        <v>5</v>
      </c>
      <c r="I259">
        <f>MONTH(Tabela_pomiary7[[#This Row],[data]])</f>
        <v>5</v>
      </c>
      <c r="J259">
        <f>Tabela_pomiary7[[#This Row],[czujnik1]]+0.9</f>
        <v>12.100000000000001</v>
      </c>
      <c r="K259">
        <f>Tabela_pomiary7[[#This Row],[czujnik2]]+0.9</f>
        <v>11.55</v>
      </c>
      <c r="L259">
        <f>Tabela_pomiary7[[#This Row],[czujnik8]]+0.9</f>
        <v>12.25</v>
      </c>
      <c r="M259">
        <f>Tabela_pomiary7[[#This Row],[czujnik9]]+0.9</f>
        <v>13.340000000000002</v>
      </c>
    </row>
    <row r="260" spans="1:13" x14ac:dyDescent="0.3">
      <c r="A260" s="1">
        <v>42495</v>
      </c>
      <c r="B260" s="2">
        <v>0.46527777777777779</v>
      </c>
      <c r="C260">
        <f>IF(AND(Tabela_pomiary7[[#This Row],[DZIEŃ]]&gt;=5,Tabela_pomiary7[[#This Row],[DZIEŃ]]&lt;=10),C60-1.2,C60)</f>
        <v>13.020000000000001</v>
      </c>
      <c r="D260">
        <f>IF(AND(Tabela_pomiary7[[#This Row],[DZIEŃ]]&gt;=5,Tabela_pomiary7[[#This Row],[DZIEŃ]]&lt;=10),D60-1.2,D60)</f>
        <v>10.050000000000001</v>
      </c>
      <c r="E260">
        <f t="shared" si="0"/>
        <v>15.35</v>
      </c>
      <c r="F260">
        <f>IF(AND(Tabela_pomiary7[[#This Row],[DZIEŃ]]&gt;=5,Tabela_pomiary7[[#This Row],[DZIEŃ]]&lt;=10),F60-1.2,F60)</f>
        <v>10.940000000000001</v>
      </c>
      <c r="G260">
        <f>DAY(Tabela_pomiary7[[#This Row],[data]])</f>
        <v>5</v>
      </c>
      <c r="I260">
        <f>MONTH(Tabela_pomiary7[[#This Row],[data]])</f>
        <v>5</v>
      </c>
      <c r="J260">
        <f>Tabela_pomiary7[[#This Row],[czujnik1]]+0.9</f>
        <v>13.920000000000002</v>
      </c>
      <c r="K260">
        <f>Tabela_pomiary7[[#This Row],[czujnik2]]+0.9</f>
        <v>10.950000000000001</v>
      </c>
      <c r="L260">
        <f>Tabela_pomiary7[[#This Row],[czujnik8]]+0.9</f>
        <v>16.25</v>
      </c>
      <c r="M260">
        <f>Tabela_pomiary7[[#This Row],[czujnik9]]+0.9</f>
        <v>11.840000000000002</v>
      </c>
    </row>
    <row r="261" spans="1:13" x14ac:dyDescent="0.3">
      <c r="A261" s="1">
        <v>42496</v>
      </c>
      <c r="B261" s="2">
        <v>0.42083333333333334</v>
      </c>
      <c r="C261">
        <f>IF(AND(Tabela_pomiary7[[#This Row],[DZIEŃ]]&gt;=5,Tabela_pomiary7[[#This Row],[DZIEŃ]]&lt;=10),C61-1.2,C61)</f>
        <v>13.63</v>
      </c>
      <c r="D261">
        <f>IF(AND(Tabela_pomiary7[[#This Row],[DZIEŃ]]&gt;=5,Tabela_pomiary7[[#This Row],[DZIEŃ]]&lt;=10),D61-1.2,D61)</f>
        <v>8.81</v>
      </c>
      <c r="E261">
        <f t="shared" si="0"/>
        <v>15.81</v>
      </c>
      <c r="F261">
        <f>IF(AND(Tabela_pomiary7[[#This Row],[DZIEŃ]]&gt;=5,Tabela_pomiary7[[#This Row],[DZIEŃ]]&lt;=10),F61-1.2,F61)</f>
        <v>10</v>
      </c>
      <c r="G261">
        <f>DAY(Tabela_pomiary7[[#This Row],[data]])</f>
        <v>6</v>
      </c>
      <c r="I261">
        <f>MONTH(Tabela_pomiary7[[#This Row],[data]])</f>
        <v>5</v>
      </c>
      <c r="J261">
        <f>Tabela_pomiary7[[#This Row],[czujnik1]]+0.9</f>
        <v>14.530000000000001</v>
      </c>
      <c r="K261">
        <f>Tabela_pomiary7[[#This Row],[czujnik2]]+0.9</f>
        <v>9.7100000000000009</v>
      </c>
      <c r="L261">
        <f>Tabela_pomiary7[[#This Row],[czujnik8]]+0.9</f>
        <v>16.71</v>
      </c>
      <c r="M261">
        <f>Tabela_pomiary7[[#This Row],[czujnik9]]+0.9</f>
        <v>10.9</v>
      </c>
    </row>
    <row r="262" spans="1:13" x14ac:dyDescent="0.3">
      <c r="A262" s="1">
        <v>42498</v>
      </c>
      <c r="B262" s="2">
        <v>0.12916666666666668</v>
      </c>
      <c r="C262">
        <f>IF(AND(Tabela_pomiary7[[#This Row],[DZIEŃ]]&gt;=5,Tabela_pomiary7[[#This Row],[DZIEŃ]]&lt;=10),C62-1.2,C62)</f>
        <v>12.42</v>
      </c>
      <c r="D262">
        <f>IF(AND(Tabela_pomiary7[[#This Row],[DZIEŃ]]&gt;=5,Tabela_pomiary7[[#This Row],[DZIEŃ]]&lt;=10),D62-1.2,D62)</f>
        <v>12.370000000000001</v>
      </c>
      <c r="E262">
        <f t="shared" si="0"/>
        <v>11.12</v>
      </c>
      <c r="F262">
        <f>IF(AND(Tabela_pomiary7[[#This Row],[DZIEŃ]]&gt;=5,Tabela_pomiary7[[#This Row],[DZIEŃ]]&lt;=10),F62-1.2,F62)</f>
        <v>9.6100000000000012</v>
      </c>
      <c r="G262">
        <f>DAY(Tabela_pomiary7[[#This Row],[data]])</f>
        <v>8</v>
      </c>
      <c r="I262">
        <f>MONTH(Tabela_pomiary7[[#This Row],[data]])</f>
        <v>5</v>
      </c>
      <c r="J262">
        <f>Tabela_pomiary7[[#This Row],[czujnik1]]+0.9</f>
        <v>13.32</v>
      </c>
      <c r="K262">
        <f>Tabela_pomiary7[[#This Row],[czujnik2]]+0.9</f>
        <v>13.270000000000001</v>
      </c>
      <c r="L262">
        <f>Tabela_pomiary7[[#This Row],[czujnik8]]+0.9</f>
        <v>12.02</v>
      </c>
      <c r="M262">
        <f>Tabela_pomiary7[[#This Row],[czujnik9]]+0.9</f>
        <v>10.510000000000002</v>
      </c>
    </row>
    <row r="263" spans="1:13" x14ac:dyDescent="0.3">
      <c r="A263" s="1">
        <v>42498</v>
      </c>
      <c r="B263" s="2">
        <v>0.21180555555555555</v>
      </c>
      <c r="C263">
        <f>IF(AND(Tabela_pomiary7[[#This Row],[DZIEŃ]]&gt;=5,Tabela_pomiary7[[#This Row],[DZIEŃ]]&lt;=10),C63-1.2,C63)</f>
        <v>11.05</v>
      </c>
      <c r="D263">
        <f>IF(AND(Tabela_pomiary7[[#This Row],[DZIEŃ]]&gt;=5,Tabela_pomiary7[[#This Row],[DZIEŃ]]&lt;=10),D63-1.2,D63)</f>
        <v>13.690000000000001</v>
      </c>
      <c r="E263">
        <f t="shared" si="0"/>
        <v>13.91</v>
      </c>
      <c r="F263">
        <f>IF(AND(Tabela_pomiary7[[#This Row],[DZIEŃ]]&gt;=5,Tabela_pomiary7[[#This Row],[DZIEŃ]]&lt;=10),F63-1.2,F63)</f>
        <v>14.360000000000001</v>
      </c>
      <c r="G263">
        <f>DAY(Tabela_pomiary7[[#This Row],[data]])</f>
        <v>8</v>
      </c>
      <c r="I263">
        <f>MONTH(Tabela_pomiary7[[#This Row],[data]])</f>
        <v>5</v>
      </c>
      <c r="J263">
        <f>Tabela_pomiary7[[#This Row],[czujnik1]]+0.9</f>
        <v>11.950000000000001</v>
      </c>
      <c r="K263">
        <f>Tabela_pomiary7[[#This Row],[czujnik2]]+0.9</f>
        <v>14.590000000000002</v>
      </c>
      <c r="L263">
        <f>Tabela_pomiary7[[#This Row],[czujnik8]]+0.9</f>
        <v>14.81</v>
      </c>
      <c r="M263">
        <f>Tabela_pomiary7[[#This Row],[czujnik9]]+0.9</f>
        <v>15.260000000000002</v>
      </c>
    </row>
    <row r="264" spans="1:13" x14ac:dyDescent="0.3">
      <c r="A264" s="1">
        <v>42499</v>
      </c>
      <c r="B264" s="2">
        <v>0.21180555555555555</v>
      </c>
      <c r="C264">
        <f>IF(AND(Tabela_pomiary7[[#This Row],[DZIEŃ]]&gt;=5,Tabela_pomiary7[[#This Row],[DZIEŃ]]&lt;=10),C64-1.2,C64)</f>
        <v>14.620000000000001</v>
      </c>
      <c r="D264">
        <f>IF(AND(Tabela_pomiary7[[#This Row],[DZIEŃ]]&gt;=5,Tabela_pomiary7[[#This Row],[DZIEŃ]]&lt;=10),D64-1.2,D64)</f>
        <v>13.13</v>
      </c>
      <c r="E264">
        <f t="shared" si="0"/>
        <v>15.73</v>
      </c>
      <c r="F264">
        <f>IF(AND(Tabela_pomiary7[[#This Row],[DZIEŃ]]&gt;=5,Tabela_pomiary7[[#This Row],[DZIEŃ]]&lt;=10),F64-1.2,F64)</f>
        <v>14.24</v>
      </c>
      <c r="G264">
        <f>DAY(Tabela_pomiary7[[#This Row],[data]])</f>
        <v>9</v>
      </c>
      <c r="I264">
        <f>MONTH(Tabela_pomiary7[[#This Row],[data]])</f>
        <v>5</v>
      </c>
      <c r="J264">
        <f>Tabela_pomiary7[[#This Row],[czujnik1]]+0.9</f>
        <v>15.520000000000001</v>
      </c>
      <c r="K264">
        <f>Tabela_pomiary7[[#This Row],[czujnik2]]+0.9</f>
        <v>14.030000000000001</v>
      </c>
      <c r="L264">
        <f>Tabela_pomiary7[[#This Row],[czujnik8]]+0.9</f>
        <v>16.63</v>
      </c>
      <c r="M264">
        <f>Tabela_pomiary7[[#This Row],[czujnik9]]+0.9</f>
        <v>15.14</v>
      </c>
    </row>
    <row r="265" spans="1:13" x14ac:dyDescent="0.3">
      <c r="A265" s="1">
        <v>42500</v>
      </c>
      <c r="B265" s="2">
        <v>0.33611111111111114</v>
      </c>
      <c r="C265">
        <f>IF(AND(Tabela_pomiary7[[#This Row],[DZIEŃ]]&gt;=5,Tabela_pomiary7[[#This Row],[DZIEŃ]]&lt;=10),C65-1.2,C65)</f>
        <v>11.270000000000001</v>
      </c>
      <c r="D265">
        <f>IF(AND(Tabela_pomiary7[[#This Row],[DZIEŃ]]&gt;=5,Tabela_pomiary7[[#This Row],[DZIEŃ]]&lt;=10),D65-1.2,D65)</f>
        <v>12.81</v>
      </c>
      <c r="E265">
        <f t="shared" si="0"/>
        <v>14.59</v>
      </c>
      <c r="F265">
        <f>IF(AND(Tabela_pomiary7[[#This Row],[DZIEŃ]]&gt;=5,Tabela_pomiary7[[#This Row],[DZIEŃ]]&lt;=10),F65-1.2,F65)</f>
        <v>9.3800000000000008</v>
      </c>
      <c r="G265">
        <f>DAY(Tabela_pomiary7[[#This Row],[data]])</f>
        <v>10</v>
      </c>
      <c r="I265">
        <f>MONTH(Tabela_pomiary7[[#This Row],[data]])</f>
        <v>5</v>
      </c>
      <c r="J265">
        <f>Tabela_pomiary7[[#This Row],[czujnik1]]+0.9</f>
        <v>12.170000000000002</v>
      </c>
      <c r="K265">
        <f>Tabela_pomiary7[[#This Row],[czujnik2]]+0.9</f>
        <v>13.71</v>
      </c>
      <c r="L265">
        <f>Tabela_pomiary7[[#This Row],[czujnik8]]+0.9</f>
        <v>15.49</v>
      </c>
      <c r="M265">
        <f>Tabela_pomiary7[[#This Row],[czujnik9]]+0.9</f>
        <v>10.280000000000001</v>
      </c>
    </row>
    <row r="266" spans="1:13" x14ac:dyDescent="0.3">
      <c r="A266" s="1">
        <v>42501</v>
      </c>
      <c r="B266" s="2">
        <v>0.29166666666666669</v>
      </c>
      <c r="C266">
        <f>IF(AND(Tabela_pomiary7[[#This Row],[DZIEŃ]]&gt;=5,Tabela_pomiary7[[#This Row],[DZIEŃ]]&lt;=10),C66-1.2,C66)</f>
        <v>15.8</v>
      </c>
      <c r="D266">
        <f>IF(AND(Tabela_pomiary7[[#This Row],[DZIEŃ]]&gt;=5,Tabela_pomiary7[[#This Row],[DZIEŃ]]&lt;=10),D66-1.2,D66)</f>
        <v>13.11</v>
      </c>
      <c r="E266">
        <f t="shared" si="0"/>
        <v>15.02</v>
      </c>
      <c r="F266">
        <f>IF(AND(Tabela_pomiary7[[#This Row],[DZIEŃ]]&gt;=5,Tabela_pomiary7[[#This Row],[DZIEŃ]]&lt;=10),F66-1.2,F66)</f>
        <v>12.21</v>
      </c>
      <c r="G266">
        <f>DAY(Tabela_pomiary7[[#This Row],[data]])</f>
        <v>11</v>
      </c>
      <c r="I266">
        <f>MONTH(Tabela_pomiary7[[#This Row],[data]])</f>
        <v>5</v>
      </c>
      <c r="J266">
        <f>Tabela_pomiary7[[#This Row],[czujnik1]]+0.9</f>
        <v>16.7</v>
      </c>
      <c r="K266">
        <f>Tabela_pomiary7[[#This Row],[czujnik2]]+0.9</f>
        <v>14.01</v>
      </c>
      <c r="L266">
        <f>Tabela_pomiary7[[#This Row],[czujnik8]]+0.9</f>
        <v>15.92</v>
      </c>
      <c r="M266">
        <f>Tabela_pomiary7[[#This Row],[czujnik9]]+0.9</f>
        <v>13.110000000000001</v>
      </c>
    </row>
    <row r="267" spans="1:13" x14ac:dyDescent="0.3">
      <c r="A267" s="1">
        <v>42502</v>
      </c>
      <c r="B267" s="2">
        <v>0.21249999999999999</v>
      </c>
      <c r="C267">
        <f>IF(AND(Tabela_pomiary7[[#This Row],[DZIEŃ]]&gt;=5,Tabela_pomiary7[[#This Row],[DZIEŃ]]&lt;=10),C67-1.2,C67)</f>
        <v>11.1</v>
      </c>
      <c r="D267">
        <f>IF(AND(Tabela_pomiary7[[#This Row],[DZIEŃ]]&gt;=5,Tabela_pomiary7[[#This Row],[DZIEŃ]]&lt;=10),D67-1.2,D67)</f>
        <v>10.71</v>
      </c>
      <c r="E267">
        <f t="shared" ref="E267:E330" si="1">E67</f>
        <v>15.27</v>
      </c>
      <c r="F267">
        <f>IF(AND(Tabela_pomiary7[[#This Row],[DZIEŃ]]&gt;=5,Tabela_pomiary7[[#This Row],[DZIEŃ]]&lt;=10),F67-1.2,F67)</f>
        <v>13</v>
      </c>
      <c r="G267">
        <f>DAY(Tabela_pomiary7[[#This Row],[data]])</f>
        <v>12</v>
      </c>
      <c r="I267">
        <f>MONTH(Tabela_pomiary7[[#This Row],[data]])</f>
        <v>5</v>
      </c>
      <c r="J267">
        <f>Tabela_pomiary7[[#This Row],[czujnik1]]+0.9</f>
        <v>12</v>
      </c>
      <c r="K267">
        <f>Tabela_pomiary7[[#This Row],[czujnik2]]+0.9</f>
        <v>11.610000000000001</v>
      </c>
      <c r="L267">
        <f>Tabela_pomiary7[[#This Row],[czujnik8]]+0.9</f>
        <v>16.169999999999998</v>
      </c>
      <c r="M267">
        <f>Tabela_pomiary7[[#This Row],[czujnik9]]+0.9</f>
        <v>13.9</v>
      </c>
    </row>
    <row r="268" spans="1:13" x14ac:dyDescent="0.3">
      <c r="A268" s="1">
        <v>42504</v>
      </c>
      <c r="B268" s="2">
        <v>0.25277777777777777</v>
      </c>
      <c r="C268">
        <f>IF(AND(Tabela_pomiary7[[#This Row],[DZIEŃ]]&gt;=5,Tabela_pomiary7[[#This Row],[DZIEŃ]]&lt;=10),C68-1.2,C68)</f>
        <v>11.68</v>
      </c>
      <c r="D268">
        <f>IF(AND(Tabela_pomiary7[[#This Row],[DZIEŃ]]&gt;=5,Tabela_pomiary7[[#This Row],[DZIEŃ]]&lt;=10),D68-1.2,D68)</f>
        <v>11.47</v>
      </c>
      <c r="E268">
        <f t="shared" si="1"/>
        <v>15.31</v>
      </c>
      <c r="F268">
        <f>IF(AND(Tabela_pomiary7[[#This Row],[DZIEŃ]]&gt;=5,Tabela_pomiary7[[#This Row],[DZIEŃ]]&lt;=10),F68-1.2,F68)</f>
        <v>12.15</v>
      </c>
      <c r="G268">
        <f>DAY(Tabela_pomiary7[[#This Row],[data]])</f>
        <v>14</v>
      </c>
      <c r="I268">
        <f>MONTH(Tabela_pomiary7[[#This Row],[data]])</f>
        <v>5</v>
      </c>
      <c r="J268">
        <f>Tabela_pomiary7[[#This Row],[czujnik1]]+0.9</f>
        <v>12.58</v>
      </c>
      <c r="K268">
        <f>Tabela_pomiary7[[#This Row],[czujnik2]]+0.9</f>
        <v>12.370000000000001</v>
      </c>
      <c r="L268">
        <f>Tabela_pomiary7[[#This Row],[czujnik8]]+0.9</f>
        <v>16.21</v>
      </c>
      <c r="M268">
        <f>Tabela_pomiary7[[#This Row],[czujnik9]]+0.9</f>
        <v>13.05</v>
      </c>
    </row>
    <row r="269" spans="1:13" x14ac:dyDescent="0.3">
      <c r="A269" s="1">
        <v>42505</v>
      </c>
      <c r="B269" s="2">
        <v>0.21666666666666667</v>
      </c>
      <c r="C269">
        <f>IF(AND(Tabela_pomiary7[[#This Row],[DZIEŃ]]&gt;=5,Tabela_pomiary7[[#This Row],[DZIEŃ]]&lt;=10),C69-1.2,C69)</f>
        <v>10.51</v>
      </c>
      <c r="D269">
        <f>IF(AND(Tabela_pomiary7[[#This Row],[DZIEŃ]]&gt;=5,Tabela_pomiary7[[#This Row],[DZIEŃ]]&lt;=10),D69-1.2,D69)</f>
        <v>14.98</v>
      </c>
      <c r="E269">
        <f t="shared" si="1"/>
        <v>11.94</v>
      </c>
      <c r="F269">
        <f>IF(AND(Tabela_pomiary7[[#This Row],[DZIEŃ]]&gt;=5,Tabela_pomiary7[[#This Row],[DZIEŃ]]&lt;=10),F69-1.2,F69)</f>
        <v>15.32</v>
      </c>
      <c r="G269">
        <f>DAY(Tabela_pomiary7[[#This Row],[data]])</f>
        <v>15</v>
      </c>
      <c r="I269">
        <f>MONTH(Tabela_pomiary7[[#This Row],[data]])</f>
        <v>5</v>
      </c>
      <c r="J269">
        <f>Tabela_pomiary7[[#This Row],[czujnik1]]+0.9</f>
        <v>11.41</v>
      </c>
      <c r="K269">
        <f>Tabela_pomiary7[[#This Row],[czujnik2]]+0.9</f>
        <v>15.88</v>
      </c>
      <c r="L269">
        <f>Tabela_pomiary7[[#This Row],[czujnik8]]+0.9</f>
        <v>12.84</v>
      </c>
      <c r="M269">
        <f>Tabela_pomiary7[[#This Row],[czujnik9]]+0.9</f>
        <v>16.22</v>
      </c>
    </row>
    <row r="270" spans="1:13" x14ac:dyDescent="0.3">
      <c r="A270" s="1">
        <v>42508</v>
      </c>
      <c r="B270" s="2">
        <v>0.42152777777777778</v>
      </c>
      <c r="C270">
        <f>IF(AND(Tabela_pomiary7[[#This Row],[DZIEŃ]]&gt;=5,Tabela_pomiary7[[#This Row],[DZIEŃ]]&lt;=10),C70-1.2,C70)</f>
        <v>15.87</v>
      </c>
      <c r="D270">
        <f>IF(AND(Tabela_pomiary7[[#This Row],[DZIEŃ]]&gt;=5,Tabela_pomiary7[[#This Row],[DZIEŃ]]&lt;=10),D70-1.2,D70)</f>
        <v>13.65</v>
      </c>
      <c r="E270">
        <f t="shared" si="1"/>
        <v>12.26</v>
      </c>
      <c r="F270">
        <f>IF(AND(Tabela_pomiary7[[#This Row],[DZIEŃ]]&gt;=5,Tabela_pomiary7[[#This Row],[DZIEŃ]]&lt;=10),F70-1.2,F70)</f>
        <v>10.69</v>
      </c>
      <c r="G270">
        <f>DAY(Tabela_pomiary7[[#This Row],[data]])</f>
        <v>18</v>
      </c>
      <c r="I270">
        <f>MONTH(Tabela_pomiary7[[#This Row],[data]])</f>
        <v>5</v>
      </c>
      <c r="J270">
        <f>Tabela_pomiary7[[#This Row],[czujnik1]]+0.9</f>
        <v>16.77</v>
      </c>
      <c r="K270">
        <f>Tabela_pomiary7[[#This Row],[czujnik2]]+0.9</f>
        <v>14.55</v>
      </c>
      <c r="L270">
        <f>Tabela_pomiary7[[#This Row],[czujnik8]]+0.9</f>
        <v>13.16</v>
      </c>
      <c r="M270">
        <f>Tabela_pomiary7[[#This Row],[czujnik9]]+0.9</f>
        <v>11.59</v>
      </c>
    </row>
    <row r="271" spans="1:13" x14ac:dyDescent="0.3">
      <c r="A271" s="1">
        <v>42511</v>
      </c>
      <c r="B271" s="2">
        <v>0.1673611111111111</v>
      </c>
      <c r="C271">
        <f>IF(AND(Tabela_pomiary7[[#This Row],[DZIEŃ]]&gt;=5,Tabela_pomiary7[[#This Row],[DZIEŃ]]&lt;=10),C71-1.2,C71)</f>
        <v>10.07</v>
      </c>
      <c r="D271">
        <f>IF(AND(Tabela_pomiary7[[#This Row],[DZIEŃ]]&gt;=5,Tabela_pomiary7[[#This Row],[DZIEŃ]]&lt;=10),D71-1.2,D71)</f>
        <v>14.53</v>
      </c>
      <c r="E271">
        <f t="shared" si="1"/>
        <v>13.12</v>
      </c>
      <c r="F271">
        <f>IF(AND(Tabela_pomiary7[[#This Row],[DZIEŃ]]&gt;=5,Tabela_pomiary7[[#This Row],[DZIEŃ]]&lt;=10),F71-1.2,F71)</f>
        <v>14.65</v>
      </c>
      <c r="G271">
        <f>DAY(Tabela_pomiary7[[#This Row],[data]])</f>
        <v>21</v>
      </c>
      <c r="I271">
        <f>MONTH(Tabela_pomiary7[[#This Row],[data]])</f>
        <v>5</v>
      </c>
      <c r="J271">
        <f>Tabela_pomiary7[[#This Row],[czujnik1]]+0.9</f>
        <v>10.97</v>
      </c>
      <c r="K271">
        <f>Tabela_pomiary7[[#This Row],[czujnik2]]+0.9</f>
        <v>15.43</v>
      </c>
      <c r="L271">
        <f>Tabela_pomiary7[[#This Row],[czujnik8]]+0.9</f>
        <v>14.02</v>
      </c>
      <c r="M271">
        <f>Tabela_pomiary7[[#This Row],[czujnik9]]+0.9</f>
        <v>15.55</v>
      </c>
    </row>
    <row r="272" spans="1:13" x14ac:dyDescent="0.3">
      <c r="A272" s="1">
        <v>42512</v>
      </c>
      <c r="B272" s="2">
        <v>0.29722222222222222</v>
      </c>
      <c r="C272">
        <f>IF(AND(Tabela_pomiary7[[#This Row],[DZIEŃ]]&gt;=5,Tabela_pomiary7[[#This Row],[DZIEŃ]]&lt;=10),C72-1.2,C72)</f>
        <v>13.92</v>
      </c>
      <c r="D272">
        <f>IF(AND(Tabela_pomiary7[[#This Row],[DZIEŃ]]&gt;=5,Tabela_pomiary7[[#This Row],[DZIEŃ]]&lt;=10),D72-1.2,D72)</f>
        <v>10.86</v>
      </c>
      <c r="E272">
        <f t="shared" si="1"/>
        <v>12.83</v>
      </c>
      <c r="F272">
        <f>IF(AND(Tabela_pomiary7[[#This Row],[DZIEŃ]]&gt;=5,Tabela_pomiary7[[#This Row],[DZIEŃ]]&lt;=10),F72-1.2,F72)</f>
        <v>12.25</v>
      </c>
      <c r="G272">
        <f>DAY(Tabela_pomiary7[[#This Row],[data]])</f>
        <v>22</v>
      </c>
      <c r="I272">
        <f>MONTH(Tabela_pomiary7[[#This Row],[data]])</f>
        <v>5</v>
      </c>
      <c r="J272">
        <f>Tabela_pomiary7[[#This Row],[czujnik1]]+0.9</f>
        <v>14.82</v>
      </c>
      <c r="K272">
        <f>Tabela_pomiary7[[#This Row],[czujnik2]]+0.9</f>
        <v>11.76</v>
      </c>
      <c r="L272">
        <f>Tabela_pomiary7[[#This Row],[czujnik8]]+0.9</f>
        <v>13.73</v>
      </c>
      <c r="M272">
        <f>Tabela_pomiary7[[#This Row],[czujnik9]]+0.9</f>
        <v>13.15</v>
      </c>
    </row>
    <row r="273" spans="1:13" x14ac:dyDescent="0.3">
      <c r="A273" s="1">
        <v>42517</v>
      </c>
      <c r="B273" s="2">
        <v>0.38055555555555554</v>
      </c>
      <c r="C273">
        <f>IF(AND(Tabela_pomiary7[[#This Row],[DZIEŃ]]&gt;=5,Tabela_pomiary7[[#This Row],[DZIEŃ]]&lt;=10),C73-1.2,C73)</f>
        <v>15.58</v>
      </c>
      <c r="D273">
        <f>IF(AND(Tabela_pomiary7[[#This Row],[DZIEŃ]]&gt;=5,Tabela_pomiary7[[#This Row],[DZIEŃ]]&lt;=10),D73-1.2,D73)</f>
        <v>13.33</v>
      </c>
      <c r="E273">
        <f t="shared" si="1"/>
        <v>12.88</v>
      </c>
      <c r="F273">
        <f>IF(AND(Tabela_pomiary7[[#This Row],[DZIEŃ]]&gt;=5,Tabela_pomiary7[[#This Row],[DZIEŃ]]&lt;=10),F73-1.2,F73)</f>
        <v>11.93</v>
      </c>
      <c r="G273">
        <f>DAY(Tabela_pomiary7[[#This Row],[data]])</f>
        <v>27</v>
      </c>
      <c r="I273">
        <f>MONTH(Tabela_pomiary7[[#This Row],[data]])</f>
        <v>5</v>
      </c>
      <c r="J273">
        <f>Tabela_pomiary7[[#This Row],[czujnik1]]+0.9</f>
        <v>16.48</v>
      </c>
      <c r="K273">
        <f>Tabela_pomiary7[[#This Row],[czujnik2]]+0.9</f>
        <v>14.23</v>
      </c>
      <c r="L273">
        <f>Tabela_pomiary7[[#This Row],[czujnik8]]+0.9</f>
        <v>13.780000000000001</v>
      </c>
      <c r="M273">
        <f>Tabela_pomiary7[[#This Row],[czujnik9]]+0.9</f>
        <v>12.83</v>
      </c>
    </row>
    <row r="274" spans="1:13" x14ac:dyDescent="0.3">
      <c r="A274" s="1">
        <v>42518</v>
      </c>
      <c r="B274" s="2">
        <v>8.9583333333333334E-2</v>
      </c>
      <c r="C274">
        <f>IF(AND(Tabela_pomiary7[[#This Row],[DZIEŃ]]&gt;=5,Tabela_pomiary7[[#This Row],[DZIEŃ]]&lt;=10),C74-1.2,C74)</f>
        <v>14.66</v>
      </c>
      <c r="D274">
        <f>IF(AND(Tabela_pomiary7[[#This Row],[DZIEŃ]]&gt;=5,Tabela_pomiary7[[#This Row],[DZIEŃ]]&lt;=10),D74-1.2,D74)</f>
        <v>12.46</v>
      </c>
      <c r="E274">
        <f t="shared" si="1"/>
        <v>15.32</v>
      </c>
      <c r="F274">
        <f>IF(AND(Tabela_pomiary7[[#This Row],[DZIEŃ]]&gt;=5,Tabela_pomiary7[[#This Row],[DZIEŃ]]&lt;=10),F74-1.2,F74)</f>
        <v>13.62</v>
      </c>
      <c r="G274">
        <f>DAY(Tabela_pomiary7[[#This Row],[data]])</f>
        <v>28</v>
      </c>
      <c r="I274">
        <f>MONTH(Tabela_pomiary7[[#This Row],[data]])</f>
        <v>5</v>
      </c>
      <c r="J274">
        <f>Tabela_pomiary7[[#This Row],[czujnik1]]+0.9</f>
        <v>15.56</v>
      </c>
      <c r="K274">
        <f>Tabela_pomiary7[[#This Row],[czujnik2]]+0.9</f>
        <v>13.360000000000001</v>
      </c>
      <c r="L274">
        <f>Tabela_pomiary7[[#This Row],[czujnik8]]+0.9</f>
        <v>16.22</v>
      </c>
      <c r="M274">
        <f>Tabela_pomiary7[[#This Row],[czujnik9]]+0.9</f>
        <v>14.52</v>
      </c>
    </row>
    <row r="275" spans="1:13" x14ac:dyDescent="0.3">
      <c r="A275" s="1">
        <v>42523</v>
      </c>
      <c r="B275" s="2">
        <v>0.4201388888888889</v>
      </c>
      <c r="C275">
        <f>IF(AND(Tabela_pomiary7[[#This Row],[DZIEŃ]]&gt;=5,Tabela_pomiary7[[#This Row],[DZIEŃ]]&lt;=10),C75-1.2,C75)</f>
        <v>19.510000000000002</v>
      </c>
      <c r="D275">
        <f>IF(AND(Tabela_pomiary7[[#This Row],[DZIEŃ]]&gt;=5,Tabela_pomiary7[[#This Row],[DZIEŃ]]&lt;=10),D75-1.2,D75)</f>
        <v>12.69</v>
      </c>
      <c r="E275">
        <f t="shared" si="1"/>
        <v>12.24</v>
      </c>
      <c r="F275">
        <f>IF(AND(Tabela_pomiary7[[#This Row],[DZIEŃ]]&gt;=5,Tabela_pomiary7[[#This Row],[DZIEŃ]]&lt;=10),F75-1.2,F75)</f>
        <v>13.03</v>
      </c>
      <c r="G275">
        <f>DAY(Tabela_pomiary7[[#This Row],[data]])</f>
        <v>2</v>
      </c>
      <c r="I275">
        <f>MONTH(Tabela_pomiary7[[#This Row],[data]])</f>
        <v>6</v>
      </c>
      <c r="J275">
        <f>Tabela_pomiary7[[#This Row],[czujnik1]]+0.9</f>
        <v>20.41</v>
      </c>
      <c r="K275">
        <f>Tabela_pomiary7[[#This Row],[czujnik2]]+0.9</f>
        <v>13.59</v>
      </c>
      <c r="L275">
        <f>Tabela_pomiary7[[#This Row],[czujnik8]]+0.9</f>
        <v>13.14</v>
      </c>
      <c r="M275">
        <f>Tabela_pomiary7[[#This Row],[czujnik9]]+0.9</f>
        <v>13.93</v>
      </c>
    </row>
    <row r="276" spans="1:13" x14ac:dyDescent="0.3">
      <c r="A276" s="1">
        <v>42526</v>
      </c>
      <c r="B276" s="2">
        <v>8.5416666666666669E-2</v>
      </c>
      <c r="C276">
        <f>IF(AND(Tabela_pomiary7[[#This Row],[DZIEŃ]]&gt;=5,Tabela_pomiary7[[#This Row],[DZIEŃ]]&lt;=10),C76-1.2,C76)</f>
        <v>8.84</v>
      </c>
      <c r="D276">
        <f>IF(AND(Tabela_pomiary7[[#This Row],[DZIEŃ]]&gt;=5,Tabela_pomiary7[[#This Row],[DZIEŃ]]&lt;=10),D76-1.2,D76)</f>
        <v>8.99</v>
      </c>
      <c r="E276">
        <f t="shared" si="1"/>
        <v>11.85</v>
      </c>
      <c r="F276">
        <f>IF(AND(Tabela_pomiary7[[#This Row],[DZIEŃ]]&gt;=5,Tabela_pomiary7[[#This Row],[DZIEŃ]]&lt;=10),F76-1.2,F76)</f>
        <v>11.120000000000001</v>
      </c>
      <c r="G276">
        <f>DAY(Tabela_pomiary7[[#This Row],[data]])</f>
        <v>5</v>
      </c>
      <c r="I276">
        <f>MONTH(Tabela_pomiary7[[#This Row],[data]])</f>
        <v>6</v>
      </c>
      <c r="J276">
        <f>Tabela_pomiary7[[#This Row],[czujnik1]]+0.9</f>
        <v>9.74</v>
      </c>
      <c r="K276">
        <f>Tabela_pomiary7[[#This Row],[czujnik2]]+0.9</f>
        <v>9.89</v>
      </c>
      <c r="L276">
        <f>Tabela_pomiary7[[#This Row],[czujnik8]]+0.9</f>
        <v>12.75</v>
      </c>
      <c r="M276">
        <f>Tabela_pomiary7[[#This Row],[czujnik9]]+0.9</f>
        <v>12.020000000000001</v>
      </c>
    </row>
    <row r="277" spans="1:13" x14ac:dyDescent="0.3">
      <c r="A277" s="1">
        <v>42529</v>
      </c>
      <c r="B277" s="2">
        <v>0.12638888888888888</v>
      </c>
      <c r="C277">
        <f>IF(AND(Tabela_pomiary7[[#This Row],[DZIEŃ]]&gt;=5,Tabela_pomiary7[[#This Row],[DZIEŃ]]&lt;=10),C77-1.2,C77)</f>
        <v>9.92</v>
      </c>
      <c r="D277">
        <f>IF(AND(Tabela_pomiary7[[#This Row],[DZIEŃ]]&gt;=5,Tabela_pomiary7[[#This Row],[DZIEŃ]]&lt;=10),D77-1.2,D77)</f>
        <v>14.57</v>
      </c>
      <c r="E277">
        <f t="shared" si="1"/>
        <v>17.149999999999999</v>
      </c>
      <c r="F277">
        <f>IF(AND(Tabela_pomiary7[[#This Row],[DZIEŃ]]&gt;=5,Tabela_pomiary7[[#This Row],[DZIEŃ]]&lt;=10),F77-1.2,F77)</f>
        <v>18.21</v>
      </c>
      <c r="G277">
        <f>DAY(Tabela_pomiary7[[#This Row],[data]])</f>
        <v>8</v>
      </c>
      <c r="I277">
        <f>MONTH(Tabela_pomiary7[[#This Row],[data]])</f>
        <v>6</v>
      </c>
      <c r="J277">
        <f>Tabela_pomiary7[[#This Row],[czujnik1]]+0.9</f>
        <v>10.82</v>
      </c>
      <c r="K277">
        <f>Tabela_pomiary7[[#This Row],[czujnik2]]+0.9</f>
        <v>15.47</v>
      </c>
      <c r="L277">
        <f>Tabela_pomiary7[[#This Row],[czujnik8]]+0.9</f>
        <v>18.049999999999997</v>
      </c>
      <c r="M277">
        <f>Tabela_pomiary7[[#This Row],[czujnik9]]+0.9</f>
        <v>19.11</v>
      </c>
    </row>
    <row r="278" spans="1:13" x14ac:dyDescent="0.3">
      <c r="A278" s="1">
        <v>42530</v>
      </c>
      <c r="B278" s="2">
        <v>4.5138888888888888E-2</v>
      </c>
      <c r="C278">
        <f>IF(AND(Tabela_pomiary7[[#This Row],[DZIEŃ]]&gt;=5,Tabela_pomiary7[[#This Row],[DZIEŃ]]&lt;=10),C78-1.2,C78)</f>
        <v>13.350000000000001</v>
      </c>
      <c r="D278">
        <f>IF(AND(Tabela_pomiary7[[#This Row],[DZIEŃ]]&gt;=5,Tabela_pomiary7[[#This Row],[DZIEŃ]]&lt;=10),D78-1.2,D78)</f>
        <v>13.96</v>
      </c>
      <c r="E278">
        <f t="shared" si="1"/>
        <v>18.78</v>
      </c>
      <c r="F278">
        <f>IF(AND(Tabela_pomiary7[[#This Row],[DZIEŃ]]&gt;=5,Tabela_pomiary7[[#This Row],[DZIEŃ]]&lt;=10),F78-1.2,F78)</f>
        <v>14.32</v>
      </c>
      <c r="G278">
        <f>DAY(Tabela_pomiary7[[#This Row],[data]])</f>
        <v>9</v>
      </c>
      <c r="I278">
        <f>MONTH(Tabela_pomiary7[[#This Row],[data]])</f>
        <v>6</v>
      </c>
      <c r="J278">
        <f>Tabela_pomiary7[[#This Row],[czujnik1]]+0.9</f>
        <v>14.250000000000002</v>
      </c>
      <c r="K278">
        <f>Tabela_pomiary7[[#This Row],[czujnik2]]+0.9</f>
        <v>14.860000000000001</v>
      </c>
      <c r="L278">
        <f>Tabela_pomiary7[[#This Row],[czujnik8]]+0.9</f>
        <v>19.68</v>
      </c>
      <c r="M278">
        <f>Tabela_pomiary7[[#This Row],[czujnik9]]+0.9</f>
        <v>15.22</v>
      </c>
    </row>
    <row r="279" spans="1:13" x14ac:dyDescent="0.3">
      <c r="A279" s="1">
        <v>42532</v>
      </c>
      <c r="B279" s="2">
        <v>0.17222222222222222</v>
      </c>
      <c r="C279">
        <f>IF(AND(Tabela_pomiary7[[#This Row],[DZIEŃ]]&gt;=5,Tabela_pomiary7[[#This Row],[DZIEŃ]]&lt;=10),C79-1.2,C79)</f>
        <v>17.7</v>
      </c>
      <c r="D279">
        <f>IF(AND(Tabela_pomiary7[[#This Row],[DZIEŃ]]&gt;=5,Tabela_pomiary7[[#This Row],[DZIEŃ]]&lt;=10),D79-1.2,D79)</f>
        <v>15.76</v>
      </c>
      <c r="E279">
        <f t="shared" si="1"/>
        <v>14.12</v>
      </c>
      <c r="F279">
        <f>IF(AND(Tabela_pomiary7[[#This Row],[DZIEŃ]]&gt;=5,Tabela_pomiary7[[#This Row],[DZIEŃ]]&lt;=10),F79-1.2,F79)</f>
        <v>15.27</v>
      </c>
      <c r="G279">
        <f>DAY(Tabela_pomiary7[[#This Row],[data]])</f>
        <v>11</v>
      </c>
      <c r="I279">
        <f>MONTH(Tabela_pomiary7[[#This Row],[data]])</f>
        <v>6</v>
      </c>
      <c r="J279">
        <f>Tabela_pomiary7[[#This Row],[czujnik1]]+0.9</f>
        <v>18.599999999999998</v>
      </c>
      <c r="K279">
        <f>Tabela_pomiary7[[#This Row],[czujnik2]]+0.9</f>
        <v>16.66</v>
      </c>
      <c r="L279">
        <f>Tabela_pomiary7[[#This Row],[czujnik8]]+0.9</f>
        <v>15.02</v>
      </c>
      <c r="M279">
        <f>Tabela_pomiary7[[#This Row],[czujnik9]]+0.9</f>
        <v>16.169999999999998</v>
      </c>
    </row>
    <row r="280" spans="1:13" x14ac:dyDescent="0.3">
      <c r="A280" s="1">
        <v>42532</v>
      </c>
      <c r="B280" s="2">
        <v>0.41875000000000001</v>
      </c>
      <c r="C280">
        <f>IF(AND(Tabela_pomiary7[[#This Row],[DZIEŃ]]&gt;=5,Tabela_pomiary7[[#This Row],[DZIEŃ]]&lt;=10),C80-1.2,C80)</f>
        <v>13.13</v>
      </c>
      <c r="D280">
        <f>IF(AND(Tabela_pomiary7[[#This Row],[DZIEŃ]]&gt;=5,Tabela_pomiary7[[#This Row],[DZIEŃ]]&lt;=10),D80-1.2,D80)</f>
        <v>12.12</v>
      </c>
      <c r="E280">
        <f t="shared" si="1"/>
        <v>14.87</v>
      </c>
      <c r="F280">
        <f>IF(AND(Tabela_pomiary7[[#This Row],[DZIEŃ]]&gt;=5,Tabela_pomiary7[[#This Row],[DZIEŃ]]&lt;=10),F80-1.2,F80)</f>
        <v>11.94</v>
      </c>
      <c r="G280">
        <f>DAY(Tabela_pomiary7[[#This Row],[data]])</f>
        <v>11</v>
      </c>
      <c r="I280">
        <f>MONTH(Tabela_pomiary7[[#This Row],[data]])</f>
        <v>6</v>
      </c>
      <c r="J280">
        <f>Tabela_pomiary7[[#This Row],[czujnik1]]+0.9</f>
        <v>14.030000000000001</v>
      </c>
      <c r="K280">
        <f>Tabela_pomiary7[[#This Row],[czujnik2]]+0.9</f>
        <v>13.02</v>
      </c>
      <c r="L280">
        <f>Tabela_pomiary7[[#This Row],[czujnik8]]+0.9</f>
        <v>15.77</v>
      </c>
      <c r="M280">
        <f>Tabela_pomiary7[[#This Row],[czujnik9]]+0.9</f>
        <v>12.84</v>
      </c>
    </row>
    <row r="281" spans="1:13" x14ac:dyDescent="0.3">
      <c r="A281" s="1">
        <v>42534</v>
      </c>
      <c r="B281" s="2">
        <v>0.17291666666666666</v>
      </c>
      <c r="C281">
        <f>IF(AND(Tabela_pomiary7[[#This Row],[DZIEŃ]]&gt;=5,Tabela_pomiary7[[#This Row],[DZIEŃ]]&lt;=10),C81-1.2,C81)</f>
        <v>10.39</v>
      </c>
      <c r="D281">
        <f>IF(AND(Tabela_pomiary7[[#This Row],[DZIEŃ]]&gt;=5,Tabela_pomiary7[[#This Row],[DZIEŃ]]&lt;=10),D81-1.2,D81)</f>
        <v>13.61</v>
      </c>
      <c r="E281">
        <f t="shared" si="1"/>
        <v>14.26</v>
      </c>
      <c r="F281">
        <f>IF(AND(Tabela_pomiary7[[#This Row],[DZIEŃ]]&gt;=5,Tabela_pomiary7[[#This Row],[DZIEŃ]]&lt;=10),F81-1.2,F81)</f>
        <v>10.45</v>
      </c>
      <c r="G281">
        <f>DAY(Tabela_pomiary7[[#This Row],[data]])</f>
        <v>13</v>
      </c>
      <c r="I281">
        <f>MONTH(Tabela_pomiary7[[#This Row],[data]])</f>
        <v>6</v>
      </c>
      <c r="J281">
        <f>Tabela_pomiary7[[#This Row],[czujnik1]]+0.9</f>
        <v>11.290000000000001</v>
      </c>
      <c r="K281">
        <f>Tabela_pomiary7[[#This Row],[czujnik2]]+0.9</f>
        <v>14.51</v>
      </c>
      <c r="L281">
        <f>Tabela_pomiary7[[#This Row],[czujnik8]]+0.9</f>
        <v>15.16</v>
      </c>
      <c r="M281">
        <f>Tabela_pomiary7[[#This Row],[czujnik9]]+0.9</f>
        <v>11.35</v>
      </c>
    </row>
    <row r="282" spans="1:13" x14ac:dyDescent="0.3">
      <c r="A282" s="1">
        <v>42534</v>
      </c>
      <c r="B282" s="2">
        <v>0.45833333333333331</v>
      </c>
      <c r="C282">
        <f>IF(AND(Tabela_pomiary7[[#This Row],[DZIEŃ]]&gt;=5,Tabela_pomiary7[[#This Row],[DZIEŃ]]&lt;=10),C82-1.2,C82)</f>
        <v>13.07</v>
      </c>
      <c r="D282">
        <f>IF(AND(Tabela_pomiary7[[#This Row],[DZIEŃ]]&gt;=5,Tabela_pomiary7[[#This Row],[DZIEŃ]]&lt;=10),D82-1.2,D82)</f>
        <v>17.61</v>
      </c>
      <c r="E282">
        <f t="shared" si="1"/>
        <v>18.54</v>
      </c>
      <c r="F282">
        <f>IF(AND(Tabela_pomiary7[[#This Row],[DZIEŃ]]&gt;=5,Tabela_pomiary7[[#This Row],[DZIEŃ]]&lt;=10),F82-1.2,F82)</f>
        <v>11.92</v>
      </c>
      <c r="G282">
        <f>DAY(Tabela_pomiary7[[#This Row],[data]])</f>
        <v>13</v>
      </c>
      <c r="I282">
        <f>MONTH(Tabela_pomiary7[[#This Row],[data]])</f>
        <v>6</v>
      </c>
      <c r="J282">
        <f>Tabela_pomiary7[[#This Row],[czujnik1]]+0.9</f>
        <v>13.97</v>
      </c>
      <c r="K282">
        <f>Tabela_pomiary7[[#This Row],[czujnik2]]+0.9</f>
        <v>18.509999999999998</v>
      </c>
      <c r="L282">
        <f>Tabela_pomiary7[[#This Row],[czujnik8]]+0.9</f>
        <v>19.439999999999998</v>
      </c>
      <c r="M282">
        <f>Tabela_pomiary7[[#This Row],[czujnik9]]+0.9</f>
        <v>12.82</v>
      </c>
    </row>
    <row r="283" spans="1:13" x14ac:dyDescent="0.3">
      <c r="A283" s="1">
        <v>42536</v>
      </c>
      <c r="B283" s="2">
        <v>0.25624999999999998</v>
      </c>
      <c r="C283">
        <f>IF(AND(Tabela_pomiary7[[#This Row],[DZIEŃ]]&gt;=5,Tabela_pomiary7[[#This Row],[DZIEŃ]]&lt;=10),C83-1.2,C83)</f>
        <v>17.18</v>
      </c>
      <c r="D283">
        <f>IF(AND(Tabela_pomiary7[[#This Row],[DZIEŃ]]&gt;=5,Tabela_pomiary7[[#This Row],[DZIEŃ]]&lt;=10),D83-1.2,D83)</f>
        <v>18.510000000000002</v>
      </c>
      <c r="E283">
        <f t="shared" si="1"/>
        <v>18.010000000000002</v>
      </c>
      <c r="F283">
        <f>IF(AND(Tabela_pomiary7[[#This Row],[DZIEŃ]]&gt;=5,Tabela_pomiary7[[#This Row],[DZIEŃ]]&lt;=10),F83-1.2,F83)</f>
        <v>14.9</v>
      </c>
      <c r="G283">
        <f>DAY(Tabela_pomiary7[[#This Row],[data]])</f>
        <v>15</v>
      </c>
      <c r="I283">
        <f>MONTH(Tabela_pomiary7[[#This Row],[data]])</f>
        <v>6</v>
      </c>
      <c r="J283">
        <f>Tabela_pomiary7[[#This Row],[czujnik1]]+0.9</f>
        <v>18.079999999999998</v>
      </c>
      <c r="K283">
        <f>Tabela_pomiary7[[#This Row],[czujnik2]]+0.9</f>
        <v>19.41</v>
      </c>
      <c r="L283">
        <f>Tabela_pomiary7[[#This Row],[czujnik8]]+0.9</f>
        <v>18.91</v>
      </c>
      <c r="M283">
        <f>Tabela_pomiary7[[#This Row],[czujnik9]]+0.9</f>
        <v>15.8</v>
      </c>
    </row>
    <row r="284" spans="1:13" x14ac:dyDescent="0.3">
      <c r="A284" s="1">
        <v>42536</v>
      </c>
      <c r="B284" s="2">
        <v>0.46111111111111114</v>
      </c>
      <c r="C284">
        <f>IF(AND(Tabela_pomiary7[[#This Row],[DZIEŃ]]&gt;=5,Tabela_pomiary7[[#This Row],[DZIEŃ]]&lt;=10),C84-1.2,C84)</f>
        <v>11.02</v>
      </c>
      <c r="D284">
        <f>IF(AND(Tabela_pomiary7[[#This Row],[DZIEŃ]]&gt;=5,Tabela_pomiary7[[#This Row],[DZIEŃ]]&lt;=10),D84-1.2,D84)</f>
        <v>16.95</v>
      </c>
      <c r="E284">
        <f t="shared" si="1"/>
        <v>13.26</v>
      </c>
      <c r="F284">
        <f>IF(AND(Tabela_pomiary7[[#This Row],[DZIEŃ]]&gt;=5,Tabela_pomiary7[[#This Row],[DZIEŃ]]&lt;=10),F84-1.2,F84)</f>
        <v>12.17</v>
      </c>
      <c r="G284">
        <f>DAY(Tabela_pomiary7[[#This Row],[data]])</f>
        <v>15</v>
      </c>
      <c r="I284">
        <f>MONTH(Tabela_pomiary7[[#This Row],[data]])</f>
        <v>6</v>
      </c>
      <c r="J284">
        <f>Tabela_pomiary7[[#This Row],[czujnik1]]+0.9</f>
        <v>11.92</v>
      </c>
      <c r="K284">
        <f>Tabela_pomiary7[[#This Row],[czujnik2]]+0.9</f>
        <v>17.849999999999998</v>
      </c>
      <c r="L284">
        <f>Tabela_pomiary7[[#This Row],[czujnik8]]+0.9</f>
        <v>14.16</v>
      </c>
      <c r="M284">
        <f>Tabela_pomiary7[[#This Row],[czujnik9]]+0.9</f>
        <v>13.07</v>
      </c>
    </row>
    <row r="285" spans="1:13" x14ac:dyDescent="0.3">
      <c r="A285" s="1">
        <v>42537</v>
      </c>
      <c r="B285" s="2">
        <v>8.9583333333333334E-2</v>
      </c>
      <c r="C285">
        <f>IF(AND(Tabela_pomiary7[[#This Row],[DZIEŃ]]&gt;=5,Tabela_pomiary7[[#This Row],[DZIEŃ]]&lt;=10),C85-1.2,C85)</f>
        <v>12.05</v>
      </c>
      <c r="D285">
        <f>IF(AND(Tabela_pomiary7[[#This Row],[DZIEŃ]]&gt;=5,Tabela_pomiary7[[#This Row],[DZIEŃ]]&lt;=10),D85-1.2,D85)</f>
        <v>13.7</v>
      </c>
      <c r="E285">
        <f t="shared" si="1"/>
        <v>14.74</v>
      </c>
      <c r="F285">
        <f>IF(AND(Tabela_pomiary7[[#This Row],[DZIEŃ]]&gt;=5,Tabela_pomiary7[[#This Row],[DZIEŃ]]&lt;=10),F85-1.2,F85)</f>
        <v>15.42</v>
      </c>
      <c r="G285">
        <f>DAY(Tabela_pomiary7[[#This Row],[data]])</f>
        <v>16</v>
      </c>
      <c r="I285">
        <f>MONTH(Tabela_pomiary7[[#This Row],[data]])</f>
        <v>6</v>
      </c>
      <c r="J285">
        <f>Tabela_pomiary7[[#This Row],[czujnik1]]+0.9</f>
        <v>12.950000000000001</v>
      </c>
      <c r="K285">
        <f>Tabela_pomiary7[[#This Row],[czujnik2]]+0.9</f>
        <v>14.6</v>
      </c>
      <c r="L285">
        <f>Tabela_pomiary7[[#This Row],[czujnik8]]+0.9</f>
        <v>15.64</v>
      </c>
      <c r="M285">
        <f>Tabela_pomiary7[[#This Row],[czujnik9]]+0.9</f>
        <v>16.32</v>
      </c>
    </row>
    <row r="286" spans="1:13" x14ac:dyDescent="0.3">
      <c r="A286" s="1">
        <v>42540</v>
      </c>
      <c r="B286" s="2">
        <v>0.37708333333333333</v>
      </c>
      <c r="C286">
        <f>IF(AND(Tabela_pomiary7[[#This Row],[DZIEŃ]]&gt;=5,Tabela_pomiary7[[#This Row],[DZIEŃ]]&lt;=10),C86-1.2,C86)</f>
        <v>13.82</v>
      </c>
      <c r="D286">
        <f>IF(AND(Tabela_pomiary7[[#This Row],[DZIEŃ]]&gt;=5,Tabela_pomiary7[[#This Row],[DZIEŃ]]&lt;=10),D86-1.2,D86)</f>
        <v>17.8</v>
      </c>
      <c r="E286">
        <f t="shared" si="1"/>
        <v>17.32</v>
      </c>
      <c r="F286">
        <f>IF(AND(Tabela_pomiary7[[#This Row],[DZIEŃ]]&gt;=5,Tabela_pomiary7[[#This Row],[DZIEŃ]]&lt;=10),F86-1.2,F86)</f>
        <v>18.63</v>
      </c>
      <c r="G286">
        <f>DAY(Tabela_pomiary7[[#This Row],[data]])</f>
        <v>19</v>
      </c>
      <c r="I286">
        <f>MONTH(Tabela_pomiary7[[#This Row],[data]])</f>
        <v>6</v>
      </c>
      <c r="J286">
        <f>Tabela_pomiary7[[#This Row],[czujnik1]]+0.9</f>
        <v>14.72</v>
      </c>
      <c r="K286">
        <f>Tabela_pomiary7[[#This Row],[czujnik2]]+0.9</f>
        <v>18.7</v>
      </c>
      <c r="L286">
        <f>Tabela_pomiary7[[#This Row],[czujnik8]]+0.9</f>
        <v>18.22</v>
      </c>
      <c r="M286">
        <f>Tabela_pomiary7[[#This Row],[czujnik9]]+0.9</f>
        <v>19.529999999999998</v>
      </c>
    </row>
    <row r="287" spans="1:13" x14ac:dyDescent="0.3">
      <c r="A287" s="1">
        <v>42540</v>
      </c>
      <c r="B287" s="2">
        <v>0.46527777777777779</v>
      </c>
      <c r="C287">
        <f>IF(AND(Tabela_pomiary7[[#This Row],[DZIEŃ]]&gt;=5,Tabela_pomiary7[[#This Row],[DZIEŃ]]&lt;=10),C87-1.2,C87)</f>
        <v>19.010000000000002</v>
      </c>
      <c r="D287">
        <f>IF(AND(Tabela_pomiary7[[#This Row],[DZIEŃ]]&gt;=5,Tabela_pomiary7[[#This Row],[DZIEŃ]]&lt;=10),D87-1.2,D87)</f>
        <v>13.1</v>
      </c>
      <c r="E287">
        <f t="shared" si="1"/>
        <v>17.54</v>
      </c>
      <c r="F287">
        <f>IF(AND(Tabela_pomiary7[[#This Row],[DZIEŃ]]&gt;=5,Tabela_pomiary7[[#This Row],[DZIEŃ]]&lt;=10),F87-1.2,F87)</f>
        <v>11.08</v>
      </c>
      <c r="G287">
        <f>DAY(Tabela_pomiary7[[#This Row],[data]])</f>
        <v>19</v>
      </c>
      <c r="I287">
        <f>MONTH(Tabela_pomiary7[[#This Row],[data]])</f>
        <v>6</v>
      </c>
      <c r="J287">
        <f>Tabela_pomiary7[[#This Row],[czujnik1]]+0.9</f>
        <v>19.91</v>
      </c>
      <c r="K287">
        <f>Tabela_pomiary7[[#This Row],[czujnik2]]+0.9</f>
        <v>14</v>
      </c>
      <c r="L287">
        <f>Tabela_pomiary7[[#This Row],[czujnik8]]+0.9</f>
        <v>18.439999999999998</v>
      </c>
      <c r="M287">
        <f>Tabela_pomiary7[[#This Row],[czujnik9]]+0.9</f>
        <v>11.98</v>
      </c>
    </row>
    <row r="288" spans="1:13" x14ac:dyDescent="0.3">
      <c r="A288" s="1">
        <v>42541</v>
      </c>
      <c r="B288" s="2">
        <v>2.0833333333333333E-3</v>
      </c>
      <c r="C288">
        <f>IF(AND(Tabela_pomiary7[[#This Row],[DZIEŃ]]&gt;=5,Tabela_pomiary7[[#This Row],[DZIEŃ]]&lt;=10),C88-1.2,C88)</f>
        <v>17.27</v>
      </c>
      <c r="D288">
        <f>IF(AND(Tabela_pomiary7[[#This Row],[DZIEŃ]]&gt;=5,Tabela_pomiary7[[#This Row],[DZIEŃ]]&lt;=10),D88-1.2,D88)</f>
        <v>13.06</v>
      </c>
      <c r="E288">
        <f t="shared" si="1"/>
        <v>14.88</v>
      </c>
      <c r="F288">
        <f>IF(AND(Tabela_pomiary7[[#This Row],[DZIEŃ]]&gt;=5,Tabela_pomiary7[[#This Row],[DZIEŃ]]&lt;=10),F88-1.2,F88)</f>
        <v>15.12</v>
      </c>
      <c r="G288">
        <f>DAY(Tabela_pomiary7[[#This Row],[data]])</f>
        <v>20</v>
      </c>
      <c r="I288">
        <f>MONTH(Tabela_pomiary7[[#This Row],[data]])</f>
        <v>6</v>
      </c>
      <c r="J288">
        <f>Tabela_pomiary7[[#This Row],[czujnik1]]+0.9</f>
        <v>18.169999999999998</v>
      </c>
      <c r="K288">
        <f>Tabela_pomiary7[[#This Row],[czujnik2]]+0.9</f>
        <v>13.96</v>
      </c>
      <c r="L288">
        <f>Tabela_pomiary7[[#This Row],[czujnik8]]+0.9</f>
        <v>15.780000000000001</v>
      </c>
      <c r="M288">
        <f>Tabela_pomiary7[[#This Row],[czujnik9]]+0.9</f>
        <v>16.02</v>
      </c>
    </row>
    <row r="289" spans="1:13" x14ac:dyDescent="0.3">
      <c r="A289" s="1">
        <v>42542</v>
      </c>
      <c r="B289" s="2">
        <v>0.1701388888888889</v>
      </c>
      <c r="C289">
        <f>IF(AND(Tabela_pomiary7[[#This Row],[DZIEŃ]]&gt;=5,Tabela_pomiary7[[#This Row],[DZIEŃ]]&lt;=10),C89-1.2,C89)</f>
        <v>14.93</v>
      </c>
      <c r="D289">
        <f>IF(AND(Tabela_pomiary7[[#This Row],[DZIEŃ]]&gt;=5,Tabela_pomiary7[[#This Row],[DZIEŃ]]&lt;=10),D89-1.2,D89)</f>
        <v>18.36</v>
      </c>
      <c r="E289">
        <f t="shared" si="1"/>
        <v>11.2</v>
      </c>
      <c r="F289">
        <f>IF(AND(Tabela_pomiary7[[#This Row],[DZIEŃ]]&gt;=5,Tabela_pomiary7[[#This Row],[DZIEŃ]]&lt;=10),F89-1.2,F89)</f>
        <v>10.56</v>
      </c>
      <c r="G289">
        <f>DAY(Tabela_pomiary7[[#This Row],[data]])</f>
        <v>21</v>
      </c>
      <c r="I289">
        <f>MONTH(Tabela_pomiary7[[#This Row],[data]])</f>
        <v>6</v>
      </c>
      <c r="J289">
        <f>Tabela_pomiary7[[#This Row],[czujnik1]]+0.9</f>
        <v>15.83</v>
      </c>
      <c r="K289">
        <f>Tabela_pomiary7[[#This Row],[czujnik2]]+0.9</f>
        <v>19.259999999999998</v>
      </c>
      <c r="L289">
        <f>Tabela_pomiary7[[#This Row],[czujnik8]]+0.9</f>
        <v>12.1</v>
      </c>
      <c r="M289">
        <f>Tabela_pomiary7[[#This Row],[czujnik9]]+0.9</f>
        <v>11.46</v>
      </c>
    </row>
    <row r="290" spans="1:13" x14ac:dyDescent="0.3">
      <c r="A290" s="1">
        <v>42545</v>
      </c>
      <c r="B290" s="2">
        <v>0.2986111111111111</v>
      </c>
      <c r="C290">
        <f>IF(AND(Tabela_pomiary7[[#This Row],[DZIEŃ]]&gt;=5,Tabela_pomiary7[[#This Row],[DZIEŃ]]&lt;=10),C90-1.2,C90)</f>
        <v>15.51</v>
      </c>
      <c r="D290">
        <f>IF(AND(Tabela_pomiary7[[#This Row],[DZIEŃ]]&gt;=5,Tabela_pomiary7[[#This Row],[DZIEŃ]]&lt;=10),D90-1.2,D90)</f>
        <v>16.440000000000001</v>
      </c>
      <c r="E290">
        <f t="shared" si="1"/>
        <v>17.8</v>
      </c>
      <c r="F290">
        <f>IF(AND(Tabela_pomiary7[[#This Row],[DZIEŃ]]&gt;=5,Tabela_pomiary7[[#This Row],[DZIEŃ]]&lt;=10),F90-1.2,F90)</f>
        <v>14.59</v>
      </c>
      <c r="G290">
        <f>DAY(Tabela_pomiary7[[#This Row],[data]])</f>
        <v>24</v>
      </c>
      <c r="I290">
        <f>MONTH(Tabela_pomiary7[[#This Row],[data]])</f>
        <v>6</v>
      </c>
      <c r="J290">
        <f>Tabela_pomiary7[[#This Row],[czujnik1]]+0.9</f>
        <v>16.41</v>
      </c>
      <c r="K290">
        <f>Tabela_pomiary7[[#This Row],[czujnik2]]+0.9</f>
        <v>17.34</v>
      </c>
      <c r="L290">
        <f>Tabela_pomiary7[[#This Row],[czujnik8]]+0.9</f>
        <v>18.7</v>
      </c>
      <c r="M290">
        <f>Tabela_pomiary7[[#This Row],[czujnik9]]+0.9</f>
        <v>15.49</v>
      </c>
    </row>
    <row r="291" spans="1:13" x14ac:dyDescent="0.3">
      <c r="A291" s="1">
        <v>42545</v>
      </c>
      <c r="B291" s="2">
        <v>0.37777777777777777</v>
      </c>
      <c r="C291">
        <f>IF(AND(Tabela_pomiary7[[#This Row],[DZIEŃ]]&gt;=5,Tabela_pomiary7[[#This Row],[DZIEŃ]]&lt;=10),C91-1.2,C91)</f>
        <v>12.83</v>
      </c>
      <c r="D291">
        <f>IF(AND(Tabela_pomiary7[[#This Row],[DZIEŃ]]&gt;=5,Tabela_pomiary7[[#This Row],[DZIEŃ]]&lt;=10),D91-1.2,D91)</f>
        <v>14.61</v>
      </c>
      <c r="E291">
        <f t="shared" si="1"/>
        <v>12.58</v>
      </c>
      <c r="F291">
        <f>IF(AND(Tabela_pomiary7[[#This Row],[DZIEŃ]]&gt;=5,Tabela_pomiary7[[#This Row],[DZIEŃ]]&lt;=10),F91-1.2,F91)</f>
        <v>12.47</v>
      </c>
      <c r="G291">
        <f>DAY(Tabela_pomiary7[[#This Row],[data]])</f>
        <v>24</v>
      </c>
      <c r="I291">
        <f>MONTH(Tabela_pomiary7[[#This Row],[data]])</f>
        <v>6</v>
      </c>
      <c r="J291">
        <f>Tabela_pomiary7[[#This Row],[czujnik1]]+0.9</f>
        <v>13.73</v>
      </c>
      <c r="K291">
        <f>Tabela_pomiary7[[#This Row],[czujnik2]]+0.9</f>
        <v>15.51</v>
      </c>
      <c r="L291">
        <f>Tabela_pomiary7[[#This Row],[czujnik8]]+0.9</f>
        <v>13.48</v>
      </c>
      <c r="M291">
        <f>Tabela_pomiary7[[#This Row],[czujnik9]]+0.9</f>
        <v>13.370000000000001</v>
      </c>
    </row>
    <row r="292" spans="1:13" x14ac:dyDescent="0.3">
      <c r="A292" s="1">
        <v>42546</v>
      </c>
      <c r="B292" s="2">
        <v>0.25347222222222221</v>
      </c>
      <c r="C292">
        <f>IF(AND(Tabela_pomiary7[[#This Row],[DZIEŃ]]&gt;=5,Tabela_pomiary7[[#This Row],[DZIEŃ]]&lt;=10),C92-1.2,C92)</f>
        <v>16.3</v>
      </c>
      <c r="D292">
        <f>IF(AND(Tabela_pomiary7[[#This Row],[DZIEŃ]]&gt;=5,Tabela_pomiary7[[#This Row],[DZIEŃ]]&lt;=10),D92-1.2,D92)</f>
        <v>10.32</v>
      </c>
      <c r="E292">
        <f t="shared" si="1"/>
        <v>10.66</v>
      </c>
      <c r="F292">
        <f>IF(AND(Tabela_pomiary7[[#This Row],[DZIEŃ]]&gt;=5,Tabela_pomiary7[[#This Row],[DZIEŃ]]&lt;=10),F92-1.2,F92)</f>
        <v>10.1</v>
      </c>
      <c r="G292">
        <f>DAY(Tabela_pomiary7[[#This Row],[data]])</f>
        <v>25</v>
      </c>
      <c r="I292">
        <f>MONTH(Tabela_pomiary7[[#This Row],[data]])</f>
        <v>6</v>
      </c>
      <c r="J292">
        <f>Tabela_pomiary7[[#This Row],[czujnik1]]+0.9</f>
        <v>17.2</v>
      </c>
      <c r="K292">
        <f>Tabela_pomiary7[[#This Row],[czujnik2]]+0.9</f>
        <v>11.22</v>
      </c>
      <c r="L292">
        <f>Tabela_pomiary7[[#This Row],[czujnik8]]+0.9</f>
        <v>11.56</v>
      </c>
      <c r="M292">
        <f>Tabela_pomiary7[[#This Row],[czujnik9]]+0.9</f>
        <v>11</v>
      </c>
    </row>
    <row r="293" spans="1:13" x14ac:dyDescent="0.3">
      <c r="A293" s="1">
        <v>42547</v>
      </c>
      <c r="B293" s="2">
        <v>8.4722222222222227E-2</v>
      </c>
      <c r="C293">
        <f>IF(AND(Tabela_pomiary7[[#This Row],[DZIEŃ]]&gt;=5,Tabela_pomiary7[[#This Row],[DZIEŃ]]&lt;=10),C93-1.2,C93)</f>
        <v>16.03</v>
      </c>
      <c r="D293">
        <f>IF(AND(Tabela_pomiary7[[#This Row],[DZIEŃ]]&gt;=5,Tabela_pomiary7[[#This Row],[DZIEŃ]]&lt;=10),D93-1.2,D93)</f>
        <v>12.49</v>
      </c>
      <c r="E293">
        <f t="shared" si="1"/>
        <v>18.04</v>
      </c>
      <c r="F293">
        <f>IF(AND(Tabela_pomiary7[[#This Row],[DZIEŃ]]&gt;=5,Tabela_pomiary7[[#This Row],[DZIEŃ]]&lt;=10),F93-1.2,F93)</f>
        <v>14.52</v>
      </c>
      <c r="G293">
        <f>DAY(Tabela_pomiary7[[#This Row],[data]])</f>
        <v>26</v>
      </c>
      <c r="I293">
        <f>MONTH(Tabela_pomiary7[[#This Row],[data]])</f>
        <v>6</v>
      </c>
      <c r="J293">
        <f>Tabela_pomiary7[[#This Row],[czujnik1]]+0.9</f>
        <v>16.93</v>
      </c>
      <c r="K293">
        <f>Tabela_pomiary7[[#This Row],[czujnik2]]+0.9</f>
        <v>13.39</v>
      </c>
      <c r="L293">
        <f>Tabela_pomiary7[[#This Row],[czujnik8]]+0.9</f>
        <v>18.939999999999998</v>
      </c>
      <c r="M293">
        <f>Tabela_pomiary7[[#This Row],[czujnik9]]+0.9</f>
        <v>15.42</v>
      </c>
    </row>
    <row r="294" spans="1:13" x14ac:dyDescent="0.3">
      <c r="A294" s="1">
        <v>42547</v>
      </c>
      <c r="B294" s="2">
        <v>0.16875000000000001</v>
      </c>
      <c r="C294">
        <f>IF(AND(Tabela_pomiary7[[#This Row],[DZIEŃ]]&gt;=5,Tabela_pomiary7[[#This Row],[DZIEŃ]]&lt;=10),C94-1.2,C94)</f>
        <v>19.47</v>
      </c>
      <c r="D294">
        <f>IF(AND(Tabela_pomiary7[[#This Row],[DZIEŃ]]&gt;=5,Tabela_pomiary7[[#This Row],[DZIEŃ]]&lt;=10),D94-1.2,D94)</f>
        <v>19.760000000000002</v>
      </c>
      <c r="E294">
        <f t="shared" si="1"/>
        <v>15.06</v>
      </c>
      <c r="F294">
        <f>IF(AND(Tabela_pomiary7[[#This Row],[DZIEŃ]]&gt;=5,Tabela_pomiary7[[#This Row],[DZIEŃ]]&lt;=10),F94-1.2,F94)</f>
        <v>15.39</v>
      </c>
      <c r="G294">
        <f>DAY(Tabela_pomiary7[[#This Row],[data]])</f>
        <v>26</v>
      </c>
      <c r="I294">
        <f>MONTH(Tabela_pomiary7[[#This Row],[data]])</f>
        <v>6</v>
      </c>
      <c r="J294">
        <f>Tabela_pomiary7[[#This Row],[czujnik1]]+0.9</f>
        <v>20.369999999999997</v>
      </c>
      <c r="K294">
        <f>Tabela_pomiary7[[#This Row],[czujnik2]]+0.9</f>
        <v>20.66</v>
      </c>
      <c r="L294">
        <f>Tabela_pomiary7[[#This Row],[czujnik8]]+0.9</f>
        <v>15.96</v>
      </c>
      <c r="M294">
        <f>Tabela_pomiary7[[#This Row],[czujnik9]]+0.9</f>
        <v>16.29</v>
      </c>
    </row>
    <row r="295" spans="1:13" x14ac:dyDescent="0.3">
      <c r="A295" s="1">
        <v>42547</v>
      </c>
      <c r="B295" s="2">
        <v>0.34166666666666667</v>
      </c>
      <c r="C295">
        <f>IF(AND(Tabela_pomiary7[[#This Row],[DZIEŃ]]&gt;=5,Tabela_pomiary7[[#This Row],[DZIEŃ]]&lt;=10),C95-1.2,C95)</f>
        <v>14.55</v>
      </c>
      <c r="D295">
        <f>IF(AND(Tabela_pomiary7[[#This Row],[DZIEŃ]]&gt;=5,Tabela_pomiary7[[#This Row],[DZIEŃ]]&lt;=10),D95-1.2,D95)</f>
        <v>11.62</v>
      </c>
      <c r="E295">
        <f t="shared" si="1"/>
        <v>10.38</v>
      </c>
      <c r="F295">
        <f>IF(AND(Tabela_pomiary7[[#This Row],[DZIEŃ]]&gt;=5,Tabela_pomiary7[[#This Row],[DZIEŃ]]&lt;=10),F95-1.2,F95)</f>
        <v>18.149999999999999</v>
      </c>
      <c r="G295">
        <f>DAY(Tabela_pomiary7[[#This Row],[data]])</f>
        <v>26</v>
      </c>
      <c r="I295">
        <f>MONTH(Tabela_pomiary7[[#This Row],[data]])</f>
        <v>6</v>
      </c>
      <c r="J295">
        <f>Tabela_pomiary7[[#This Row],[czujnik1]]+0.9</f>
        <v>15.450000000000001</v>
      </c>
      <c r="K295">
        <f>Tabela_pomiary7[[#This Row],[czujnik2]]+0.9</f>
        <v>12.52</v>
      </c>
      <c r="L295">
        <f>Tabela_pomiary7[[#This Row],[czujnik8]]+0.9</f>
        <v>11.280000000000001</v>
      </c>
      <c r="M295">
        <f>Tabela_pomiary7[[#This Row],[czujnik9]]+0.9</f>
        <v>19.049999999999997</v>
      </c>
    </row>
    <row r="296" spans="1:13" x14ac:dyDescent="0.3">
      <c r="A296" s="1">
        <v>42548</v>
      </c>
      <c r="B296" s="2">
        <v>0.33541666666666664</v>
      </c>
      <c r="C296">
        <f>IF(AND(Tabela_pomiary7[[#This Row],[DZIEŃ]]&gt;=5,Tabela_pomiary7[[#This Row],[DZIEŃ]]&lt;=10),C96-1.2,C96)</f>
        <v>11.26</v>
      </c>
      <c r="D296">
        <f>IF(AND(Tabela_pomiary7[[#This Row],[DZIEŃ]]&gt;=5,Tabela_pomiary7[[#This Row],[DZIEŃ]]&lt;=10),D96-1.2,D96)</f>
        <v>11.81</v>
      </c>
      <c r="E296">
        <f t="shared" si="1"/>
        <v>11.68</v>
      </c>
      <c r="F296">
        <f>IF(AND(Tabela_pomiary7[[#This Row],[DZIEŃ]]&gt;=5,Tabela_pomiary7[[#This Row],[DZIEŃ]]&lt;=10),F96-1.2,F96)</f>
        <v>14.08</v>
      </c>
      <c r="G296">
        <f>DAY(Tabela_pomiary7[[#This Row],[data]])</f>
        <v>27</v>
      </c>
      <c r="I296">
        <f>MONTH(Tabela_pomiary7[[#This Row],[data]])</f>
        <v>6</v>
      </c>
      <c r="J296">
        <f>Tabela_pomiary7[[#This Row],[czujnik1]]+0.9</f>
        <v>12.16</v>
      </c>
      <c r="K296">
        <f>Tabela_pomiary7[[#This Row],[czujnik2]]+0.9</f>
        <v>12.71</v>
      </c>
      <c r="L296">
        <f>Tabela_pomiary7[[#This Row],[czujnik8]]+0.9</f>
        <v>12.58</v>
      </c>
      <c r="M296">
        <f>Tabela_pomiary7[[#This Row],[czujnik9]]+0.9</f>
        <v>14.98</v>
      </c>
    </row>
    <row r="297" spans="1:13" x14ac:dyDescent="0.3">
      <c r="A297" s="1">
        <v>42549</v>
      </c>
      <c r="B297" s="2">
        <v>0.50624999999999998</v>
      </c>
      <c r="C297">
        <f>IF(AND(Tabela_pomiary7[[#This Row],[DZIEŃ]]&gt;=5,Tabela_pomiary7[[#This Row],[DZIEŃ]]&lt;=10),C97-1.2,C97)</f>
        <v>10.77</v>
      </c>
      <c r="D297">
        <f>IF(AND(Tabela_pomiary7[[#This Row],[DZIEŃ]]&gt;=5,Tabela_pomiary7[[#This Row],[DZIEŃ]]&lt;=10),D97-1.2,D97)</f>
        <v>10.91</v>
      </c>
      <c r="E297">
        <f t="shared" si="1"/>
        <v>16.079999999999998</v>
      </c>
      <c r="F297">
        <f>IF(AND(Tabela_pomiary7[[#This Row],[DZIEŃ]]&gt;=5,Tabela_pomiary7[[#This Row],[DZIEŃ]]&lt;=10),F97-1.2,F97)</f>
        <v>12.3</v>
      </c>
      <c r="G297">
        <f>DAY(Tabela_pomiary7[[#This Row],[data]])</f>
        <v>28</v>
      </c>
      <c r="I297">
        <f>MONTH(Tabela_pomiary7[[#This Row],[data]])</f>
        <v>6</v>
      </c>
      <c r="J297">
        <f>Tabela_pomiary7[[#This Row],[czujnik1]]+0.9</f>
        <v>11.67</v>
      </c>
      <c r="K297">
        <f>Tabela_pomiary7[[#This Row],[czujnik2]]+0.9</f>
        <v>11.81</v>
      </c>
      <c r="L297">
        <f>Tabela_pomiary7[[#This Row],[czujnik8]]+0.9</f>
        <v>16.979999999999997</v>
      </c>
      <c r="M297">
        <f>Tabela_pomiary7[[#This Row],[czujnik9]]+0.9</f>
        <v>13.200000000000001</v>
      </c>
    </row>
    <row r="298" spans="1:13" x14ac:dyDescent="0.3">
      <c r="A298" s="1">
        <v>42551</v>
      </c>
      <c r="B298" s="2">
        <v>4.583333333333333E-2</v>
      </c>
      <c r="C298">
        <f>IF(AND(Tabela_pomiary7[[#This Row],[DZIEŃ]]&gt;=5,Tabela_pomiary7[[#This Row],[DZIEŃ]]&lt;=10),C98-1.2,C98)</f>
        <v>15.43</v>
      </c>
      <c r="D298">
        <f>IF(AND(Tabela_pomiary7[[#This Row],[DZIEŃ]]&gt;=5,Tabela_pomiary7[[#This Row],[DZIEŃ]]&lt;=10),D98-1.2,D98)</f>
        <v>17.52</v>
      </c>
      <c r="E298">
        <f t="shared" si="1"/>
        <v>10.31</v>
      </c>
      <c r="F298">
        <f>IF(AND(Tabela_pomiary7[[#This Row],[DZIEŃ]]&gt;=5,Tabela_pomiary7[[#This Row],[DZIEŃ]]&lt;=10),F98-1.2,F98)</f>
        <v>11.07</v>
      </c>
      <c r="G298">
        <f>DAY(Tabela_pomiary7[[#This Row],[data]])</f>
        <v>30</v>
      </c>
      <c r="I298">
        <f>MONTH(Tabela_pomiary7[[#This Row],[data]])</f>
        <v>6</v>
      </c>
      <c r="J298">
        <f>Tabela_pomiary7[[#This Row],[czujnik1]]+0.9</f>
        <v>16.329999999999998</v>
      </c>
      <c r="K298">
        <f>Tabela_pomiary7[[#This Row],[czujnik2]]+0.9</f>
        <v>18.419999999999998</v>
      </c>
      <c r="L298">
        <f>Tabela_pomiary7[[#This Row],[czujnik8]]+0.9</f>
        <v>11.21</v>
      </c>
      <c r="M298">
        <f>Tabela_pomiary7[[#This Row],[czujnik9]]+0.9</f>
        <v>11.97</v>
      </c>
    </row>
    <row r="299" spans="1:13" x14ac:dyDescent="0.3">
      <c r="A299" s="1">
        <v>42553</v>
      </c>
      <c r="B299" s="2">
        <v>0.21597222222222223</v>
      </c>
      <c r="C299">
        <f>IF(AND(Tabela_pomiary7[[#This Row],[DZIEŃ]]&gt;=5,Tabela_pomiary7[[#This Row],[DZIEŃ]]&lt;=10),C99-1.2,C99)</f>
        <v>22.57</v>
      </c>
      <c r="D299">
        <f>IF(AND(Tabela_pomiary7[[#This Row],[DZIEŃ]]&gt;=5,Tabela_pomiary7[[#This Row],[DZIEŃ]]&lt;=10),D99-1.2,D99)</f>
        <v>24.93</v>
      </c>
      <c r="E299">
        <f>ROUNDDOWN(E99+7%*E99,2)</f>
        <v>26</v>
      </c>
      <c r="F299">
        <f>IF(AND(Tabela_pomiary7[[#This Row],[DZIEŃ]]&gt;=5,Tabela_pomiary7[[#This Row],[DZIEŃ]]&lt;=10),F99-1.2,F99)</f>
        <v>22.91</v>
      </c>
      <c r="G299">
        <f>DAY(Tabela_pomiary7[[#This Row],[data]])</f>
        <v>2</v>
      </c>
      <c r="I299">
        <f>MONTH(Tabela_pomiary7[[#This Row],[data]])</f>
        <v>7</v>
      </c>
      <c r="J299">
        <f>Tabela_pomiary7[[#This Row],[czujnik1]]+0.9</f>
        <v>23.47</v>
      </c>
      <c r="K299">
        <f>Tabela_pomiary7[[#This Row],[czujnik2]]+0.9</f>
        <v>25.83</v>
      </c>
      <c r="L299">
        <f>Tabela_pomiary7[[#This Row],[czujnik8]]+0.9</f>
        <v>26.9</v>
      </c>
      <c r="M299">
        <f>Tabela_pomiary7[[#This Row],[czujnik9]]+0.9</f>
        <v>23.81</v>
      </c>
    </row>
    <row r="300" spans="1:13" x14ac:dyDescent="0.3">
      <c r="A300" s="1">
        <v>42554</v>
      </c>
      <c r="B300" s="2">
        <v>4.1666666666666666E-3</v>
      </c>
      <c r="C300">
        <f>IF(AND(Tabela_pomiary7[[#This Row],[DZIEŃ]]&gt;=5,Tabela_pomiary7[[#This Row],[DZIEŃ]]&lt;=10),C100-1.2,C100)</f>
        <v>21.12</v>
      </c>
      <c r="D300">
        <f>IF(AND(Tabela_pomiary7[[#This Row],[DZIEŃ]]&gt;=5,Tabela_pomiary7[[#This Row],[DZIEŃ]]&lt;=10),D100-1.2,D100)</f>
        <v>24.03</v>
      </c>
      <c r="E300">
        <f>ROUNDDOWN(E100+7%*E100,2)</f>
        <v>24.42</v>
      </c>
      <c r="F300">
        <f>IF(AND(Tabela_pomiary7[[#This Row],[DZIEŃ]]&gt;=5,Tabela_pomiary7[[#This Row],[DZIEŃ]]&lt;=10),F100-1.2,F100)</f>
        <v>21.55</v>
      </c>
      <c r="G300">
        <f>DAY(Tabela_pomiary7[[#This Row],[data]])</f>
        <v>3</v>
      </c>
      <c r="I300">
        <f>MONTH(Tabela_pomiary7[[#This Row],[data]])</f>
        <v>7</v>
      </c>
      <c r="J300">
        <f>Tabela_pomiary7[[#This Row],[czujnik1]]+0.9</f>
        <v>22.02</v>
      </c>
      <c r="K300">
        <f>Tabela_pomiary7[[#This Row],[czujnik2]]+0.9</f>
        <v>24.93</v>
      </c>
      <c r="L300">
        <f>Tabela_pomiary7[[#This Row],[czujnik8]]+0.9</f>
        <v>25.32</v>
      </c>
      <c r="M300">
        <f>Tabela_pomiary7[[#This Row],[czujnik9]]+0.9</f>
        <v>22.45</v>
      </c>
    </row>
    <row r="301" spans="1:13" x14ac:dyDescent="0.3">
      <c r="A301" s="1">
        <v>42556</v>
      </c>
      <c r="B301" s="2">
        <v>8.6805555555555552E-2</v>
      </c>
      <c r="C301">
        <f>IF(AND(Tabela_pomiary7[[#This Row],[DZIEŃ]]&gt;=5,Tabela_pomiary7[[#This Row],[DZIEŃ]]&lt;=10),C101-1.2,C101)</f>
        <v>21.09</v>
      </c>
      <c r="D301">
        <f>IF(AND(Tabela_pomiary7[[#This Row],[DZIEŃ]]&gt;=5,Tabela_pomiary7[[#This Row],[DZIEŃ]]&lt;=10),D101-1.2,D101)</f>
        <v>20.96</v>
      </c>
      <c r="E301">
        <f t="shared" ref="E301:E341" si="2">ROUNDDOWN(E101+7%*E101,2)</f>
        <v>25.65</v>
      </c>
      <c r="F301">
        <f>IF(AND(Tabela_pomiary7[[#This Row],[DZIEŃ]]&gt;=5,Tabela_pomiary7[[#This Row],[DZIEŃ]]&lt;=10),F101-1.2,F101)</f>
        <v>22.810000000000002</v>
      </c>
      <c r="G301">
        <f>DAY(Tabela_pomiary7[[#This Row],[data]])</f>
        <v>5</v>
      </c>
      <c r="I301">
        <f>MONTH(Tabela_pomiary7[[#This Row],[data]])</f>
        <v>7</v>
      </c>
      <c r="J301">
        <f>Tabela_pomiary7[[#This Row],[czujnik1]]+0.9</f>
        <v>21.99</v>
      </c>
      <c r="K301">
        <f>Tabela_pomiary7[[#This Row],[czujnik2]]+0.9</f>
        <v>21.86</v>
      </c>
      <c r="L301">
        <f>Tabela_pomiary7[[#This Row],[czujnik8]]+0.9</f>
        <v>26.549999999999997</v>
      </c>
      <c r="M301">
        <f>Tabela_pomiary7[[#This Row],[czujnik9]]+0.9</f>
        <v>23.71</v>
      </c>
    </row>
    <row r="302" spans="1:13" x14ac:dyDescent="0.3">
      <c r="A302" s="1">
        <v>42557</v>
      </c>
      <c r="B302" s="2">
        <v>4.7222222222222221E-2</v>
      </c>
      <c r="C302">
        <f>IF(AND(Tabela_pomiary7[[#This Row],[DZIEŃ]]&gt;=5,Tabela_pomiary7[[#This Row],[DZIEŃ]]&lt;=10),C102-1.2,C102)</f>
        <v>19.3</v>
      </c>
      <c r="D302">
        <f>IF(AND(Tabela_pomiary7[[#This Row],[DZIEŃ]]&gt;=5,Tabela_pomiary7[[#This Row],[DZIEŃ]]&lt;=10),D102-1.2,D102)</f>
        <v>20.63</v>
      </c>
      <c r="E302">
        <f t="shared" si="2"/>
        <v>22.36</v>
      </c>
      <c r="F302">
        <f>IF(AND(Tabela_pomiary7[[#This Row],[DZIEŃ]]&gt;=5,Tabela_pomiary7[[#This Row],[DZIEŃ]]&lt;=10),F102-1.2,F102)</f>
        <v>22.86</v>
      </c>
      <c r="G302">
        <f>DAY(Tabela_pomiary7[[#This Row],[data]])</f>
        <v>6</v>
      </c>
      <c r="I302">
        <f>MONTH(Tabela_pomiary7[[#This Row],[data]])</f>
        <v>7</v>
      </c>
      <c r="J302">
        <f>Tabela_pomiary7[[#This Row],[czujnik1]]+0.9</f>
        <v>20.2</v>
      </c>
      <c r="K302">
        <f>Tabela_pomiary7[[#This Row],[czujnik2]]+0.9</f>
        <v>21.529999999999998</v>
      </c>
      <c r="L302">
        <f>Tabela_pomiary7[[#This Row],[czujnik8]]+0.9</f>
        <v>23.259999999999998</v>
      </c>
      <c r="M302">
        <f>Tabela_pomiary7[[#This Row],[czujnik9]]+0.9</f>
        <v>23.759999999999998</v>
      </c>
    </row>
    <row r="303" spans="1:13" x14ac:dyDescent="0.3">
      <c r="A303" s="1">
        <v>42557</v>
      </c>
      <c r="B303" s="2">
        <v>0.46041666666666664</v>
      </c>
      <c r="C303">
        <f>IF(AND(Tabela_pomiary7[[#This Row],[DZIEŃ]]&gt;=5,Tabela_pomiary7[[#This Row],[DZIEŃ]]&lt;=10),C103-1.2,C103)</f>
        <v>19.420000000000002</v>
      </c>
      <c r="D303">
        <f>IF(AND(Tabela_pomiary7[[#This Row],[DZIEŃ]]&gt;=5,Tabela_pomiary7[[#This Row],[DZIEŃ]]&lt;=10),D103-1.2,D103)</f>
        <v>19.03</v>
      </c>
      <c r="E303">
        <f t="shared" si="2"/>
        <v>21.56</v>
      </c>
      <c r="F303">
        <f>IF(AND(Tabela_pomiary7[[#This Row],[DZIEŃ]]&gt;=5,Tabela_pomiary7[[#This Row],[DZIEŃ]]&lt;=10),F103-1.2,F103)</f>
        <v>22.32</v>
      </c>
      <c r="G303">
        <f>DAY(Tabela_pomiary7[[#This Row],[data]])</f>
        <v>6</v>
      </c>
      <c r="I303">
        <f>MONTH(Tabela_pomiary7[[#This Row],[data]])</f>
        <v>7</v>
      </c>
      <c r="J303">
        <f>Tabela_pomiary7[[#This Row],[czujnik1]]+0.9</f>
        <v>20.32</v>
      </c>
      <c r="K303">
        <f>Tabela_pomiary7[[#This Row],[czujnik2]]+0.9</f>
        <v>19.93</v>
      </c>
      <c r="L303">
        <f>Tabela_pomiary7[[#This Row],[czujnik8]]+0.9</f>
        <v>22.459999999999997</v>
      </c>
      <c r="M303">
        <f>Tabela_pomiary7[[#This Row],[czujnik9]]+0.9</f>
        <v>23.22</v>
      </c>
    </row>
    <row r="304" spans="1:13" x14ac:dyDescent="0.3">
      <c r="A304" s="1">
        <v>42558</v>
      </c>
      <c r="B304" s="2">
        <v>2.7777777777777779E-3</v>
      </c>
      <c r="C304">
        <f>IF(AND(Tabela_pomiary7[[#This Row],[DZIEŃ]]&gt;=5,Tabela_pomiary7[[#This Row],[DZIEŃ]]&lt;=10),C104-1.2,C104)</f>
        <v>23.42</v>
      </c>
      <c r="D304">
        <f>IF(AND(Tabela_pomiary7[[#This Row],[DZIEŃ]]&gt;=5,Tabela_pomiary7[[#This Row],[DZIEŃ]]&lt;=10),D104-1.2,D104)</f>
        <v>19.39</v>
      </c>
      <c r="E304">
        <f t="shared" si="2"/>
        <v>26.67</v>
      </c>
      <c r="F304">
        <f>IF(AND(Tabela_pomiary7[[#This Row],[DZIEŃ]]&gt;=5,Tabela_pomiary7[[#This Row],[DZIEŃ]]&lt;=10),F104-1.2,F104)</f>
        <v>20.7</v>
      </c>
      <c r="G304">
        <f>DAY(Tabela_pomiary7[[#This Row],[data]])</f>
        <v>7</v>
      </c>
      <c r="I304">
        <f>MONTH(Tabela_pomiary7[[#This Row],[data]])</f>
        <v>7</v>
      </c>
      <c r="J304">
        <f>Tabela_pomiary7[[#This Row],[czujnik1]]+0.9</f>
        <v>24.32</v>
      </c>
      <c r="K304">
        <f>Tabela_pomiary7[[#This Row],[czujnik2]]+0.9</f>
        <v>20.29</v>
      </c>
      <c r="L304">
        <f>Tabela_pomiary7[[#This Row],[czujnik8]]+0.9</f>
        <v>27.57</v>
      </c>
      <c r="M304">
        <f>Tabela_pomiary7[[#This Row],[czujnik9]]+0.9</f>
        <v>21.599999999999998</v>
      </c>
    </row>
    <row r="305" spans="1:13" x14ac:dyDescent="0.3">
      <c r="A305" s="1">
        <v>42558</v>
      </c>
      <c r="B305" s="2">
        <v>5.5555555555555558E-3</v>
      </c>
      <c r="C305">
        <f>IF(AND(Tabela_pomiary7[[#This Row],[DZIEŃ]]&gt;=5,Tabela_pomiary7[[#This Row],[DZIEŃ]]&lt;=10),C105-1.2,C105)</f>
        <v>22.330000000000002</v>
      </c>
      <c r="D305">
        <f>IF(AND(Tabela_pomiary7[[#This Row],[DZIEŃ]]&gt;=5,Tabela_pomiary7[[#This Row],[DZIEŃ]]&lt;=10),D105-1.2,D105)</f>
        <v>21.27</v>
      </c>
      <c r="E305">
        <f t="shared" si="2"/>
        <v>21.98</v>
      </c>
      <c r="F305">
        <f>IF(AND(Tabela_pomiary7[[#This Row],[DZIEŃ]]&gt;=5,Tabela_pomiary7[[#This Row],[DZIEŃ]]&lt;=10),F105-1.2,F105)</f>
        <v>22.88</v>
      </c>
      <c r="G305">
        <f>DAY(Tabela_pomiary7[[#This Row],[data]])</f>
        <v>7</v>
      </c>
      <c r="I305">
        <f>MONTH(Tabela_pomiary7[[#This Row],[data]])</f>
        <v>7</v>
      </c>
      <c r="J305">
        <f>Tabela_pomiary7[[#This Row],[czujnik1]]+0.9</f>
        <v>23.23</v>
      </c>
      <c r="K305">
        <f>Tabela_pomiary7[[#This Row],[czujnik2]]+0.9</f>
        <v>22.169999999999998</v>
      </c>
      <c r="L305">
        <f>Tabela_pomiary7[[#This Row],[czujnik8]]+0.9</f>
        <v>22.88</v>
      </c>
      <c r="M305">
        <f>Tabela_pomiary7[[#This Row],[czujnik9]]+0.9</f>
        <v>23.779999999999998</v>
      </c>
    </row>
    <row r="306" spans="1:13" x14ac:dyDescent="0.3">
      <c r="A306" s="1">
        <v>42558</v>
      </c>
      <c r="B306" s="2">
        <v>4.5138888888888888E-2</v>
      </c>
      <c r="C306">
        <f>IF(AND(Tabela_pomiary7[[#This Row],[DZIEŃ]]&gt;=5,Tabela_pomiary7[[#This Row],[DZIEŃ]]&lt;=10),C106-1.2,C106)</f>
        <v>22.6</v>
      </c>
      <c r="D306">
        <f>IF(AND(Tabela_pomiary7[[#This Row],[DZIEŃ]]&gt;=5,Tabela_pomiary7[[#This Row],[DZIEŃ]]&lt;=10),D106-1.2,D106)</f>
        <v>19.580000000000002</v>
      </c>
      <c r="E306">
        <f t="shared" si="2"/>
        <v>22.61</v>
      </c>
      <c r="F306">
        <f>IF(AND(Tabela_pomiary7[[#This Row],[DZIEŃ]]&gt;=5,Tabela_pomiary7[[#This Row],[DZIEŃ]]&lt;=10),F106-1.2,F106)</f>
        <v>21.900000000000002</v>
      </c>
      <c r="G306">
        <f>DAY(Tabela_pomiary7[[#This Row],[data]])</f>
        <v>7</v>
      </c>
      <c r="I306">
        <f>MONTH(Tabela_pomiary7[[#This Row],[data]])</f>
        <v>7</v>
      </c>
      <c r="J306">
        <f>Tabela_pomiary7[[#This Row],[czujnik1]]+0.9</f>
        <v>23.5</v>
      </c>
      <c r="K306">
        <f>Tabela_pomiary7[[#This Row],[czujnik2]]+0.9</f>
        <v>20.48</v>
      </c>
      <c r="L306">
        <f>Tabela_pomiary7[[#This Row],[czujnik8]]+0.9</f>
        <v>23.509999999999998</v>
      </c>
      <c r="M306">
        <f>Tabela_pomiary7[[#This Row],[czujnik9]]+0.9</f>
        <v>22.8</v>
      </c>
    </row>
    <row r="307" spans="1:13" x14ac:dyDescent="0.3">
      <c r="A307" s="1">
        <v>42558</v>
      </c>
      <c r="B307" s="2">
        <v>0.46597222222222223</v>
      </c>
      <c r="C307">
        <f>IF(AND(Tabela_pomiary7[[#This Row],[DZIEŃ]]&gt;=5,Tabela_pomiary7[[#This Row],[DZIEŃ]]&lt;=10),C107-1.2,C107)</f>
        <v>19.84</v>
      </c>
      <c r="D307">
        <f>IF(AND(Tabela_pomiary7[[#This Row],[DZIEŃ]]&gt;=5,Tabela_pomiary7[[#This Row],[DZIEŃ]]&lt;=10),D107-1.2,D107)</f>
        <v>21.25</v>
      </c>
      <c r="E307">
        <f t="shared" si="2"/>
        <v>22.59</v>
      </c>
      <c r="F307">
        <f>IF(AND(Tabela_pomiary7[[#This Row],[DZIEŃ]]&gt;=5,Tabela_pomiary7[[#This Row],[DZIEŃ]]&lt;=10),F107-1.2,F107)</f>
        <v>22.150000000000002</v>
      </c>
      <c r="G307">
        <f>DAY(Tabela_pomiary7[[#This Row],[data]])</f>
        <v>7</v>
      </c>
      <c r="I307">
        <f>MONTH(Tabela_pomiary7[[#This Row],[data]])</f>
        <v>7</v>
      </c>
      <c r="J307">
        <f>Tabela_pomiary7[[#This Row],[czujnik1]]+0.9</f>
        <v>20.74</v>
      </c>
      <c r="K307">
        <f>Tabela_pomiary7[[#This Row],[czujnik2]]+0.9</f>
        <v>22.15</v>
      </c>
      <c r="L307">
        <f>Tabela_pomiary7[[#This Row],[czujnik8]]+0.9</f>
        <v>23.49</v>
      </c>
      <c r="M307">
        <f>Tabela_pomiary7[[#This Row],[czujnik9]]+0.9</f>
        <v>23.05</v>
      </c>
    </row>
    <row r="308" spans="1:13" x14ac:dyDescent="0.3">
      <c r="A308" s="1">
        <v>42561</v>
      </c>
      <c r="B308" s="2">
        <v>0.42152777777777778</v>
      </c>
      <c r="C308">
        <f>IF(AND(Tabela_pomiary7[[#This Row],[DZIEŃ]]&gt;=5,Tabela_pomiary7[[#This Row],[DZIEŃ]]&lt;=10),C108-1.2,C108)</f>
        <v>22.29</v>
      </c>
      <c r="D308">
        <f>IF(AND(Tabela_pomiary7[[#This Row],[DZIEŃ]]&gt;=5,Tabela_pomiary7[[#This Row],[DZIEŃ]]&lt;=10),D108-1.2,D108)</f>
        <v>21.35</v>
      </c>
      <c r="E308">
        <f t="shared" si="2"/>
        <v>23.82</v>
      </c>
      <c r="F308">
        <f>IF(AND(Tabela_pomiary7[[#This Row],[DZIEŃ]]&gt;=5,Tabela_pomiary7[[#This Row],[DZIEŃ]]&lt;=10),F108-1.2,F108)</f>
        <v>23.27</v>
      </c>
      <c r="G308">
        <f>DAY(Tabela_pomiary7[[#This Row],[data]])</f>
        <v>10</v>
      </c>
      <c r="I308">
        <f>MONTH(Tabela_pomiary7[[#This Row],[data]])</f>
        <v>7</v>
      </c>
      <c r="J308">
        <f>Tabela_pomiary7[[#This Row],[czujnik1]]+0.9</f>
        <v>23.189999999999998</v>
      </c>
      <c r="K308">
        <f>Tabela_pomiary7[[#This Row],[czujnik2]]+0.9</f>
        <v>22.25</v>
      </c>
      <c r="L308">
        <f>Tabela_pomiary7[[#This Row],[czujnik8]]+0.9</f>
        <v>24.72</v>
      </c>
      <c r="M308">
        <f>Tabela_pomiary7[[#This Row],[czujnik9]]+0.9</f>
        <v>24.169999999999998</v>
      </c>
    </row>
    <row r="309" spans="1:13" x14ac:dyDescent="0.3">
      <c r="A309" s="1">
        <v>42565</v>
      </c>
      <c r="B309" s="2">
        <v>4.1666666666666664E-2</v>
      </c>
      <c r="C309">
        <f>IF(AND(Tabela_pomiary7[[#This Row],[DZIEŃ]]&gt;=5,Tabela_pomiary7[[#This Row],[DZIEŃ]]&lt;=10),C109-1.2,C109)</f>
        <v>20.99</v>
      </c>
      <c r="D309">
        <f>IF(AND(Tabela_pomiary7[[#This Row],[DZIEŃ]]&gt;=5,Tabela_pomiary7[[#This Row],[DZIEŃ]]&lt;=10),D109-1.2,D109)</f>
        <v>21.37</v>
      </c>
      <c r="E309">
        <f t="shared" si="2"/>
        <v>21.93</v>
      </c>
      <c r="F309">
        <f>IF(AND(Tabela_pomiary7[[#This Row],[DZIEŃ]]&gt;=5,Tabela_pomiary7[[#This Row],[DZIEŃ]]&lt;=10),F109-1.2,F109)</f>
        <v>21.65</v>
      </c>
      <c r="G309">
        <f>DAY(Tabela_pomiary7[[#This Row],[data]])</f>
        <v>14</v>
      </c>
      <c r="I309">
        <f>MONTH(Tabela_pomiary7[[#This Row],[data]])</f>
        <v>7</v>
      </c>
      <c r="J309">
        <f>Tabela_pomiary7[[#This Row],[czujnik1]]+0.9</f>
        <v>21.889999999999997</v>
      </c>
      <c r="K309">
        <f>Tabela_pomiary7[[#This Row],[czujnik2]]+0.9</f>
        <v>22.27</v>
      </c>
      <c r="L309">
        <f>Tabela_pomiary7[[#This Row],[czujnik8]]+0.9</f>
        <v>22.83</v>
      </c>
      <c r="M309">
        <f>Tabela_pomiary7[[#This Row],[czujnik9]]+0.9</f>
        <v>22.549999999999997</v>
      </c>
    </row>
    <row r="310" spans="1:13" x14ac:dyDescent="0.3">
      <c r="A310" s="1">
        <v>42567</v>
      </c>
      <c r="B310" s="2">
        <v>0.38055555555555554</v>
      </c>
      <c r="C310">
        <f>IF(AND(Tabela_pomiary7[[#This Row],[DZIEŃ]]&gt;=5,Tabela_pomiary7[[#This Row],[DZIEŃ]]&lt;=10),C110-1.2,C110)</f>
        <v>20.18</v>
      </c>
      <c r="D310">
        <f>IF(AND(Tabela_pomiary7[[#This Row],[DZIEŃ]]&gt;=5,Tabela_pomiary7[[#This Row],[DZIEŃ]]&lt;=10),D110-1.2,D110)</f>
        <v>24.07</v>
      </c>
      <c r="E310">
        <f t="shared" si="2"/>
        <v>25.25</v>
      </c>
      <c r="F310">
        <f>IF(AND(Tabela_pomiary7[[#This Row],[DZIEŃ]]&gt;=5,Tabela_pomiary7[[#This Row],[DZIEŃ]]&lt;=10),F110-1.2,F110)</f>
        <v>23.16</v>
      </c>
      <c r="G310">
        <f>DAY(Tabela_pomiary7[[#This Row],[data]])</f>
        <v>16</v>
      </c>
      <c r="I310">
        <f>MONTH(Tabela_pomiary7[[#This Row],[data]])</f>
        <v>7</v>
      </c>
      <c r="J310">
        <f>Tabela_pomiary7[[#This Row],[czujnik1]]+0.9</f>
        <v>21.08</v>
      </c>
      <c r="K310">
        <f>Tabela_pomiary7[[#This Row],[czujnik2]]+0.9</f>
        <v>24.97</v>
      </c>
      <c r="L310">
        <f>Tabela_pomiary7[[#This Row],[czujnik8]]+0.9</f>
        <v>26.15</v>
      </c>
      <c r="M310">
        <f>Tabela_pomiary7[[#This Row],[czujnik9]]+0.9</f>
        <v>24.06</v>
      </c>
    </row>
    <row r="311" spans="1:13" x14ac:dyDescent="0.3">
      <c r="A311" s="1">
        <v>42568</v>
      </c>
      <c r="B311" s="2">
        <v>4.6527777777777779E-2</v>
      </c>
      <c r="C311">
        <f>IF(AND(Tabela_pomiary7[[#This Row],[DZIEŃ]]&gt;=5,Tabela_pomiary7[[#This Row],[DZIEŃ]]&lt;=10),C111-1.2,C111)</f>
        <v>24.46</v>
      </c>
      <c r="D311">
        <f>IF(AND(Tabela_pomiary7[[#This Row],[DZIEŃ]]&gt;=5,Tabela_pomiary7[[#This Row],[DZIEŃ]]&lt;=10),D111-1.2,D111)</f>
        <v>23.9</v>
      </c>
      <c r="E311">
        <f t="shared" si="2"/>
        <v>26.5</v>
      </c>
      <c r="F311">
        <f>IF(AND(Tabela_pomiary7[[#This Row],[DZIEŃ]]&gt;=5,Tabela_pomiary7[[#This Row],[DZIEŃ]]&lt;=10),F111-1.2,F111)</f>
        <v>24.75</v>
      </c>
      <c r="G311">
        <f>DAY(Tabela_pomiary7[[#This Row],[data]])</f>
        <v>17</v>
      </c>
      <c r="I311">
        <f>MONTH(Tabela_pomiary7[[#This Row],[data]])</f>
        <v>7</v>
      </c>
      <c r="J311">
        <f>Tabela_pomiary7[[#This Row],[czujnik1]]+0.9</f>
        <v>25.36</v>
      </c>
      <c r="K311">
        <f>Tabela_pomiary7[[#This Row],[czujnik2]]+0.9</f>
        <v>24.799999999999997</v>
      </c>
      <c r="L311">
        <f>Tabela_pomiary7[[#This Row],[czujnik8]]+0.9</f>
        <v>27.4</v>
      </c>
      <c r="M311">
        <f>Tabela_pomiary7[[#This Row],[czujnik9]]+0.9</f>
        <v>25.65</v>
      </c>
    </row>
    <row r="312" spans="1:13" x14ac:dyDescent="0.3">
      <c r="A312" s="1">
        <v>42571</v>
      </c>
      <c r="B312" s="2">
        <v>4.5138888888888888E-2</v>
      </c>
      <c r="C312">
        <f>IF(AND(Tabela_pomiary7[[#This Row],[DZIEŃ]]&gt;=5,Tabela_pomiary7[[#This Row],[DZIEŃ]]&lt;=10),C112-1.2,C112)</f>
        <v>20.62</v>
      </c>
      <c r="D312">
        <f>IF(AND(Tabela_pomiary7[[#This Row],[DZIEŃ]]&gt;=5,Tabela_pomiary7[[#This Row],[DZIEŃ]]&lt;=10),D112-1.2,D112)</f>
        <v>21.57</v>
      </c>
      <c r="E312">
        <f t="shared" si="2"/>
        <v>23.43</v>
      </c>
      <c r="F312">
        <f>IF(AND(Tabela_pomiary7[[#This Row],[DZIEŃ]]&gt;=5,Tabela_pomiary7[[#This Row],[DZIEŃ]]&lt;=10),F112-1.2,F112)</f>
        <v>22.89</v>
      </c>
      <c r="G312">
        <f>DAY(Tabela_pomiary7[[#This Row],[data]])</f>
        <v>20</v>
      </c>
      <c r="I312">
        <f>MONTH(Tabela_pomiary7[[#This Row],[data]])</f>
        <v>7</v>
      </c>
      <c r="J312">
        <f>Tabela_pomiary7[[#This Row],[czujnik1]]+0.9</f>
        <v>21.52</v>
      </c>
      <c r="K312">
        <f>Tabela_pomiary7[[#This Row],[czujnik2]]+0.9</f>
        <v>22.47</v>
      </c>
      <c r="L312">
        <f>Tabela_pomiary7[[#This Row],[czujnik8]]+0.9</f>
        <v>24.33</v>
      </c>
      <c r="M312">
        <f>Tabela_pomiary7[[#This Row],[czujnik9]]+0.9</f>
        <v>23.79</v>
      </c>
    </row>
    <row r="313" spans="1:13" x14ac:dyDescent="0.3">
      <c r="A313" s="1">
        <v>42571</v>
      </c>
      <c r="B313" s="2">
        <v>4.6527777777777779E-2</v>
      </c>
      <c r="C313">
        <f>IF(AND(Tabela_pomiary7[[#This Row],[DZIEŃ]]&gt;=5,Tabela_pomiary7[[#This Row],[DZIEŃ]]&lt;=10),C113-1.2,C113)</f>
        <v>24.97</v>
      </c>
      <c r="D313">
        <f>IF(AND(Tabela_pomiary7[[#This Row],[DZIEŃ]]&gt;=5,Tabela_pomiary7[[#This Row],[DZIEŃ]]&lt;=10),D113-1.2,D113)</f>
        <v>23.55</v>
      </c>
      <c r="E313">
        <f t="shared" si="2"/>
        <v>23.93</v>
      </c>
      <c r="F313">
        <f>IF(AND(Tabela_pomiary7[[#This Row],[DZIEŃ]]&gt;=5,Tabela_pomiary7[[#This Row],[DZIEŃ]]&lt;=10),F113-1.2,F113)</f>
        <v>22.57</v>
      </c>
      <c r="G313">
        <f>DAY(Tabela_pomiary7[[#This Row],[data]])</f>
        <v>20</v>
      </c>
      <c r="I313">
        <f>MONTH(Tabela_pomiary7[[#This Row],[data]])</f>
        <v>7</v>
      </c>
      <c r="J313">
        <f>Tabela_pomiary7[[#This Row],[czujnik1]]+0.9</f>
        <v>25.869999999999997</v>
      </c>
      <c r="K313">
        <f>Tabela_pomiary7[[#This Row],[czujnik2]]+0.9</f>
        <v>24.45</v>
      </c>
      <c r="L313">
        <f>Tabela_pomiary7[[#This Row],[czujnik8]]+0.9</f>
        <v>24.83</v>
      </c>
      <c r="M313">
        <f>Tabela_pomiary7[[#This Row],[czujnik9]]+0.9</f>
        <v>23.47</v>
      </c>
    </row>
    <row r="314" spans="1:13" x14ac:dyDescent="0.3">
      <c r="A314" s="1">
        <v>42572</v>
      </c>
      <c r="B314" s="2">
        <v>0.16805555555555557</v>
      </c>
      <c r="C314">
        <f>IF(AND(Tabela_pomiary7[[#This Row],[DZIEŃ]]&gt;=5,Tabela_pomiary7[[#This Row],[DZIEŃ]]&lt;=10),C114-1.2,C114)</f>
        <v>24.04</v>
      </c>
      <c r="D314">
        <f>IF(AND(Tabela_pomiary7[[#This Row],[DZIEŃ]]&gt;=5,Tabela_pomiary7[[#This Row],[DZIEŃ]]&lt;=10),D114-1.2,D114)</f>
        <v>21.89</v>
      </c>
      <c r="E314">
        <f t="shared" si="2"/>
        <v>22.86</v>
      </c>
      <c r="F314">
        <f>IF(AND(Tabela_pomiary7[[#This Row],[DZIEŃ]]&gt;=5,Tabela_pomiary7[[#This Row],[DZIEŃ]]&lt;=10),F114-1.2,F114)</f>
        <v>20.45</v>
      </c>
      <c r="G314">
        <f>DAY(Tabela_pomiary7[[#This Row],[data]])</f>
        <v>21</v>
      </c>
      <c r="I314">
        <f>MONTH(Tabela_pomiary7[[#This Row],[data]])</f>
        <v>7</v>
      </c>
      <c r="J314">
        <f>Tabela_pomiary7[[#This Row],[czujnik1]]+0.9</f>
        <v>24.939999999999998</v>
      </c>
      <c r="K314">
        <f>Tabela_pomiary7[[#This Row],[czujnik2]]+0.9</f>
        <v>22.79</v>
      </c>
      <c r="L314">
        <f>Tabela_pomiary7[[#This Row],[czujnik8]]+0.9</f>
        <v>23.759999999999998</v>
      </c>
      <c r="M314">
        <f>Tabela_pomiary7[[#This Row],[czujnik9]]+0.9</f>
        <v>21.349999999999998</v>
      </c>
    </row>
    <row r="315" spans="1:13" x14ac:dyDescent="0.3">
      <c r="A315" s="1">
        <v>42573</v>
      </c>
      <c r="B315" s="2">
        <v>0.25138888888888888</v>
      </c>
      <c r="C315">
        <f>IF(AND(Tabela_pomiary7[[#This Row],[DZIEŃ]]&gt;=5,Tabela_pomiary7[[#This Row],[DZIEŃ]]&lt;=10),C115-1.2,C115)</f>
        <v>20.96</v>
      </c>
      <c r="D315">
        <f>IF(AND(Tabela_pomiary7[[#This Row],[DZIEŃ]]&gt;=5,Tabela_pomiary7[[#This Row],[DZIEŃ]]&lt;=10),D115-1.2,D115)</f>
        <v>22.03</v>
      </c>
      <c r="E315">
        <f t="shared" si="2"/>
        <v>21.48</v>
      </c>
      <c r="F315">
        <f>IF(AND(Tabela_pomiary7[[#This Row],[DZIEŃ]]&gt;=5,Tabela_pomiary7[[#This Row],[DZIEŃ]]&lt;=10),F115-1.2,F115)</f>
        <v>20.18</v>
      </c>
      <c r="G315">
        <f>DAY(Tabela_pomiary7[[#This Row],[data]])</f>
        <v>22</v>
      </c>
      <c r="I315">
        <f>MONTH(Tabela_pomiary7[[#This Row],[data]])</f>
        <v>7</v>
      </c>
      <c r="J315">
        <f>Tabela_pomiary7[[#This Row],[czujnik1]]+0.9</f>
        <v>21.86</v>
      </c>
      <c r="K315">
        <f>Tabela_pomiary7[[#This Row],[czujnik2]]+0.9</f>
        <v>22.93</v>
      </c>
      <c r="L315">
        <f>Tabela_pomiary7[[#This Row],[czujnik8]]+0.9</f>
        <v>22.38</v>
      </c>
      <c r="M315">
        <f>Tabela_pomiary7[[#This Row],[czujnik9]]+0.9</f>
        <v>21.08</v>
      </c>
    </row>
    <row r="316" spans="1:13" x14ac:dyDescent="0.3">
      <c r="A316" s="1">
        <v>42576</v>
      </c>
      <c r="B316" s="2">
        <v>0.17430555555555555</v>
      </c>
      <c r="C316">
        <f>IF(AND(Tabela_pomiary7[[#This Row],[DZIEŃ]]&gt;=5,Tabela_pomiary7[[#This Row],[DZIEŃ]]&lt;=10),C116-1.2,C116)</f>
        <v>23.01</v>
      </c>
      <c r="D316">
        <f>IF(AND(Tabela_pomiary7[[#This Row],[DZIEŃ]]&gt;=5,Tabela_pomiary7[[#This Row],[DZIEŃ]]&lt;=10),D116-1.2,D116)</f>
        <v>24.6</v>
      </c>
      <c r="E316">
        <f t="shared" si="2"/>
        <v>23.11</v>
      </c>
      <c r="F316">
        <f>IF(AND(Tabela_pomiary7[[#This Row],[DZIEŃ]]&gt;=5,Tabela_pomiary7[[#This Row],[DZIEŃ]]&lt;=10),F116-1.2,F116)</f>
        <v>21.42</v>
      </c>
      <c r="G316">
        <f>DAY(Tabela_pomiary7[[#This Row],[data]])</f>
        <v>25</v>
      </c>
      <c r="I316">
        <f>MONTH(Tabela_pomiary7[[#This Row],[data]])</f>
        <v>7</v>
      </c>
      <c r="J316">
        <f>Tabela_pomiary7[[#This Row],[czujnik1]]+0.9</f>
        <v>23.91</v>
      </c>
      <c r="K316">
        <f>Tabela_pomiary7[[#This Row],[czujnik2]]+0.9</f>
        <v>25.5</v>
      </c>
      <c r="L316">
        <f>Tabela_pomiary7[[#This Row],[czujnik8]]+0.9</f>
        <v>24.009999999999998</v>
      </c>
      <c r="M316">
        <f>Tabela_pomiary7[[#This Row],[czujnik9]]+0.9</f>
        <v>22.32</v>
      </c>
    </row>
    <row r="317" spans="1:13" x14ac:dyDescent="0.3">
      <c r="A317" s="1">
        <v>42581</v>
      </c>
      <c r="B317" s="2">
        <v>2.0833333333333333E-3</v>
      </c>
      <c r="C317">
        <f>IF(AND(Tabela_pomiary7[[#This Row],[DZIEŃ]]&gt;=5,Tabela_pomiary7[[#This Row],[DZIEŃ]]&lt;=10),C117-1.2,C117)</f>
        <v>22.46</v>
      </c>
      <c r="D317">
        <f>IF(AND(Tabela_pomiary7[[#This Row],[DZIEŃ]]&gt;=5,Tabela_pomiary7[[#This Row],[DZIEŃ]]&lt;=10),D117-1.2,D117)</f>
        <v>24.11</v>
      </c>
      <c r="E317">
        <f t="shared" si="2"/>
        <v>23.03</v>
      </c>
      <c r="F317">
        <f>IF(AND(Tabela_pomiary7[[#This Row],[DZIEŃ]]&gt;=5,Tabela_pomiary7[[#This Row],[DZIEŃ]]&lt;=10),F117-1.2,F117)</f>
        <v>21.19</v>
      </c>
      <c r="G317">
        <f>DAY(Tabela_pomiary7[[#This Row],[data]])</f>
        <v>30</v>
      </c>
      <c r="I317">
        <f>MONTH(Tabela_pomiary7[[#This Row],[data]])</f>
        <v>7</v>
      </c>
      <c r="J317">
        <f>Tabela_pomiary7[[#This Row],[czujnik1]]+0.9</f>
        <v>23.36</v>
      </c>
      <c r="K317">
        <f>Tabela_pomiary7[[#This Row],[czujnik2]]+0.9</f>
        <v>25.009999999999998</v>
      </c>
      <c r="L317">
        <f>Tabela_pomiary7[[#This Row],[czujnik8]]+0.9</f>
        <v>23.93</v>
      </c>
      <c r="M317">
        <f>Tabela_pomiary7[[#This Row],[czujnik9]]+0.9</f>
        <v>22.09</v>
      </c>
    </row>
    <row r="318" spans="1:13" x14ac:dyDescent="0.3">
      <c r="A318" s="1">
        <v>42583</v>
      </c>
      <c r="B318" s="2">
        <v>9.166666666666666E-2</v>
      </c>
      <c r="C318">
        <f>IF(AND(Tabela_pomiary7[[#This Row],[DZIEŃ]]&gt;=5,Tabela_pomiary7[[#This Row],[DZIEŃ]]&lt;=10),C118-1.2,C118)</f>
        <v>21.46</v>
      </c>
      <c r="D318">
        <f>IF(AND(Tabela_pomiary7[[#This Row],[DZIEŃ]]&gt;=5,Tabela_pomiary7[[#This Row],[DZIEŃ]]&lt;=10),D118-1.2,D118)</f>
        <v>20.81</v>
      </c>
      <c r="E318">
        <f t="shared" si="2"/>
        <v>23.42</v>
      </c>
      <c r="F318">
        <f>IF(AND(Tabela_pomiary7[[#This Row],[DZIEŃ]]&gt;=5,Tabela_pomiary7[[#This Row],[DZIEŃ]]&lt;=10),F118-1.2,F118)</f>
        <v>21.04</v>
      </c>
      <c r="G318">
        <f>DAY(Tabela_pomiary7[[#This Row],[data]])</f>
        <v>1</v>
      </c>
      <c r="I318">
        <f>MONTH(Tabela_pomiary7[[#This Row],[data]])</f>
        <v>8</v>
      </c>
      <c r="J318">
        <f>Tabela_pomiary7[[#This Row],[czujnik1]]+0.9</f>
        <v>22.36</v>
      </c>
      <c r="K318">
        <f>Tabela_pomiary7[[#This Row],[czujnik2]]+0.9</f>
        <v>21.709999999999997</v>
      </c>
      <c r="L318">
        <f>Tabela_pomiary7[[#This Row],[czujnik8]]+0.9</f>
        <v>24.32</v>
      </c>
      <c r="M318">
        <f>Tabela_pomiary7[[#This Row],[czujnik9]]+0.9</f>
        <v>21.939999999999998</v>
      </c>
    </row>
    <row r="319" spans="1:13" x14ac:dyDescent="0.3">
      <c r="A319" s="1">
        <v>42585</v>
      </c>
      <c r="B319" s="2">
        <v>0.17083333333333334</v>
      </c>
      <c r="C319">
        <f>IF(AND(Tabela_pomiary7[[#This Row],[DZIEŃ]]&gt;=5,Tabela_pomiary7[[#This Row],[DZIEŃ]]&lt;=10),C119-1.2,C119)</f>
        <v>24.3</v>
      </c>
      <c r="D319">
        <f>IF(AND(Tabela_pomiary7[[#This Row],[DZIEŃ]]&gt;=5,Tabela_pomiary7[[#This Row],[DZIEŃ]]&lt;=10),D119-1.2,D119)</f>
        <v>21.17</v>
      </c>
      <c r="E319">
        <f t="shared" si="2"/>
        <v>23.42</v>
      </c>
      <c r="F319">
        <f>IF(AND(Tabela_pomiary7[[#This Row],[DZIEŃ]]&gt;=5,Tabela_pomiary7[[#This Row],[DZIEŃ]]&lt;=10),F119-1.2,F119)</f>
        <v>23.96</v>
      </c>
      <c r="G319">
        <f>DAY(Tabela_pomiary7[[#This Row],[data]])</f>
        <v>3</v>
      </c>
      <c r="I319">
        <f>MONTH(Tabela_pomiary7[[#This Row],[data]])</f>
        <v>8</v>
      </c>
      <c r="J319">
        <f>Tabela_pomiary7[[#This Row],[czujnik1]]+0.9</f>
        <v>25.2</v>
      </c>
      <c r="K319">
        <f>Tabela_pomiary7[[#This Row],[czujnik2]]+0.9</f>
        <v>22.07</v>
      </c>
      <c r="L319">
        <f>Tabela_pomiary7[[#This Row],[czujnik8]]+0.9</f>
        <v>24.32</v>
      </c>
      <c r="M319">
        <f>Tabela_pomiary7[[#This Row],[czujnik9]]+0.9</f>
        <v>24.86</v>
      </c>
    </row>
    <row r="320" spans="1:13" x14ac:dyDescent="0.3">
      <c r="A320" s="1">
        <v>42587</v>
      </c>
      <c r="B320" s="2">
        <v>0.42083333333333334</v>
      </c>
      <c r="C320">
        <f>IF(AND(Tabela_pomiary7[[#This Row],[DZIEŃ]]&gt;=5,Tabela_pomiary7[[#This Row],[DZIEŃ]]&lt;=10),C120-1.2,C120)</f>
        <v>19.59</v>
      </c>
      <c r="D320">
        <f>IF(AND(Tabela_pomiary7[[#This Row],[DZIEŃ]]&gt;=5,Tabela_pomiary7[[#This Row],[DZIEŃ]]&lt;=10),D120-1.2,D120)</f>
        <v>18.95</v>
      </c>
      <c r="E320">
        <f t="shared" si="2"/>
        <v>21.59</v>
      </c>
      <c r="F320">
        <f>IF(AND(Tabela_pomiary7[[#This Row],[DZIEŃ]]&gt;=5,Tabela_pomiary7[[#This Row],[DZIEŃ]]&lt;=10),F120-1.2,F120)</f>
        <v>19.05</v>
      </c>
      <c r="G320">
        <f>DAY(Tabela_pomiary7[[#This Row],[data]])</f>
        <v>5</v>
      </c>
      <c r="I320">
        <f>MONTH(Tabela_pomiary7[[#This Row],[data]])</f>
        <v>8</v>
      </c>
      <c r="J320">
        <f>Tabela_pomiary7[[#This Row],[czujnik1]]+0.9</f>
        <v>20.49</v>
      </c>
      <c r="K320">
        <f>Tabela_pomiary7[[#This Row],[czujnik2]]+0.9</f>
        <v>19.849999999999998</v>
      </c>
      <c r="L320">
        <f>Tabela_pomiary7[[#This Row],[czujnik8]]+0.9</f>
        <v>22.49</v>
      </c>
      <c r="M320">
        <f>Tabela_pomiary7[[#This Row],[czujnik9]]+0.9</f>
        <v>19.95</v>
      </c>
    </row>
    <row r="321" spans="1:13" x14ac:dyDescent="0.3">
      <c r="A321" s="1">
        <v>42588</v>
      </c>
      <c r="B321" s="2">
        <v>0.38263888888888886</v>
      </c>
      <c r="C321">
        <f>IF(AND(Tabela_pomiary7[[#This Row],[DZIEŃ]]&gt;=5,Tabela_pomiary7[[#This Row],[DZIEŃ]]&lt;=10),C121-1.2,C121)</f>
        <v>23.330000000000002</v>
      </c>
      <c r="D321">
        <f>IF(AND(Tabela_pomiary7[[#This Row],[DZIEŃ]]&gt;=5,Tabela_pomiary7[[#This Row],[DZIEŃ]]&lt;=10),D121-1.2,D121)</f>
        <v>19.03</v>
      </c>
      <c r="E321">
        <f t="shared" si="2"/>
        <v>23.78</v>
      </c>
      <c r="F321">
        <f>IF(AND(Tabela_pomiary7[[#This Row],[DZIEŃ]]&gt;=5,Tabela_pomiary7[[#This Row],[DZIEŃ]]&lt;=10),F121-1.2,F121)</f>
        <v>22.44</v>
      </c>
      <c r="G321">
        <f>DAY(Tabela_pomiary7[[#This Row],[data]])</f>
        <v>6</v>
      </c>
      <c r="I321">
        <f>MONTH(Tabela_pomiary7[[#This Row],[data]])</f>
        <v>8</v>
      </c>
      <c r="J321">
        <f>Tabela_pomiary7[[#This Row],[czujnik1]]+0.9</f>
        <v>24.23</v>
      </c>
      <c r="K321">
        <f>Tabela_pomiary7[[#This Row],[czujnik2]]+0.9</f>
        <v>19.93</v>
      </c>
      <c r="L321">
        <f>Tabela_pomiary7[[#This Row],[czujnik8]]+0.9</f>
        <v>24.68</v>
      </c>
      <c r="M321">
        <f>Tabela_pomiary7[[#This Row],[czujnik9]]+0.9</f>
        <v>23.34</v>
      </c>
    </row>
    <row r="322" spans="1:13" x14ac:dyDescent="0.3">
      <c r="A322" s="1">
        <v>42590</v>
      </c>
      <c r="B322" s="2">
        <v>8.8888888888888892E-2</v>
      </c>
      <c r="C322">
        <f>IF(AND(Tabela_pomiary7[[#This Row],[DZIEŃ]]&gt;=5,Tabela_pomiary7[[#This Row],[DZIEŃ]]&lt;=10),C122-1.2,C122)</f>
        <v>21.73</v>
      </c>
      <c r="D322">
        <f>IF(AND(Tabela_pomiary7[[#This Row],[DZIEŃ]]&gt;=5,Tabela_pomiary7[[#This Row],[DZIEŃ]]&lt;=10),D122-1.2,D122)</f>
        <v>20.63</v>
      </c>
      <c r="E322">
        <f t="shared" si="2"/>
        <v>25.9</v>
      </c>
      <c r="F322">
        <f>IF(AND(Tabela_pomiary7[[#This Row],[DZIEŃ]]&gt;=5,Tabela_pomiary7[[#This Row],[DZIEŃ]]&lt;=10),F122-1.2,F122)</f>
        <v>23.05</v>
      </c>
      <c r="G322">
        <f>DAY(Tabela_pomiary7[[#This Row],[data]])</f>
        <v>8</v>
      </c>
      <c r="I322">
        <f>MONTH(Tabela_pomiary7[[#This Row],[data]])</f>
        <v>8</v>
      </c>
      <c r="J322">
        <f>Tabela_pomiary7[[#This Row],[czujnik1]]+0.9</f>
        <v>22.63</v>
      </c>
      <c r="K322">
        <f>Tabela_pomiary7[[#This Row],[czujnik2]]+0.9</f>
        <v>21.529999999999998</v>
      </c>
      <c r="L322">
        <f>Tabela_pomiary7[[#This Row],[czujnik8]]+0.9</f>
        <v>26.799999999999997</v>
      </c>
      <c r="M322">
        <f>Tabela_pomiary7[[#This Row],[czujnik9]]+0.9</f>
        <v>23.95</v>
      </c>
    </row>
    <row r="323" spans="1:13" x14ac:dyDescent="0.3">
      <c r="A323" s="1">
        <v>42591</v>
      </c>
      <c r="B323" s="2">
        <v>0.42222222222222222</v>
      </c>
      <c r="C323">
        <f>IF(AND(Tabela_pomiary7[[#This Row],[DZIEŃ]]&gt;=5,Tabela_pomiary7[[#This Row],[DZIEŃ]]&lt;=10),C123-1.2,C123)</f>
        <v>22.41</v>
      </c>
      <c r="D323">
        <f>IF(AND(Tabela_pomiary7[[#This Row],[DZIEŃ]]&gt;=5,Tabela_pomiary7[[#This Row],[DZIEŃ]]&lt;=10),D123-1.2,D123)</f>
        <v>21.11</v>
      </c>
      <c r="E323">
        <f t="shared" si="2"/>
        <v>21.71</v>
      </c>
      <c r="F323">
        <f>IF(AND(Tabela_pomiary7[[#This Row],[DZIEŃ]]&gt;=5,Tabela_pomiary7[[#This Row],[DZIEŃ]]&lt;=10),F123-1.2,F123)</f>
        <v>23.64</v>
      </c>
      <c r="G323">
        <f>DAY(Tabela_pomiary7[[#This Row],[data]])</f>
        <v>9</v>
      </c>
      <c r="I323">
        <f>MONTH(Tabela_pomiary7[[#This Row],[data]])</f>
        <v>8</v>
      </c>
      <c r="J323">
        <f>Tabela_pomiary7[[#This Row],[czujnik1]]+0.9</f>
        <v>23.31</v>
      </c>
      <c r="K323">
        <f>Tabela_pomiary7[[#This Row],[czujnik2]]+0.9</f>
        <v>22.009999999999998</v>
      </c>
      <c r="L323">
        <f>Tabela_pomiary7[[#This Row],[czujnik8]]+0.9</f>
        <v>22.61</v>
      </c>
      <c r="M323">
        <f>Tabela_pomiary7[[#This Row],[czujnik9]]+0.9</f>
        <v>24.54</v>
      </c>
    </row>
    <row r="324" spans="1:13" x14ac:dyDescent="0.3">
      <c r="A324" s="1">
        <v>42594</v>
      </c>
      <c r="B324" s="2">
        <v>8.611111111111111E-2</v>
      </c>
      <c r="C324">
        <f>IF(AND(Tabela_pomiary7[[#This Row],[DZIEŃ]]&gt;=5,Tabela_pomiary7[[#This Row],[DZIEŃ]]&lt;=10),C124-1.2,C124)</f>
        <v>21.99</v>
      </c>
      <c r="D324">
        <f>IF(AND(Tabela_pomiary7[[#This Row],[DZIEŃ]]&gt;=5,Tabela_pomiary7[[#This Row],[DZIEŃ]]&lt;=10),D124-1.2,D124)</f>
        <v>21.03</v>
      </c>
      <c r="E324">
        <f t="shared" si="2"/>
        <v>25.08</v>
      </c>
      <c r="F324">
        <f>IF(AND(Tabela_pomiary7[[#This Row],[DZIEŃ]]&gt;=5,Tabela_pomiary7[[#This Row],[DZIEŃ]]&lt;=10),F124-1.2,F124)</f>
        <v>23.35</v>
      </c>
      <c r="G324">
        <f>DAY(Tabela_pomiary7[[#This Row],[data]])</f>
        <v>12</v>
      </c>
      <c r="I324">
        <f>MONTH(Tabela_pomiary7[[#This Row],[data]])</f>
        <v>8</v>
      </c>
      <c r="J324">
        <f>Tabela_pomiary7[[#This Row],[czujnik1]]+0.9</f>
        <v>22.889999999999997</v>
      </c>
      <c r="K324">
        <f>Tabela_pomiary7[[#This Row],[czujnik2]]+0.9</f>
        <v>21.93</v>
      </c>
      <c r="L324">
        <f>Tabela_pomiary7[[#This Row],[czujnik8]]+0.9</f>
        <v>25.979999999999997</v>
      </c>
      <c r="M324">
        <f>Tabela_pomiary7[[#This Row],[czujnik9]]+0.9</f>
        <v>24.25</v>
      </c>
    </row>
    <row r="325" spans="1:13" x14ac:dyDescent="0.3">
      <c r="A325" s="1">
        <v>42594</v>
      </c>
      <c r="B325" s="2">
        <v>0.12708333333333333</v>
      </c>
      <c r="C325">
        <f>IF(AND(Tabela_pomiary7[[#This Row],[DZIEŃ]]&gt;=5,Tabela_pomiary7[[#This Row],[DZIEŃ]]&lt;=10),C125-1.2,C125)</f>
        <v>21.25</v>
      </c>
      <c r="D325">
        <f>IF(AND(Tabela_pomiary7[[#This Row],[DZIEŃ]]&gt;=5,Tabela_pomiary7[[#This Row],[DZIEŃ]]&lt;=10),D125-1.2,D125)</f>
        <v>22.63</v>
      </c>
      <c r="E325">
        <f t="shared" si="2"/>
        <v>22.28</v>
      </c>
      <c r="F325">
        <f>IF(AND(Tabela_pomiary7[[#This Row],[DZIEŃ]]&gt;=5,Tabela_pomiary7[[#This Row],[DZIEŃ]]&lt;=10),F125-1.2,F125)</f>
        <v>22.24</v>
      </c>
      <c r="G325">
        <f>DAY(Tabela_pomiary7[[#This Row],[data]])</f>
        <v>12</v>
      </c>
      <c r="I325">
        <f>MONTH(Tabela_pomiary7[[#This Row],[data]])</f>
        <v>8</v>
      </c>
      <c r="J325">
        <f>Tabela_pomiary7[[#This Row],[czujnik1]]+0.9</f>
        <v>22.15</v>
      </c>
      <c r="K325">
        <f>Tabela_pomiary7[[#This Row],[czujnik2]]+0.9</f>
        <v>23.529999999999998</v>
      </c>
      <c r="L325">
        <f>Tabela_pomiary7[[#This Row],[czujnik8]]+0.9</f>
        <v>23.18</v>
      </c>
      <c r="M325">
        <f>Tabela_pomiary7[[#This Row],[czujnik9]]+0.9</f>
        <v>23.139999999999997</v>
      </c>
    </row>
    <row r="326" spans="1:13" x14ac:dyDescent="0.3">
      <c r="A326" s="1">
        <v>42596</v>
      </c>
      <c r="B326" s="2">
        <v>4.3749999999999997E-2</v>
      </c>
      <c r="C326">
        <f>IF(AND(Tabela_pomiary7[[#This Row],[DZIEŃ]]&gt;=5,Tabela_pomiary7[[#This Row],[DZIEŃ]]&lt;=10),C126-1.2,C126)</f>
        <v>22.19</v>
      </c>
      <c r="D326">
        <f>IF(AND(Tabela_pomiary7[[#This Row],[DZIEŃ]]&gt;=5,Tabela_pomiary7[[#This Row],[DZIEŃ]]&lt;=10),D126-1.2,D126)</f>
        <v>23.63</v>
      </c>
      <c r="E326">
        <f t="shared" si="2"/>
        <v>26.23</v>
      </c>
      <c r="F326">
        <f>IF(AND(Tabela_pomiary7[[#This Row],[DZIEŃ]]&gt;=5,Tabela_pomiary7[[#This Row],[DZIEŃ]]&lt;=10),F126-1.2,F126)</f>
        <v>21.28</v>
      </c>
      <c r="G326">
        <f>DAY(Tabela_pomiary7[[#This Row],[data]])</f>
        <v>14</v>
      </c>
      <c r="I326">
        <f>MONTH(Tabela_pomiary7[[#This Row],[data]])</f>
        <v>8</v>
      </c>
      <c r="J326">
        <f>Tabela_pomiary7[[#This Row],[czujnik1]]+0.9</f>
        <v>23.09</v>
      </c>
      <c r="K326">
        <f>Tabela_pomiary7[[#This Row],[czujnik2]]+0.9</f>
        <v>24.529999999999998</v>
      </c>
      <c r="L326">
        <f>Tabela_pomiary7[[#This Row],[czujnik8]]+0.9</f>
        <v>27.13</v>
      </c>
      <c r="M326">
        <f>Tabela_pomiary7[[#This Row],[czujnik9]]+0.9</f>
        <v>22.18</v>
      </c>
    </row>
    <row r="327" spans="1:13" x14ac:dyDescent="0.3">
      <c r="A327" s="1">
        <v>42599</v>
      </c>
      <c r="B327" s="2">
        <v>0.41736111111111113</v>
      </c>
      <c r="C327">
        <f>IF(AND(Tabela_pomiary7[[#This Row],[DZIEŃ]]&gt;=5,Tabela_pomiary7[[#This Row],[DZIEŃ]]&lt;=10),C127-1.2,C127)</f>
        <v>22.74</v>
      </c>
      <c r="D327">
        <f>IF(AND(Tabela_pomiary7[[#This Row],[DZIEŃ]]&gt;=5,Tabela_pomiary7[[#This Row],[DZIEŃ]]&lt;=10),D127-1.2,D127)</f>
        <v>20.72</v>
      </c>
      <c r="E327">
        <f t="shared" si="2"/>
        <v>26.34</v>
      </c>
      <c r="F327">
        <f>IF(AND(Tabela_pomiary7[[#This Row],[DZIEŃ]]&gt;=5,Tabela_pomiary7[[#This Row],[DZIEŃ]]&lt;=10),F127-1.2,F127)</f>
        <v>20.96</v>
      </c>
      <c r="G327">
        <f>DAY(Tabela_pomiary7[[#This Row],[data]])</f>
        <v>17</v>
      </c>
      <c r="I327">
        <f>MONTH(Tabela_pomiary7[[#This Row],[data]])</f>
        <v>8</v>
      </c>
      <c r="J327">
        <f>Tabela_pomiary7[[#This Row],[czujnik1]]+0.9</f>
        <v>23.639999999999997</v>
      </c>
      <c r="K327">
        <f>Tabela_pomiary7[[#This Row],[czujnik2]]+0.9</f>
        <v>21.619999999999997</v>
      </c>
      <c r="L327">
        <f>Tabela_pomiary7[[#This Row],[czujnik8]]+0.9</f>
        <v>27.24</v>
      </c>
      <c r="M327">
        <f>Tabela_pomiary7[[#This Row],[czujnik9]]+0.9</f>
        <v>21.86</v>
      </c>
    </row>
    <row r="328" spans="1:13" x14ac:dyDescent="0.3">
      <c r="A328" s="1">
        <v>42601</v>
      </c>
      <c r="B328" s="2">
        <v>0.21388888888888888</v>
      </c>
      <c r="C328">
        <f>IF(AND(Tabela_pomiary7[[#This Row],[DZIEŃ]]&gt;=5,Tabela_pomiary7[[#This Row],[DZIEŃ]]&lt;=10),C128-1.2,C128)</f>
        <v>24.25</v>
      </c>
      <c r="D328">
        <f>IF(AND(Tabela_pomiary7[[#This Row],[DZIEŃ]]&gt;=5,Tabela_pomiary7[[#This Row],[DZIEŃ]]&lt;=10),D128-1.2,D128)</f>
        <v>21.83</v>
      </c>
      <c r="E328">
        <f t="shared" si="2"/>
        <v>23.72</v>
      </c>
      <c r="F328">
        <f>IF(AND(Tabela_pomiary7[[#This Row],[DZIEŃ]]&gt;=5,Tabela_pomiary7[[#This Row],[DZIEŃ]]&lt;=10),F128-1.2,F128)</f>
        <v>22.32</v>
      </c>
      <c r="G328">
        <f>DAY(Tabela_pomiary7[[#This Row],[data]])</f>
        <v>19</v>
      </c>
      <c r="I328">
        <f>MONTH(Tabela_pomiary7[[#This Row],[data]])</f>
        <v>8</v>
      </c>
      <c r="J328">
        <f>Tabela_pomiary7[[#This Row],[czujnik1]]+0.9</f>
        <v>25.15</v>
      </c>
      <c r="K328">
        <f>Tabela_pomiary7[[#This Row],[czujnik2]]+0.9</f>
        <v>22.729999999999997</v>
      </c>
      <c r="L328">
        <f>Tabela_pomiary7[[#This Row],[czujnik8]]+0.9</f>
        <v>24.619999999999997</v>
      </c>
      <c r="M328">
        <f>Tabela_pomiary7[[#This Row],[czujnik9]]+0.9</f>
        <v>23.22</v>
      </c>
    </row>
    <row r="329" spans="1:13" x14ac:dyDescent="0.3">
      <c r="A329" s="1">
        <v>42601</v>
      </c>
      <c r="B329" s="2">
        <v>0.29791666666666666</v>
      </c>
      <c r="C329">
        <f>IF(AND(Tabela_pomiary7[[#This Row],[DZIEŃ]]&gt;=5,Tabela_pomiary7[[#This Row],[DZIEŃ]]&lt;=10),C129-1.2,C129)</f>
        <v>22.33</v>
      </c>
      <c r="D329">
        <f>IF(AND(Tabela_pomiary7[[#This Row],[DZIEŃ]]&gt;=5,Tabela_pomiary7[[#This Row],[DZIEŃ]]&lt;=10),D129-1.2,D129)</f>
        <v>20</v>
      </c>
      <c r="E329">
        <f t="shared" si="2"/>
        <v>23.59</v>
      </c>
      <c r="F329">
        <f>IF(AND(Tabela_pomiary7[[#This Row],[DZIEŃ]]&gt;=5,Tabela_pomiary7[[#This Row],[DZIEŃ]]&lt;=10),F129-1.2,F129)</f>
        <v>21.31</v>
      </c>
      <c r="G329">
        <f>DAY(Tabela_pomiary7[[#This Row],[data]])</f>
        <v>19</v>
      </c>
      <c r="I329">
        <f>MONTH(Tabela_pomiary7[[#This Row],[data]])</f>
        <v>8</v>
      </c>
      <c r="J329">
        <f>Tabela_pomiary7[[#This Row],[czujnik1]]+0.9</f>
        <v>23.229999999999997</v>
      </c>
      <c r="K329">
        <f>Tabela_pomiary7[[#This Row],[czujnik2]]+0.9</f>
        <v>20.9</v>
      </c>
      <c r="L329">
        <f>Tabela_pomiary7[[#This Row],[czujnik8]]+0.9</f>
        <v>24.49</v>
      </c>
      <c r="M329">
        <f>Tabela_pomiary7[[#This Row],[czujnik9]]+0.9</f>
        <v>22.209999999999997</v>
      </c>
    </row>
    <row r="330" spans="1:13" x14ac:dyDescent="0.3">
      <c r="A330" s="1">
        <v>42601</v>
      </c>
      <c r="B330" s="2">
        <v>0.42291666666666666</v>
      </c>
      <c r="C330">
        <f>IF(AND(Tabela_pomiary7[[#This Row],[DZIEŃ]]&gt;=5,Tabela_pomiary7[[#This Row],[DZIEŃ]]&lt;=10),C130-1.2,C130)</f>
        <v>20.89</v>
      </c>
      <c r="D330">
        <f>IF(AND(Tabela_pomiary7[[#This Row],[DZIEŃ]]&gt;=5,Tabela_pomiary7[[#This Row],[DZIEŃ]]&lt;=10),D130-1.2,D130)</f>
        <v>20.28</v>
      </c>
      <c r="E330">
        <f t="shared" si="2"/>
        <v>23.11</v>
      </c>
      <c r="F330">
        <f>IF(AND(Tabela_pomiary7[[#This Row],[DZIEŃ]]&gt;=5,Tabela_pomiary7[[#This Row],[DZIEŃ]]&lt;=10),F130-1.2,F130)</f>
        <v>23</v>
      </c>
      <c r="G330">
        <f>DAY(Tabela_pomiary7[[#This Row],[data]])</f>
        <v>19</v>
      </c>
      <c r="I330">
        <f>MONTH(Tabela_pomiary7[[#This Row],[data]])</f>
        <v>8</v>
      </c>
      <c r="J330">
        <f>Tabela_pomiary7[[#This Row],[czujnik1]]+0.9</f>
        <v>21.79</v>
      </c>
      <c r="K330">
        <f>Tabela_pomiary7[[#This Row],[czujnik2]]+0.9</f>
        <v>21.18</v>
      </c>
      <c r="L330">
        <f>Tabela_pomiary7[[#This Row],[czujnik8]]+0.9</f>
        <v>24.009999999999998</v>
      </c>
      <c r="M330">
        <f>Tabela_pomiary7[[#This Row],[czujnik9]]+0.9</f>
        <v>23.9</v>
      </c>
    </row>
    <row r="331" spans="1:13" x14ac:dyDescent="0.3">
      <c r="A331" s="1">
        <v>42603</v>
      </c>
      <c r="B331" s="2">
        <v>3.472222222222222E-3</v>
      </c>
      <c r="C331">
        <f>IF(AND(Tabela_pomiary7[[#This Row],[DZIEŃ]]&gt;=5,Tabela_pomiary7[[#This Row],[DZIEŃ]]&lt;=10),C131-1.2,C131)</f>
        <v>21.25</v>
      </c>
      <c r="D331">
        <f>IF(AND(Tabela_pomiary7[[#This Row],[DZIEŃ]]&gt;=5,Tabela_pomiary7[[#This Row],[DZIEŃ]]&lt;=10),D131-1.2,D131)</f>
        <v>22.01</v>
      </c>
      <c r="E331">
        <f t="shared" si="2"/>
        <v>26.02</v>
      </c>
      <c r="F331">
        <f>IF(AND(Tabela_pomiary7[[#This Row],[DZIEŃ]]&gt;=5,Tabela_pomiary7[[#This Row],[DZIEŃ]]&lt;=10),F131-1.2,F131)</f>
        <v>20.89</v>
      </c>
      <c r="G331">
        <f>DAY(Tabela_pomiary7[[#This Row],[data]])</f>
        <v>21</v>
      </c>
      <c r="I331">
        <f>MONTH(Tabela_pomiary7[[#This Row],[data]])</f>
        <v>8</v>
      </c>
      <c r="J331">
        <f>Tabela_pomiary7[[#This Row],[czujnik1]]+0.9</f>
        <v>22.15</v>
      </c>
      <c r="K331">
        <f>Tabela_pomiary7[[#This Row],[czujnik2]]+0.9</f>
        <v>22.91</v>
      </c>
      <c r="L331">
        <f>Tabela_pomiary7[[#This Row],[czujnik8]]+0.9</f>
        <v>26.919999999999998</v>
      </c>
      <c r="M331">
        <f>Tabela_pomiary7[[#This Row],[czujnik9]]+0.9</f>
        <v>21.79</v>
      </c>
    </row>
    <row r="332" spans="1:13" x14ac:dyDescent="0.3">
      <c r="A332" s="1">
        <v>42603</v>
      </c>
      <c r="B332" s="2">
        <v>0.12847222222222221</v>
      </c>
      <c r="C332">
        <f>IF(AND(Tabela_pomiary7[[#This Row],[DZIEŃ]]&gt;=5,Tabela_pomiary7[[#This Row],[DZIEŃ]]&lt;=10),C132-1.2,C132)</f>
        <v>23.52</v>
      </c>
      <c r="D332">
        <f>IF(AND(Tabela_pomiary7[[#This Row],[DZIEŃ]]&gt;=5,Tabela_pomiary7[[#This Row],[DZIEŃ]]&lt;=10),D132-1.2,D132)</f>
        <v>21.62</v>
      </c>
      <c r="E332">
        <f t="shared" si="2"/>
        <v>21.96</v>
      </c>
      <c r="F332">
        <f>IF(AND(Tabela_pomiary7[[#This Row],[DZIEŃ]]&gt;=5,Tabela_pomiary7[[#This Row],[DZIEŃ]]&lt;=10),F132-1.2,F132)</f>
        <v>23.51</v>
      </c>
      <c r="G332">
        <f>DAY(Tabela_pomiary7[[#This Row],[data]])</f>
        <v>21</v>
      </c>
      <c r="I332">
        <f>MONTH(Tabela_pomiary7[[#This Row],[data]])</f>
        <v>8</v>
      </c>
      <c r="J332">
        <f>Tabela_pomiary7[[#This Row],[czujnik1]]+0.9</f>
        <v>24.419999999999998</v>
      </c>
      <c r="K332">
        <f>Tabela_pomiary7[[#This Row],[czujnik2]]+0.9</f>
        <v>22.52</v>
      </c>
      <c r="L332">
        <f>Tabela_pomiary7[[#This Row],[czujnik8]]+0.9</f>
        <v>22.86</v>
      </c>
      <c r="M332">
        <f>Tabela_pomiary7[[#This Row],[czujnik9]]+0.9</f>
        <v>24.41</v>
      </c>
    </row>
    <row r="333" spans="1:13" x14ac:dyDescent="0.3">
      <c r="A333" s="1">
        <v>42605</v>
      </c>
      <c r="B333" s="2">
        <v>0.46597222222222223</v>
      </c>
      <c r="C333">
        <f>IF(AND(Tabela_pomiary7[[#This Row],[DZIEŃ]]&gt;=5,Tabela_pomiary7[[#This Row],[DZIEŃ]]&lt;=10),C133-1.2,C133)</f>
        <v>20.11</v>
      </c>
      <c r="D333">
        <f>IF(AND(Tabela_pomiary7[[#This Row],[DZIEŃ]]&gt;=5,Tabela_pomiary7[[#This Row],[DZIEŃ]]&lt;=10),D133-1.2,D133)</f>
        <v>23.11</v>
      </c>
      <c r="E333">
        <f t="shared" si="2"/>
        <v>26.63</v>
      </c>
      <c r="F333">
        <f>IF(AND(Tabela_pomiary7[[#This Row],[DZIEŃ]]&gt;=5,Tabela_pomiary7[[#This Row],[DZIEŃ]]&lt;=10),F133-1.2,F133)</f>
        <v>20.12</v>
      </c>
      <c r="G333">
        <f>DAY(Tabela_pomiary7[[#This Row],[data]])</f>
        <v>23</v>
      </c>
      <c r="I333">
        <f>MONTH(Tabela_pomiary7[[#This Row],[data]])</f>
        <v>8</v>
      </c>
      <c r="J333">
        <f>Tabela_pomiary7[[#This Row],[czujnik1]]+0.9</f>
        <v>21.009999999999998</v>
      </c>
      <c r="K333">
        <f>Tabela_pomiary7[[#This Row],[czujnik2]]+0.9</f>
        <v>24.009999999999998</v>
      </c>
      <c r="L333">
        <f>Tabela_pomiary7[[#This Row],[czujnik8]]+0.9</f>
        <v>27.529999999999998</v>
      </c>
      <c r="M333">
        <f>Tabela_pomiary7[[#This Row],[czujnik9]]+0.9</f>
        <v>21.02</v>
      </c>
    </row>
    <row r="334" spans="1:13" x14ac:dyDescent="0.3">
      <c r="A334" s="1">
        <v>42606</v>
      </c>
      <c r="B334" s="2">
        <v>4.7222222222222221E-2</v>
      </c>
      <c r="C334">
        <f>IF(AND(Tabela_pomiary7[[#This Row],[DZIEŃ]]&gt;=5,Tabela_pomiary7[[#This Row],[DZIEŃ]]&lt;=10),C134-1.2,C134)</f>
        <v>22.99</v>
      </c>
      <c r="D334">
        <f>IF(AND(Tabela_pomiary7[[#This Row],[DZIEŃ]]&gt;=5,Tabela_pomiary7[[#This Row],[DZIEŃ]]&lt;=10),D134-1.2,D134)</f>
        <v>21.77</v>
      </c>
      <c r="E334">
        <f t="shared" si="2"/>
        <v>24.63</v>
      </c>
      <c r="F334">
        <f>IF(AND(Tabela_pomiary7[[#This Row],[DZIEŃ]]&gt;=5,Tabela_pomiary7[[#This Row],[DZIEŃ]]&lt;=10),F134-1.2,F134)</f>
        <v>24.59</v>
      </c>
      <c r="G334">
        <f>DAY(Tabela_pomiary7[[#This Row],[data]])</f>
        <v>24</v>
      </c>
      <c r="I334">
        <f>MONTH(Tabela_pomiary7[[#This Row],[data]])</f>
        <v>8</v>
      </c>
      <c r="J334">
        <f>Tabela_pomiary7[[#This Row],[czujnik1]]+0.9</f>
        <v>23.889999999999997</v>
      </c>
      <c r="K334">
        <f>Tabela_pomiary7[[#This Row],[czujnik2]]+0.9</f>
        <v>22.669999999999998</v>
      </c>
      <c r="L334">
        <f>Tabela_pomiary7[[#This Row],[czujnik8]]+0.9</f>
        <v>25.529999999999998</v>
      </c>
      <c r="M334">
        <f>Tabela_pomiary7[[#This Row],[czujnik9]]+0.9</f>
        <v>25.49</v>
      </c>
    </row>
    <row r="335" spans="1:13" x14ac:dyDescent="0.3">
      <c r="A335" s="1">
        <v>42606</v>
      </c>
      <c r="B335" s="2">
        <v>0.25208333333333333</v>
      </c>
      <c r="C335">
        <f>IF(AND(Tabela_pomiary7[[#This Row],[DZIEŃ]]&gt;=5,Tabela_pomiary7[[#This Row],[DZIEŃ]]&lt;=10),C135-1.2,C135)</f>
        <v>22.09</v>
      </c>
      <c r="D335">
        <f>IF(AND(Tabela_pomiary7[[#This Row],[DZIEŃ]]&gt;=5,Tabela_pomiary7[[#This Row],[DZIEŃ]]&lt;=10),D135-1.2,D135)</f>
        <v>22.11</v>
      </c>
      <c r="E335">
        <f t="shared" si="2"/>
        <v>23.16</v>
      </c>
      <c r="F335">
        <f>IF(AND(Tabela_pomiary7[[#This Row],[DZIEŃ]]&gt;=5,Tabela_pomiary7[[#This Row],[DZIEŃ]]&lt;=10),F135-1.2,F135)</f>
        <v>24.9</v>
      </c>
      <c r="G335">
        <f>DAY(Tabela_pomiary7[[#This Row],[data]])</f>
        <v>24</v>
      </c>
      <c r="I335">
        <f>MONTH(Tabela_pomiary7[[#This Row],[data]])</f>
        <v>8</v>
      </c>
      <c r="J335">
        <f>Tabela_pomiary7[[#This Row],[czujnik1]]+0.9</f>
        <v>22.99</v>
      </c>
      <c r="K335">
        <f>Tabela_pomiary7[[#This Row],[czujnik2]]+0.9</f>
        <v>23.009999999999998</v>
      </c>
      <c r="L335">
        <f>Tabela_pomiary7[[#This Row],[czujnik8]]+0.9</f>
        <v>24.06</v>
      </c>
      <c r="M335">
        <f>Tabela_pomiary7[[#This Row],[czujnik9]]+0.9</f>
        <v>25.799999999999997</v>
      </c>
    </row>
    <row r="336" spans="1:13" x14ac:dyDescent="0.3">
      <c r="A336" s="1">
        <v>42607</v>
      </c>
      <c r="B336" s="2">
        <v>0.46250000000000002</v>
      </c>
      <c r="C336">
        <f>IF(AND(Tabela_pomiary7[[#This Row],[DZIEŃ]]&gt;=5,Tabela_pomiary7[[#This Row],[DZIEŃ]]&lt;=10),C136-1.2,C136)</f>
        <v>22.15</v>
      </c>
      <c r="D336">
        <f>IF(AND(Tabela_pomiary7[[#This Row],[DZIEŃ]]&gt;=5,Tabela_pomiary7[[#This Row],[DZIEŃ]]&lt;=10),D136-1.2,D136)</f>
        <v>20.68</v>
      </c>
      <c r="E336">
        <f t="shared" si="2"/>
        <v>22.55</v>
      </c>
      <c r="F336">
        <f>IF(AND(Tabela_pomiary7[[#This Row],[DZIEŃ]]&gt;=5,Tabela_pomiary7[[#This Row],[DZIEŃ]]&lt;=10),F136-1.2,F136)</f>
        <v>22.52</v>
      </c>
      <c r="G336">
        <f>DAY(Tabela_pomiary7[[#This Row],[data]])</f>
        <v>25</v>
      </c>
      <c r="I336">
        <f>MONTH(Tabela_pomiary7[[#This Row],[data]])</f>
        <v>8</v>
      </c>
      <c r="J336">
        <f>Tabela_pomiary7[[#This Row],[czujnik1]]+0.9</f>
        <v>23.049999999999997</v>
      </c>
      <c r="K336">
        <f>Tabela_pomiary7[[#This Row],[czujnik2]]+0.9</f>
        <v>21.58</v>
      </c>
      <c r="L336">
        <f>Tabela_pomiary7[[#This Row],[czujnik8]]+0.9</f>
        <v>23.45</v>
      </c>
      <c r="M336">
        <f>Tabela_pomiary7[[#This Row],[czujnik9]]+0.9</f>
        <v>23.419999999999998</v>
      </c>
    </row>
    <row r="337" spans="1:13" x14ac:dyDescent="0.3">
      <c r="A337" s="1">
        <v>42609</v>
      </c>
      <c r="B337" s="2">
        <v>6.2500000000000003E-3</v>
      </c>
      <c r="C337">
        <f>IF(AND(Tabela_pomiary7[[#This Row],[DZIEŃ]]&gt;=5,Tabela_pomiary7[[#This Row],[DZIEŃ]]&lt;=10),C137-1.2,C137)</f>
        <v>20.149999999999999</v>
      </c>
      <c r="D337">
        <f>IF(AND(Tabela_pomiary7[[#This Row],[DZIEŃ]]&gt;=5,Tabela_pomiary7[[#This Row],[DZIEŃ]]&lt;=10),D137-1.2,D137)</f>
        <v>21.69</v>
      </c>
      <c r="E337">
        <f t="shared" si="2"/>
        <v>24.77</v>
      </c>
      <c r="F337">
        <f>IF(AND(Tabela_pomiary7[[#This Row],[DZIEŃ]]&gt;=5,Tabela_pomiary7[[#This Row],[DZIEŃ]]&lt;=10),F137-1.2,F137)</f>
        <v>21.8</v>
      </c>
      <c r="G337">
        <f>DAY(Tabela_pomiary7[[#This Row],[data]])</f>
        <v>27</v>
      </c>
      <c r="I337">
        <f>MONTH(Tabela_pomiary7[[#This Row],[data]])</f>
        <v>8</v>
      </c>
      <c r="J337">
        <f>Tabela_pomiary7[[#This Row],[czujnik1]]+0.9</f>
        <v>21.049999999999997</v>
      </c>
      <c r="K337">
        <f>Tabela_pomiary7[[#This Row],[czujnik2]]+0.9</f>
        <v>22.59</v>
      </c>
      <c r="L337">
        <f>Tabela_pomiary7[[#This Row],[czujnik8]]+0.9</f>
        <v>25.669999999999998</v>
      </c>
      <c r="M337">
        <f>Tabela_pomiary7[[#This Row],[czujnik9]]+0.9</f>
        <v>22.7</v>
      </c>
    </row>
    <row r="338" spans="1:13" x14ac:dyDescent="0.3">
      <c r="A338" s="1">
        <v>42609</v>
      </c>
      <c r="B338" s="2">
        <v>0.1673611111111111</v>
      </c>
      <c r="C338">
        <f>IF(AND(Tabela_pomiary7[[#This Row],[DZIEŃ]]&gt;=5,Tabela_pomiary7[[#This Row],[DZIEŃ]]&lt;=10),C138-1.2,C138)</f>
        <v>21.66</v>
      </c>
      <c r="D338">
        <f>IF(AND(Tabela_pomiary7[[#This Row],[DZIEŃ]]&gt;=5,Tabela_pomiary7[[#This Row],[DZIEŃ]]&lt;=10),D138-1.2,D138)</f>
        <v>23.29</v>
      </c>
      <c r="E338">
        <f t="shared" si="2"/>
        <v>25.09</v>
      </c>
      <c r="F338">
        <f>IF(AND(Tabela_pomiary7[[#This Row],[DZIEŃ]]&gt;=5,Tabela_pomiary7[[#This Row],[DZIEŃ]]&lt;=10),F138-1.2,F138)</f>
        <v>23.36</v>
      </c>
      <c r="G338">
        <f>DAY(Tabela_pomiary7[[#This Row],[data]])</f>
        <v>27</v>
      </c>
      <c r="I338">
        <f>MONTH(Tabela_pomiary7[[#This Row],[data]])</f>
        <v>8</v>
      </c>
      <c r="J338">
        <f>Tabela_pomiary7[[#This Row],[czujnik1]]+0.9</f>
        <v>22.56</v>
      </c>
      <c r="K338">
        <f>Tabela_pomiary7[[#This Row],[czujnik2]]+0.9</f>
        <v>24.189999999999998</v>
      </c>
      <c r="L338">
        <f>Tabela_pomiary7[[#This Row],[czujnik8]]+0.9</f>
        <v>25.99</v>
      </c>
      <c r="M338">
        <f>Tabela_pomiary7[[#This Row],[czujnik9]]+0.9</f>
        <v>24.259999999999998</v>
      </c>
    </row>
    <row r="339" spans="1:13" x14ac:dyDescent="0.3">
      <c r="A339" s="1">
        <v>42610</v>
      </c>
      <c r="B339" s="2">
        <v>0.42291666666666666</v>
      </c>
      <c r="C339">
        <f>IF(AND(Tabela_pomiary7[[#This Row],[DZIEŃ]]&gt;=5,Tabela_pomiary7[[#This Row],[DZIEŃ]]&lt;=10),C139-1.2,C139)</f>
        <v>20.57</v>
      </c>
      <c r="D339">
        <f>IF(AND(Tabela_pomiary7[[#This Row],[DZIEŃ]]&gt;=5,Tabela_pomiary7[[#This Row],[DZIEŃ]]&lt;=10),D139-1.2,D139)</f>
        <v>21.99</v>
      </c>
      <c r="E339">
        <f t="shared" si="2"/>
        <v>21.96</v>
      </c>
      <c r="F339">
        <f>IF(AND(Tabela_pomiary7[[#This Row],[DZIEŃ]]&gt;=5,Tabela_pomiary7[[#This Row],[DZIEŃ]]&lt;=10),F139-1.2,F139)</f>
        <v>22.69</v>
      </c>
      <c r="G339">
        <f>DAY(Tabela_pomiary7[[#This Row],[data]])</f>
        <v>28</v>
      </c>
      <c r="I339">
        <f>MONTH(Tabela_pomiary7[[#This Row],[data]])</f>
        <v>8</v>
      </c>
      <c r="J339">
        <f>Tabela_pomiary7[[#This Row],[czujnik1]]+0.9</f>
        <v>21.47</v>
      </c>
      <c r="K339">
        <f>Tabela_pomiary7[[#This Row],[czujnik2]]+0.9</f>
        <v>22.889999999999997</v>
      </c>
      <c r="L339">
        <f>Tabela_pomiary7[[#This Row],[czujnik8]]+0.9</f>
        <v>22.86</v>
      </c>
      <c r="M339">
        <f>Tabela_pomiary7[[#This Row],[czujnik9]]+0.9</f>
        <v>23.59</v>
      </c>
    </row>
    <row r="340" spans="1:13" x14ac:dyDescent="0.3">
      <c r="A340" s="1">
        <v>42611</v>
      </c>
      <c r="B340" s="2">
        <v>7.6388888888888886E-3</v>
      </c>
      <c r="C340">
        <f>IF(AND(Tabela_pomiary7[[#This Row],[DZIEŃ]]&gt;=5,Tabela_pomiary7[[#This Row],[DZIEŃ]]&lt;=10),C140-1.2,C140)</f>
        <v>21.59</v>
      </c>
      <c r="D340">
        <f>IF(AND(Tabela_pomiary7[[#This Row],[DZIEŃ]]&gt;=5,Tabela_pomiary7[[#This Row],[DZIEŃ]]&lt;=10),D140-1.2,D140)</f>
        <v>23.58</v>
      </c>
      <c r="E340">
        <f t="shared" si="2"/>
        <v>21.83</v>
      </c>
      <c r="F340">
        <f>IF(AND(Tabela_pomiary7[[#This Row],[DZIEŃ]]&gt;=5,Tabela_pomiary7[[#This Row],[DZIEŃ]]&lt;=10),F140-1.2,F140)</f>
        <v>20.39</v>
      </c>
      <c r="G340">
        <f>DAY(Tabela_pomiary7[[#This Row],[data]])</f>
        <v>29</v>
      </c>
      <c r="I340">
        <f>MONTH(Tabela_pomiary7[[#This Row],[data]])</f>
        <v>8</v>
      </c>
      <c r="J340">
        <f>Tabela_pomiary7[[#This Row],[czujnik1]]+0.9</f>
        <v>22.49</v>
      </c>
      <c r="K340">
        <f>Tabela_pomiary7[[#This Row],[czujnik2]]+0.9</f>
        <v>24.479999999999997</v>
      </c>
      <c r="L340">
        <f>Tabela_pomiary7[[#This Row],[czujnik8]]+0.9</f>
        <v>22.729999999999997</v>
      </c>
      <c r="M340">
        <f>Tabela_pomiary7[[#This Row],[czujnik9]]+0.9</f>
        <v>21.29</v>
      </c>
    </row>
    <row r="341" spans="1:13" x14ac:dyDescent="0.3">
      <c r="A341" s="1">
        <v>42611</v>
      </c>
      <c r="B341" s="2">
        <v>0.21527777777777779</v>
      </c>
      <c r="C341">
        <f>IF(AND(Tabela_pomiary7[[#This Row],[DZIEŃ]]&gt;=5,Tabela_pomiary7[[#This Row],[DZIEŃ]]&lt;=10),C141-1.2,C141)</f>
        <v>20.93</v>
      </c>
      <c r="D341">
        <f>IF(AND(Tabela_pomiary7[[#This Row],[DZIEŃ]]&gt;=5,Tabela_pomiary7[[#This Row],[DZIEŃ]]&lt;=10),D141-1.2,D141)</f>
        <v>20.239999999999998</v>
      </c>
      <c r="E341">
        <f t="shared" si="2"/>
        <v>22.41</v>
      </c>
      <c r="F341">
        <f>IF(AND(Tabela_pomiary7[[#This Row],[DZIEŃ]]&gt;=5,Tabela_pomiary7[[#This Row],[DZIEŃ]]&lt;=10),F141-1.2,F141)</f>
        <v>21.69</v>
      </c>
      <c r="G341">
        <f>DAY(Tabela_pomiary7[[#This Row],[data]])</f>
        <v>29</v>
      </c>
      <c r="I341">
        <f>MONTH(Tabela_pomiary7[[#This Row],[data]])</f>
        <v>8</v>
      </c>
      <c r="J341">
        <f>Tabela_pomiary7[[#This Row],[czujnik1]]+0.9</f>
        <v>21.83</v>
      </c>
      <c r="K341">
        <f>Tabela_pomiary7[[#This Row],[czujnik2]]+0.9</f>
        <v>21.139999999999997</v>
      </c>
      <c r="L341">
        <f>Tabela_pomiary7[[#This Row],[czujnik8]]+0.9</f>
        <v>23.31</v>
      </c>
      <c r="M341">
        <f>Tabela_pomiary7[[#This Row],[czujnik9]]+0.9</f>
        <v>22.59</v>
      </c>
    </row>
    <row r="342" spans="1:13" x14ac:dyDescent="0.3">
      <c r="A342" s="1">
        <v>42616</v>
      </c>
      <c r="B342" s="2">
        <v>0.33611111111111114</v>
      </c>
      <c r="C342">
        <f>IF(AND(Tabela_pomiary7[[#This Row],[DZIEŃ]]&gt;=5,Tabela_pomiary7[[#This Row],[DZIEŃ]]&lt;=10),C142-1.2,C142)</f>
        <v>16.41</v>
      </c>
      <c r="D342">
        <f>IF(AND(Tabela_pomiary7[[#This Row],[DZIEŃ]]&gt;=5,Tabela_pomiary7[[#This Row],[DZIEŃ]]&lt;=10),D142-1.2,D142)</f>
        <v>15.29</v>
      </c>
      <c r="E342">
        <f t="shared" ref="E300:E363" si="3">E142+7%*E142</f>
        <v>16.242599999999999</v>
      </c>
      <c r="F342">
        <f>IF(AND(Tabela_pomiary7[[#This Row],[DZIEŃ]]&gt;=5,Tabela_pomiary7[[#This Row],[DZIEŃ]]&lt;=10),F142-1.2,F142)</f>
        <v>12.67</v>
      </c>
      <c r="G342">
        <f>DAY(Tabela_pomiary7[[#This Row],[data]])</f>
        <v>3</v>
      </c>
      <c r="I342">
        <f>MONTH(Tabela_pomiary7[[#This Row],[data]])</f>
        <v>9</v>
      </c>
      <c r="J342">
        <f>Tabela_pomiary7[[#This Row],[czujnik1]]+0.9</f>
        <v>17.309999999999999</v>
      </c>
      <c r="K342">
        <f>Tabela_pomiary7[[#This Row],[czujnik2]]+0.9</f>
        <v>16.189999999999998</v>
      </c>
      <c r="L342">
        <f>Tabela_pomiary7[[#This Row],[czujnik8]]+0.9</f>
        <v>17.142599999999998</v>
      </c>
      <c r="M342">
        <f>Tabela_pomiary7[[#This Row],[czujnik9]]+0.9</f>
        <v>13.57</v>
      </c>
    </row>
    <row r="343" spans="1:13" x14ac:dyDescent="0.3">
      <c r="A343" s="1">
        <v>42616</v>
      </c>
      <c r="B343" s="2">
        <v>0.34027777777777779</v>
      </c>
      <c r="C343">
        <f>IF(AND(Tabela_pomiary7[[#This Row],[DZIEŃ]]&gt;=5,Tabela_pomiary7[[#This Row],[DZIEŃ]]&lt;=10),C143-1.2,C143)</f>
        <v>16.52</v>
      </c>
      <c r="D343">
        <f>IF(AND(Tabela_pomiary7[[#This Row],[DZIEŃ]]&gt;=5,Tabela_pomiary7[[#This Row],[DZIEŃ]]&lt;=10),D143-1.2,D143)</f>
        <v>12.24</v>
      </c>
      <c r="E343">
        <f t="shared" si="3"/>
        <v>18.810599999999997</v>
      </c>
      <c r="F343">
        <f>IF(AND(Tabela_pomiary7[[#This Row],[DZIEŃ]]&gt;=5,Tabela_pomiary7[[#This Row],[DZIEŃ]]&lt;=10),F143-1.2,F143)</f>
        <v>14.73</v>
      </c>
      <c r="G343">
        <f>DAY(Tabela_pomiary7[[#This Row],[data]])</f>
        <v>3</v>
      </c>
      <c r="I343">
        <f>MONTH(Tabela_pomiary7[[#This Row],[data]])</f>
        <v>9</v>
      </c>
      <c r="J343">
        <f>Tabela_pomiary7[[#This Row],[czujnik1]]+0.9</f>
        <v>17.419999999999998</v>
      </c>
      <c r="K343">
        <f>Tabela_pomiary7[[#This Row],[czujnik2]]+0.9</f>
        <v>13.14</v>
      </c>
      <c r="L343">
        <f>Tabela_pomiary7[[#This Row],[czujnik8]]+0.9</f>
        <v>19.710599999999996</v>
      </c>
      <c r="M343">
        <f>Tabela_pomiary7[[#This Row],[czujnik9]]+0.9</f>
        <v>15.63</v>
      </c>
    </row>
    <row r="344" spans="1:13" x14ac:dyDescent="0.3">
      <c r="A344" s="1">
        <v>42617</v>
      </c>
      <c r="B344" s="2">
        <v>0.46458333333333335</v>
      </c>
      <c r="C344">
        <f>IF(AND(Tabela_pomiary7[[#This Row],[DZIEŃ]]&gt;=5,Tabela_pomiary7[[#This Row],[DZIEŃ]]&lt;=10),C144-1.2,C144)</f>
        <v>13.93</v>
      </c>
      <c r="D344">
        <f>IF(AND(Tabela_pomiary7[[#This Row],[DZIEŃ]]&gt;=5,Tabela_pomiary7[[#This Row],[DZIEŃ]]&lt;=10),D144-1.2,D144)</f>
        <v>15.26</v>
      </c>
      <c r="E344">
        <f t="shared" si="3"/>
        <v>15.2689</v>
      </c>
      <c r="F344">
        <f>IF(AND(Tabela_pomiary7[[#This Row],[DZIEŃ]]&gt;=5,Tabela_pomiary7[[#This Row],[DZIEŃ]]&lt;=10),F144-1.2,F144)</f>
        <v>12.07</v>
      </c>
      <c r="G344">
        <f>DAY(Tabela_pomiary7[[#This Row],[data]])</f>
        <v>4</v>
      </c>
      <c r="I344">
        <f>MONTH(Tabela_pomiary7[[#This Row],[data]])</f>
        <v>9</v>
      </c>
      <c r="J344">
        <f>Tabela_pomiary7[[#This Row],[czujnik1]]+0.9</f>
        <v>14.83</v>
      </c>
      <c r="K344">
        <f>Tabela_pomiary7[[#This Row],[czujnik2]]+0.9</f>
        <v>16.16</v>
      </c>
      <c r="L344">
        <f>Tabela_pomiary7[[#This Row],[czujnik8]]+0.9</f>
        <v>16.168900000000001</v>
      </c>
      <c r="M344">
        <f>Tabela_pomiary7[[#This Row],[czujnik9]]+0.9</f>
        <v>12.97</v>
      </c>
    </row>
    <row r="345" spans="1:13" x14ac:dyDescent="0.3">
      <c r="A345" s="1">
        <v>42619</v>
      </c>
      <c r="B345" s="2">
        <v>0.3347222222222222</v>
      </c>
      <c r="C345">
        <f>IF(AND(Tabela_pomiary7[[#This Row],[DZIEŃ]]&gt;=5,Tabela_pomiary7[[#This Row],[DZIEŃ]]&lt;=10),C145-1.2,C145)</f>
        <v>9.0400000000000009</v>
      </c>
      <c r="D345">
        <f>IF(AND(Tabela_pomiary7[[#This Row],[DZIEŃ]]&gt;=5,Tabela_pomiary7[[#This Row],[DZIEŃ]]&lt;=10),D145-1.2,D145)</f>
        <v>16.810000000000002</v>
      </c>
      <c r="E345">
        <f t="shared" si="3"/>
        <v>18.575199999999999</v>
      </c>
      <c r="F345">
        <f>IF(AND(Tabela_pomiary7[[#This Row],[DZIEŃ]]&gt;=5,Tabela_pomiary7[[#This Row],[DZIEŃ]]&lt;=10),F145-1.2,F145)</f>
        <v>15.57</v>
      </c>
      <c r="G345">
        <f>DAY(Tabela_pomiary7[[#This Row],[data]])</f>
        <v>6</v>
      </c>
      <c r="I345">
        <f>MONTH(Tabela_pomiary7[[#This Row],[data]])</f>
        <v>9</v>
      </c>
      <c r="J345">
        <f>Tabela_pomiary7[[#This Row],[czujnik1]]+0.9</f>
        <v>9.9400000000000013</v>
      </c>
      <c r="K345">
        <f>Tabela_pomiary7[[#This Row],[czujnik2]]+0.9</f>
        <v>17.71</v>
      </c>
      <c r="L345">
        <f>Tabela_pomiary7[[#This Row],[czujnik8]]+0.9</f>
        <v>19.475199999999997</v>
      </c>
      <c r="M345">
        <f>Tabela_pomiary7[[#This Row],[czujnik9]]+0.9</f>
        <v>16.47</v>
      </c>
    </row>
    <row r="346" spans="1:13" x14ac:dyDescent="0.3">
      <c r="A346" s="1">
        <v>42619</v>
      </c>
      <c r="B346" s="2">
        <v>0.42222222222222222</v>
      </c>
      <c r="C346">
        <f>IF(AND(Tabela_pomiary7[[#This Row],[DZIEŃ]]&gt;=5,Tabela_pomiary7[[#This Row],[DZIEŃ]]&lt;=10),C146-1.2,C146)</f>
        <v>16.36</v>
      </c>
      <c r="D346">
        <f>IF(AND(Tabela_pomiary7[[#This Row],[DZIEŃ]]&gt;=5,Tabela_pomiary7[[#This Row],[DZIEŃ]]&lt;=10),D146-1.2,D146)</f>
        <v>13.620000000000001</v>
      </c>
      <c r="E346">
        <f t="shared" si="3"/>
        <v>19.966200000000001</v>
      </c>
      <c r="F346">
        <f>IF(AND(Tabela_pomiary7[[#This Row],[DZIEŃ]]&gt;=5,Tabela_pomiary7[[#This Row],[DZIEŃ]]&lt;=10),F146-1.2,F146)</f>
        <v>12.91</v>
      </c>
      <c r="G346">
        <f>DAY(Tabela_pomiary7[[#This Row],[data]])</f>
        <v>6</v>
      </c>
      <c r="I346">
        <f>MONTH(Tabela_pomiary7[[#This Row],[data]])</f>
        <v>9</v>
      </c>
      <c r="J346">
        <f>Tabela_pomiary7[[#This Row],[czujnik1]]+0.9</f>
        <v>17.259999999999998</v>
      </c>
      <c r="K346">
        <f>Tabela_pomiary7[[#This Row],[czujnik2]]+0.9</f>
        <v>14.520000000000001</v>
      </c>
      <c r="L346">
        <f>Tabela_pomiary7[[#This Row],[czujnik8]]+0.9</f>
        <v>20.866199999999999</v>
      </c>
      <c r="M346">
        <f>Tabela_pomiary7[[#This Row],[czujnik9]]+0.9</f>
        <v>13.81</v>
      </c>
    </row>
    <row r="347" spans="1:13" x14ac:dyDescent="0.3">
      <c r="A347" s="1">
        <v>42626</v>
      </c>
      <c r="B347" s="2">
        <v>0.42291666666666666</v>
      </c>
      <c r="C347">
        <f>IF(AND(Tabela_pomiary7[[#This Row],[DZIEŃ]]&gt;=5,Tabela_pomiary7[[#This Row],[DZIEŃ]]&lt;=10),C147-1.2,C147)</f>
        <v>13.59</v>
      </c>
      <c r="D347">
        <f>IF(AND(Tabela_pomiary7[[#This Row],[DZIEŃ]]&gt;=5,Tabela_pomiary7[[#This Row],[DZIEŃ]]&lt;=10),D147-1.2,D147)</f>
        <v>11.82</v>
      </c>
      <c r="E347">
        <f t="shared" si="3"/>
        <v>13.963500000000002</v>
      </c>
      <c r="F347">
        <f>IF(AND(Tabela_pomiary7[[#This Row],[DZIEŃ]]&gt;=5,Tabela_pomiary7[[#This Row],[DZIEŃ]]&lt;=10),F147-1.2,F147)</f>
        <v>13.95</v>
      </c>
      <c r="G347">
        <f>DAY(Tabela_pomiary7[[#This Row],[data]])</f>
        <v>13</v>
      </c>
      <c r="I347">
        <f>MONTH(Tabela_pomiary7[[#This Row],[data]])</f>
        <v>9</v>
      </c>
      <c r="J347">
        <f>Tabela_pomiary7[[#This Row],[czujnik1]]+0.9</f>
        <v>14.49</v>
      </c>
      <c r="K347">
        <f>Tabela_pomiary7[[#This Row],[czujnik2]]+0.9</f>
        <v>12.72</v>
      </c>
      <c r="L347">
        <f>Tabela_pomiary7[[#This Row],[czujnik8]]+0.9</f>
        <v>14.863500000000002</v>
      </c>
      <c r="M347">
        <f>Tabela_pomiary7[[#This Row],[czujnik9]]+0.9</f>
        <v>14.85</v>
      </c>
    </row>
    <row r="348" spans="1:13" x14ac:dyDescent="0.3">
      <c r="A348" s="1">
        <v>42627</v>
      </c>
      <c r="B348" s="2">
        <v>0.1673611111111111</v>
      </c>
      <c r="C348">
        <f>IF(AND(Tabela_pomiary7[[#This Row],[DZIEŃ]]&gt;=5,Tabela_pomiary7[[#This Row],[DZIEŃ]]&lt;=10),C148-1.2,C148)</f>
        <v>12.35</v>
      </c>
      <c r="D348">
        <f>IF(AND(Tabela_pomiary7[[#This Row],[DZIEŃ]]&gt;=5,Tabela_pomiary7[[#This Row],[DZIEŃ]]&lt;=10),D148-1.2,D148)</f>
        <v>18.39</v>
      </c>
      <c r="E348">
        <f t="shared" si="3"/>
        <v>21.292999999999999</v>
      </c>
      <c r="F348">
        <f>IF(AND(Tabela_pomiary7[[#This Row],[DZIEŃ]]&gt;=5,Tabela_pomiary7[[#This Row],[DZIEŃ]]&lt;=10),F148-1.2,F148)</f>
        <v>10.16</v>
      </c>
      <c r="G348">
        <f>DAY(Tabela_pomiary7[[#This Row],[data]])</f>
        <v>14</v>
      </c>
      <c r="I348">
        <f>MONTH(Tabela_pomiary7[[#This Row],[data]])</f>
        <v>9</v>
      </c>
      <c r="J348">
        <f>Tabela_pomiary7[[#This Row],[czujnik1]]+0.9</f>
        <v>13.25</v>
      </c>
      <c r="K348">
        <f>Tabela_pomiary7[[#This Row],[czujnik2]]+0.9</f>
        <v>19.29</v>
      </c>
      <c r="L348">
        <f>Tabela_pomiary7[[#This Row],[czujnik8]]+0.9</f>
        <v>22.192999999999998</v>
      </c>
      <c r="M348">
        <f>Tabela_pomiary7[[#This Row],[czujnik9]]+0.9</f>
        <v>11.06</v>
      </c>
    </row>
    <row r="349" spans="1:13" x14ac:dyDescent="0.3">
      <c r="A349" s="1">
        <v>42628</v>
      </c>
      <c r="B349" s="2">
        <v>0.25486111111111109</v>
      </c>
      <c r="C349">
        <f>IF(AND(Tabela_pomiary7[[#This Row],[DZIEŃ]]&gt;=5,Tabela_pomiary7[[#This Row],[DZIEŃ]]&lt;=10),C149-1.2,C149)</f>
        <v>14.18</v>
      </c>
      <c r="D349">
        <f>IF(AND(Tabela_pomiary7[[#This Row],[DZIEŃ]]&gt;=5,Tabela_pomiary7[[#This Row],[DZIEŃ]]&lt;=10),D149-1.2,D149)</f>
        <v>18.43</v>
      </c>
      <c r="E349">
        <f t="shared" si="3"/>
        <v>14.338000000000001</v>
      </c>
      <c r="F349">
        <f>IF(AND(Tabela_pomiary7[[#This Row],[DZIEŃ]]&gt;=5,Tabela_pomiary7[[#This Row],[DZIEŃ]]&lt;=10),F149-1.2,F149)</f>
        <v>15.05</v>
      </c>
      <c r="G349">
        <f>DAY(Tabela_pomiary7[[#This Row],[data]])</f>
        <v>15</v>
      </c>
      <c r="I349">
        <f>MONTH(Tabela_pomiary7[[#This Row],[data]])</f>
        <v>9</v>
      </c>
      <c r="J349">
        <f>Tabela_pomiary7[[#This Row],[czujnik1]]+0.9</f>
        <v>15.08</v>
      </c>
      <c r="K349">
        <f>Tabela_pomiary7[[#This Row],[czujnik2]]+0.9</f>
        <v>19.329999999999998</v>
      </c>
      <c r="L349">
        <f>Tabela_pomiary7[[#This Row],[czujnik8]]+0.9</f>
        <v>15.238000000000001</v>
      </c>
      <c r="M349">
        <f>Tabela_pomiary7[[#This Row],[czujnik9]]+0.9</f>
        <v>15.950000000000001</v>
      </c>
    </row>
    <row r="350" spans="1:13" x14ac:dyDescent="0.3">
      <c r="A350" s="1">
        <v>42631</v>
      </c>
      <c r="B350" s="2">
        <v>0.29791666666666666</v>
      </c>
      <c r="C350">
        <f>IF(AND(Tabela_pomiary7[[#This Row],[DZIEŃ]]&gt;=5,Tabela_pomiary7[[#This Row],[DZIEŃ]]&lt;=10),C150-1.2,C150)</f>
        <v>14.63</v>
      </c>
      <c r="D350">
        <f>IF(AND(Tabela_pomiary7[[#This Row],[DZIEŃ]]&gt;=5,Tabela_pomiary7[[#This Row],[DZIEŃ]]&lt;=10),D150-1.2,D150)</f>
        <v>10.26</v>
      </c>
      <c r="E350">
        <f t="shared" si="3"/>
        <v>16.263999999999999</v>
      </c>
      <c r="F350">
        <f>IF(AND(Tabela_pomiary7[[#This Row],[DZIEŃ]]&gt;=5,Tabela_pomiary7[[#This Row],[DZIEŃ]]&lt;=10),F150-1.2,F150)</f>
        <v>16.13</v>
      </c>
      <c r="G350">
        <f>DAY(Tabela_pomiary7[[#This Row],[data]])</f>
        <v>18</v>
      </c>
      <c r="I350">
        <f>MONTH(Tabela_pomiary7[[#This Row],[data]])</f>
        <v>9</v>
      </c>
      <c r="J350">
        <f>Tabela_pomiary7[[#This Row],[czujnik1]]+0.9</f>
        <v>15.530000000000001</v>
      </c>
      <c r="K350">
        <f>Tabela_pomiary7[[#This Row],[czujnik2]]+0.9</f>
        <v>11.16</v>
      </c>
      <c r="L350">
        <f>Tabela_pomiary7[[#This Row],[czujnik8]]+0.9</f>
        <v>17.163999999999998</v>
      </c>
      <c r="M350">
        <f>Tabela_pomiary7[[#This Row],[czujnik9]]+0.9</f>
        <v>17.029999999999998</v>
      </c>
    </row>
    <row r="351" spans="1:13" x14ac:dyDescent="0.3">
      <c r="A351" s="1">
        <v>42634</v>
      </c>
      <c r="B351" s="2">
        <v>0.12916666666666668</v>
      </c>
      <c r="C351">
        <f>IF(AND(Tabela_pomiary7[[#This Row],[DZIEŃ]]&gt;=5,Tabela_pomiary7[[#This Row],[DZIEŃ]]&lt;=10),C151-1.2,C151)</f>
        <v>19.21</v>
      </c>
      <c r="D351">
        <f>IF(AND(Tabela_pomiary7[[#This Row],[DZIEŃ]]&gt;=5,Tabela_pomiary7[[#This Row],[DZIEŃ]]&lt;=10),D151-1.2,D151)</f>
        <v>19.71</v>
      </c>
      <c r="E351">
        <f t="shared" si="3"/>
        <v>14.1561</v>
      </c>
      <c r="F351">
        <f>IF(AND(Tabela_pomiary7[[#This Row],[DZIEŃ]]&gt;=5,Tabela_pomiary7[[#This Row],[DZIEŃ]]&lt;=10),F151-1.2,F151)</f>
        <v>16.34</v>
      </c>
      <c r="G351">
        <f>DAY(Tabela_pomiary7[[#This Row],[data]])</f>
        <v>21</v>
      </c>
      <c r="I351">
        <f>MONTH(Tabela_pomiary7[[#This Row],[data]])</f>
        <v>9</v>
      </c>
      <c r="J351">
        <f>Tabela_pomiary7[[#This Row],[czujnik1]]+0.9</f>
        <v>20.11</v>
      </c>
      <c r="K351">
        <f>Tabela_pomiary7[[#This Row],[czujnik2]]+0.9</f>
        <v>20.61</v>
      </c>
      <c r="L351">
        <f>Tabela_pomiary7[[#This Row],[czujnik8]]+0.9</f>
        <v>15.056100000000001</v>
      </c>
      <c r="M351">
        <f>Tabela_pomiary7[[#This Row],[czujnik9]]+0.9</f>
        <v>17.239999999999998</v>
      </c>
    </row>
    <row r="352" spans="1:13" x14ac:dyDescent="0.3">
      <c r="A352" s="1">
        <v>42635</v>
      </c>
      <c r="B352" s="2">
        <v>0.33750000000000002</v>
      </c>
      <c r="C352">
        <f>IF(AND(Tabela_pomiary7[[#This Row],[DZIEŃ]]&gt;=5,Tabela_pomiary7[[#This Row],[DZIEŃ]]&lt;=10),C152-1.2,C152)</f>
        <v>15.89</v>
      </c>
      <c r="D352">
        <f>IF(AND(Tabela_pomiary7[[#This Row],[DZIEŃ]]&gt;=5,Tabela_pomiary7[[#This Row],[DZIEŃ]]&lt;=10),D152-1.2,D152)</f>
        <v>17.95</v>
      </c>
      <c r="E352">
        <f t="shared" si="3"/>
        <v>20.757999999999999</v>
      </c>
      <c r="F352">
        <f>IF(AND(Tabela_pomiary7[[#This Row],[DZIEŃ]]&gt;=5,Tabela_pomiary7[[#This Row],[DZIEŃ]]&lt;=10),F152-1.2,F152)</f>
        <v>12.84</v>
      </c>
      <c r="G352">
        <f>DAY(Tabela_pomiary7[[#This Row],[data]])</f>
        <v>22</v>
      </c>
      <c r="I352">
        <f>MONTH(Tabela_pomiary7[[#This Row],[data]])</f>
        <v>9</v>
      </c>
      <c r="J352">
        <f>Tabela_pomiary7[[#This Row],[czujnik1]]+0.9</f>
        <v>16.79</v>
      </c>
      <c r="K352">
        <f>Tabela_pomiary7[[#This Row],[czujnik2]]+0.9</f>
        <v>18.849999999999998</v>
      </c>
      <c r="L352">
        <f>Tabela_pomiary7[[#This Row],[czujnik8]]+0.9</f>
        <v>21.657999999999998</v>
      </c>
      <c r="M352">
        <f>Tabela_pomiary7[[#This Row],[czujnik9]]+0.9</f>
        <v>13.74</v>
      </c>
    </row>
    <row r="353" spans="1:13" x14ac:dyDescent="0.3">
      <c r="A353" s="1">
        <v>42635</v>
      </c>
      <c r="B353" s="2">
        <v>0.42083333333333334</v>
      </c>
      <c r="C353">
        <f>IF(AND(Tabela_pomiary7[[#This Row],[DZIEŃ]]&gt;=5,Tabela_pomiary7[[#This Row],[DZIEŃ]]&lt;=10),C153-1.2,C153)</f>
        <v>18.32</v>
      </c>
      <c r="D353">
        <f>IF(AND(Tabela_pomiary7[[#This Row],[DZIEŃ]]&gt;=5,Tabela_pomiary7[[#This Row],[DZIEŃ]]&lt;=10),D153-1.2,D153)</f>
        <v>19.73</v>
      </c>
      <c r="E353">
        <f t="shared" si="3"/>
        <v>19.634500000000003</v>
      </c>
      <c r="F353">
        <f>IF(AND(Tabela_pomiary7[[#This Row],[DZIEŃ]]&gt;=5,Tabela_pomiary7[[#This Row],[DZIEŃ]]&lt;=10),F153-1.2,F153)</f>
        <v>12.69</v>
      </c>
      <c r="G353">
        <f>DAY(Tabela_pomiary7[[#This Row],[data]])</f>
        <v>22</v>
      </c>
      <c r="I353">
        <f>MONTH(Tabela_pomiary7[[#This Row],[data]])</f>
        <v>9</v>
      </c>
      <c r="J353">
        <f>Tabela_pomiary7[[#This Row],[czujnik1]]+0.9</f>
        <v>19.22</v>
      </c>
      <c r="K353">
        <f>Tabela_pomiary7[[#This Row],[czujnik2]]+0.9</f>
        <v>20.63</v>
      </c>
      <c r="L353">
        <f>Tabela_pomiary7[[#This Row],[czujnik8]]+0.9</f>
        <v>20.534500000000001</v>
      </c>
      <c r="M353">
        <f>Tabela_pomiary7[[#This Row],[czujnik9]]+0.9</f>
        <v>13.59</v>
      </c>
    </row>
    <row r="354" spans="1:13" x14ac:dyDescent="0.3">
      <c r="A354" s="1">
        <v>42636</v>
      </c>
      <c r="B354" s="2">
        <v>0.4236111111111111</v>
      </c>
      <c r="C354">
        <f>IF(AND(Tabela_pomiary7[[#This Row],[DZIEŃ]]&gt;=5,Tabela_pomiary7[[#This Row],[DZIEŃ]]&lt;=10),C154-1.2,C154)</f>
        <v>13.6</v>
      </c>
      <c r="D354">
        <f>IF(AND(Tabela_pomiary7[[#This Row],[DZIEŃ]]&gt;=5,Tabela_pomiary7[[#This Row],[DZIEŃ]]&lt;=10),D154-1.2,D154)</f>
        <v>12.67</v>
      </c>
      <c r="E354">
        <f t="shared" si="3"/>
        <v>20.854299999999999</v>
      </c>
      <c r="F354">
        <f>IF(AND(Tabela_pomiary7[[#This Row],[DZIEŃ]]&gt;=5,Tabela_pomiary7[[#This Row],[DZIEŃ]]&lt;=10),F154-1.2,F154)</f>
        <v>13.76</v>
      </c>
      <c r="G354">
        <f>DAY(Tabela_pomiary7[[#This Row],[data]])</f>
        <v>23</v>
      </c>
      <c r="I354">
        <f>MONTH(Tabela_pomiary7[[#This Row],[data]])</f>
        <v>9</v>
      </c>
      <c r="J354">
        <f>Tabela_pomiary7[[#This Row],[czujnik1]]+0.9</f>
        <v>14.5</v>
      </c>
      <c r="K354">
        <f>Tabela_pomiary7[[#This Row],[czujnik2]]+0.9</f>
        <v>13.57</v>
      </c>
      <c r="L354">
        <f>Tabela_pomiary7[[#This Row],[czujnik8]]+0.9</f>
        <v>21.754299999999997</v>
      </c>
      <c r="M354">
        <f>Tabela_pomiary7[[#This Row],[czujnik9]]+0.9</f>
        <v>14.66</v>
      </c>
    </row>
    <row r="355" spans="1:13" x14ac:dyDescent="0.3">
      <c r="A355" s="1">
        <v>42639</v>
      </c>
      <c r="B355" s="2">
        <v>4.583333333333333E-2</v>
      </c>
      <c r="C355">
        <f>IF(AND(Tabela_pomiary7[[#This Row],[DZIEŃ]]&gt;=5,Tabela_pomiary7[[#This Row],[DZIEŃ]]&lt;=10),C155-1.2,C155)</f>
        <v>10.199999999999999</v>
      </c>
      <c r="D355">
        <f>IF(AND(Tabela_pomiary7[[#This Row],[DZIEŃ]]&gt;=5,Tabela_pomiary7[[#This Row],[DZIEŃ]]&lt;=10),D155-1.2,D155)</f>
        <v>14.87</v>
      </c>
      <c r="E355">
        <f t="shared" si="3"/>
        <v>13.9207</v>
      </c>
      <c r="F355">
        <f>IF(AND(Tabela_pomiary7[[#This Row],[DZIEŃ]]&gt;=5,Tabela_pomiary7[[#This Row],[DZIEŃ]]&lt;=10),F155-1.2,F155)</f>
        <v>17.21</v>
      </c>
      <c r="G355">
        <f>DAY(Tabela_pomiary7[[#This Row],[data]])</f>
        <v>26</v>
      </c>
      <c r="I355">
        <f>MONTH(Tabela_pomiary7[[#This Row],[data]])</f>
        <v>9</v>
      </c>
      <c r="J355">
        <f>Tabela_pomiary7[[#This Row],[czujnik1]]+0.9</f>
        <v>11.1</v>
      </c>
      <c r="K355">
        <f>Tabela_pomiary7[[#This Row],[czujnik2]]+0.9</f>
        <v>15.77</v>
      </c>
      <c r="L355">
        <f>Tabela_pomiary7[[#This Row],[czujnik8]]+0.9</f>
        <v>14.8207</v>
      </c>
      <c r="M355">
        <f>Tabela_pomiary7[[#This Row],[czujnik9]]+0.9</f>
        <v>18.11</v>
      </c>
    </row>
    <row r="356" spans="1:13" x14ac:dyDescent="0.3">
      <c r="A356" s="1">
        <v>42641</v>
      </c>
      <c r="B356" s="2">
        <v>0.37708333333333333</v>
      </c>
      <c r="C356">
        <f>IF(AND(Tabela_pomiary7[[#This Row],[DZIEŃ]]&gt;=5,Tabela_pomiary7[[#This Row],[DZIEŃ]]&lt;=10),C156-1.2,C156)</f>
        <v>18.23</v>
      </c>
      <c r="D356">
        <f>IF(AND(Tabela_pomiary7[[#This Row],[DZIEŃ]]&gt;=5,Tabela_pomiary7[[#This Row],[DZIEŃ]]&lt;=10),D156-1.2,D156)</f>
        <v>10.62</v>
      </c>
      <c r="E356">
        <f t="shared" si="3"/>
        <v>18.725000000000001</v>
      </c>
      <c r="F356">
        <f>IF(AND(Tabela_pomiary7[[#This Row],[DZIEŃ]]&gt;=5,Tabela_pomiary7[[#This Row],[DZIEŃ]]&lt;=10),F156-1.2,F156)</f>
        <v>12.26</v>
      </c>
      <c r="G356">
        <f>DAY(Tabela_pomiary7[[#This Row],[data]])</f>
        <v>28</v>
      </c>
      <c r="I356">
        <f>MONTH(Tabela_pomiary7[[#This Row],[data]])</f>
        <v>9</v>
      </c>
      <c r="J356">
        <f>Tabela_pomiary7[[#This Row],[czujnik1]]+0.9</f>
        <v>19.13</v>
      </c>
      <c r="K356">
        <f>Tabela_pomiary7[[#This Row],[czujnik2]]+0.9</f>
        <v>11.52</v>
      </c>
      <c r="L356">
        <f>Tabela_pomiary7[[#This Row],[czujnik8]]+0.9</f>
        <v>19.625</v>
      </c>
      <c r="M356">
        <f>Tabela_pomiary7[[#This Row],[czujnik9]]+0.9</f>
        <v>13.16</v>
      </c>
    </row>
    <row r="357" spans="1:13" x14ac:dyDescent="0.3">
      <c r="A357" s="1">
        <v>42645</v>
      </c>
      <c r="B357" s="2">
        <v>0.33888888888888891</v>
      </c>
      <c r="C357">
        <f>IF(AND(Tabela_pomiary7[[#This Row],[DZIEŃ]]&gt;=5,Tabela_pomiary7[[#This Row],[DZIEŃ]]&lt;=10),C157-1.2,C157)</f>
        <v>10.99</v>
      </c>
      <c r="D357">
        <f>IF(AND(Tabela_pomiary7[[#This Row],[DZIEŃ]]&gt;=5,Tabela_pomiary7[[#This Row],[DZIEŃ]]&lt;=10),D157-1.2,D157)</f>
        <v>19.11</v>
      </c>
      <c r="E357">
        <f t="shared" si="3"/>
        <v>21.1004</v>
      </c>
      <c r="F357">
        <f>IF(AND(Tabela_pomiary7[[#This Row],[DZIEŃ]]&gt;=5,Tabela_pomiary7[[#This Row],[DZIEŃ]]&lt;=10),F157-1.2,F157)</f>
        <v>15.04</v>
      </c>
      <c r="G357">
        <f>DAY(Tabela_pomiary7[[#This Row],[data]])</f>
        <v>2</v>
      </c>
      <c r="I357">
        <f>MONTH(Tabela_pomiary7[[#This Row],[data]])</f>
        <v>10</v>
      </c>
      <c r="J357">
        <f>Tabela_pomiary7[[#This Row],[czujnik1]]+0.9</f>
        <v>11.89</v>
      </c>
      <c r="K357">
        <f>Tabela_pomiary7[[#This Row],[czujnik2]]+0.9</f>
        <v>20.009999999999998</v>
      </c>
      <c r="L357">
        <f>Tabela_pomiary7[[#This Row],[czujnik8]]+0.9</f>
        <v>22.000399999999999</v>
      </c>
      <c r="M357">
        <f>Tabela_pomiary7[[#This Row],[czujnik9]]+0.9</f>
        <v>15.94</v>
      </c>
    </row>
    <row r="358" spans="1:13" x14ac:dyDescent="0.3">
      <c r="A358" s="1">
        <v>42647</v>
      </c>
      <c r="B358" s="2">
        <v>8.4722222222222227E-2</v>
      </c>
      <c r="C358">
        <f>IF(AND(Tabela_pomiary7[[#This Row],[DZIEŃ]]&gt;=5,Tabela_pomiary7[[#This Row],[DZIEŃ]]&lt;=10),C158-1.2,C158)</f>
        <v>16.5</v>
      </c>
      <c r="D358">
        <f>IF(AND(Tabela_pomiary7[[#This Row],[DZIEŃ]]&gt;=5,Tabela_pomiary7[[#This Row],[DZIEŃ]]&lt;=10),D158-1.2,D158)</f>
        <v>18.18</v>
      </c>
      <c r="E358">
        <f t="shared" si="3"/>
        <v>14.594800000000001</v>
      </c>
      <c r="F358">
        <f>IF(AND(Tabela_pomiary7[[#This Row],[DZIEŃ]]&gt;=5,Tabela_pomiary7[[#This Row],[DZIEŃ]]&lt;=10),F158-1.2,F158)</f>
        <v>10.43</v>
      </c>
      <c r="G358">
        <f>DAY(Tabela_pomiary7[[#This Row],[data]])</f>
        <v>4</v>
      </c>
      <c r="I358">
        <f>MONTH(Tabela_pomiary7[[#This Row],[data]])</f>
        <v>10</v>
      </c>
      <c r="J358">
        <f>Tabela_pomiary7[[#This Row],[czujnik1]]+0.9</f>
        <v>17.399999999999999</v>
      </c>
      <c r="K358">
        <f>Tabela_pomiary7[[#This Row],[czujnik2]]+0.9</f>
        <v>19.079999999999998</v>
      </c>
      <c r="L358">
        <f>Tabela_pomiary7[[#This Row],[czujnik8]]+0.9</f>
        <v>15.494800000000001</v>
      </c>
      <c r="M358">
        <f>Tabela_pomiary7[[#This Row],[czujnik9]]+0.9</f>
        <v>11.33</v>
      </c>
    </row>
    <row r="359" spans="1:13" x14ac:dyDescent="0.3">
      <c r="A359" s="1">
        <v>42647</v>
      </c>
      <c r="B359" s="2">
        <v>0.4201388888888889</v>
      </c>
      <c r="C359">
        <f>IF(AND(Tabela_pomiary7[[#This Row],[DZIEŃ]]&gt;=5,Tabela_pomiary7[[#This Row],[DZIEŃ]]&lt;=10),C159-1.2,C159)</f>
        <v>14.76</v>
      </c>
      <c r="D359">
        <f>IF(AND(Tabela_pomiary7[[#This Row],[DZIEŃ]]&gt;=5,Tabela_pomiary7[[#This Row],[DZIEŃ]]&lt;=10),D159-1.2,D159)</f>
        <v>10.74</v>
      </c>
      <c r="E359">
        <f t="shared" si="3"/>
        <v>13.4499</v>
      </c>
      <c r="F359">
        <f>IF(AND(Tabela_pomiary7[[#This Row],[DZIEŃ]]&gt;=5,Tabela_pomiary7[[#This Row],[DZIEŃ]]&lt;=10),F159-1.2,F159)</f>
        <v>19.2</v>
      </c>
      <c r="G359">
        <f>DAY(Tabela_pomiary7[[#This Row],[data]])</f>
        <v>4</v>
      </c>
      <c r="I359">
        <f>MONTH(Tabela_pomiary7[[#This Row],[data]])</f>
        <v>10</v>
      </c>
      <c r="J359">
        <f>Tabela_pomiary7[[#This Row],[czujnik1]]+0.9</f>
        <v>15.66</v>
      </c>
      <c r="K359">
        <f>Tabela_pomiary7[[#This Row],[czujnik2]]+0.9</f>
        <v>11.64</v>
      </c>
      <c r="L359">
        <f>Tabela_pomiary7[[#This Row],[czujnik8]]+0.9</f>
        <v>14.3499</v>
      </c>
      <c r="M359">
        <f>Tabela_pomiary7[[#This Row],[czujnik9]]+0.9</f>
        <v>20.099999999999998</v>
      </c>
    </row>
    <row r="360" spans="1:13" x14ac:dyDescent="0.3">
      <c r="A360" s="1">
        <v>42650</v>
      </c>
      <c r="B360" s="2">
        <v>0.1701388888888889</v>
      </c>
      <c r="C360">
        <f>IF(AND(Tabela_pomiary7[[#This Row],[DZIEŃ]]&gt;=5,Tabela_pomiary7[[#This Row],[DZIEŃ]]&lt;=10),C160-1.2,C160)</f>
        <v>17.95</v>
      </c>
      <c r="D360">
        <f>IF(AND(Tabela_pomiary7[[#This Row],[DZIEŃ]]&gt;=5,Tabela_pomiary7[[#This Row],[DZIEŃ]]&lt;=10),D160-1.2,D160)</f>
        <v>14.15</v>
      </c>
      <c r="E360">
        <f t="shared" si="3"/>
        <v>17.077200000000001</v>
      </c>
      <c r="F360">
        <f>IF(AND(Tabela_pomiary7[[#This Row],[DZIEŃ]]&gt;=5,Tabela_pomiary7[[#This Row],[DZIEŃ]]&lt;=10),F160-1.2,F160)</f>
        <v>10.07</v>
      </c>
      <c r="G360">
        <f>DAY(Tabela_pomiary7[[#This Row],[data]])</f>
        <v>7</v>
      </c>
      <c r="I360">
        <f>MONTH(Tabela_pomiary7[[#This Row],[data]])</f>
        <v>10</v>
      </c>
      <c r="J360">
        <f>Tabela_pomiary7[[#This Row],[czujnik1]]+0.9</f>
        <v>18.849999999999998</v>
      </c>
      <c r="K360">
        <f>Tabela_pomiary7[[#This Row],[czujnik2]]+0.9</f>
        <v>15.05</v>
      </c>
      <c r="L360">
        <f>Tabela_pomiary7[[#This Row],[czujnik8]]+0.9</f>
        <v>17.9772</v>
      </c>
      <c r="M360">
        <f>Tabela_pomiary7[[#This Row],[czujnik9]]+0.9</f>
        <v>10.97</v>
      </c>
    </row>
    <row r="361" spans="1:13" x14ac:dyDescent="0.3">
      <c r="A361" s="1">
        <v>42653</v>
      </c>
      <c r="B361" s="2">
        <v>0.29236111111111113</v>
      </c>
      <c r="C361">
        <f>IF(AND(Tabela_pomiary7[[#This Row],[DZIEŃ]]&gt;=5,Tabela_pomiary7[[#This Row],[DZIEŃ]]&lt;=10),C161-1.2,C161)</f>
        <v>13.32</v>
      </c>
      <c r="D361">
        <f>IF(AND(Tabela_pomiary7[[#This Row],[DZIEŃ]]&gt;=5,Tabela_pomiary7[[#This Row],[DZIEŃ]]&lt;=10),D161-1.2,D161)</f>
        <v>14.16</v>
      </c>
      <c r="E361">
        <f t="shared" si="3"/>
        <v>12.658100000000001</v>
      </c>
      <c r="F361">
        <f>IF(AND(Tabela_pomiary7[[#This Row],[DZIEŃ]]&gt;=5,Tabela_pomiary7[[#This Row],[DZIEŃ]]&lt;=10),F161-1.2,F161)</f>
        <v>14.06</v>
      </c>
      <c r="G361">
        <f>DAY(Tabela_pomiary7[[#This Row],[data]])</f>
        <v>10</v>
      </c>
      <c r="I361">
        <f>MONTH(Tabela_pomiary7[[#This Row],[data]])</f>
        <v>10</v>
      </c>
      <c r="J361">
        <f>Tabela_pomiary7[[#This Row],[czujnik1]]+0.9</f>
        <v>14.22</v>
      </c>
      <c r="K361">
        <f>Tabela_pomiary7[[#This Row],[czujnik2]]+0.9</f>
        <v>15.06</v>
      </c>
      <c r="L361">
        <f>Tabela_pomiary7[[#This Row],[czujnik8]]+0.9</f>
        <v>13.558100000000001</v>
      </c>
      <c r="M361">
        <f>Tabela_pomiary7[[#This Row],[czujnik9]]+0.9</f>
        <v>14.96</v>
      </c>
    </row>
    <row r="362" spans="1:13" x14ac:dyDescent="0.3">
      <c r="A362" s="1">
        <v>42654</v>
      </c>
      <c r="B362" s="2">
        <v>4.9305555555555554E-2</v>
      </c>
      <c r="C362">
        <f>IF(AND(Tabela_pomiary7[[#This Row],[DZIEŃ]]&gt;=5,Tabela_pomiary7[[#This Row],[DZIEŃ]]&lt;=10),C162-1.2,C162)</f>
        <v>14.04</v>
      </c>
      <c r="D362">
        <f>IF(AND(Tabela_pomiary7[[#This Row],[DZIEŃ]]&gt;=5,Tabela_pomiary7[[#This Row],[DZIEŃ]]&lt;=10),D162-1.2,D162)</f>
        <v>12.39</v>
      </c>
      <c r="E362">
        <f t="shared" si="3"/>
        <v>21.357200000000002</v>
      </c>
      <c r="F362">
        <f>IF(AND(Tabela_pomiary7[[#This Row],[DZIEŃ]]&gt;=5,Tabela_pomiary7[[#This Row],[DZIEŃ]]&lt;=10),F162-1.2,F162)</f>
        <v>19.989999999999998</v>
      </c>
      <c r="G362">
        <f>DAY(Tabela_pomiary7[[#This Row],[data]])</f>
        <v>11</v>
      </c>
      <c r="I362">
        <f>MONTH(Tabela_pomiary7[[#This Row],[data]])</f>
        <v>10</v>
      </c>
      <c r="J362">
        <f>Tabela_pomiary7[[#This Row],[czujnik1]]+0.9</f>
        <v>14.94</v>
      </c>
      <c r="K362">
        <f>Tabela_pomiary7[[#This Row],[czujnik2]]+0.9</f>
        <v>13.290000000000001</v>
      </c>
      <c r="L362">
        <f>Tabela_pomiary7[[#This Row],[czujnik8]]+0.9</f>
        <v>22.257200000000001</v>
      </c>
      <c r="M362">
        <f>Tabela_pomiary7[[#This Row],[czujnik9]]+0.9</f>
        <v>20.889999999999997</v>
      </c>
    </row>
    <row r="363" spans="1:13" x14ac:dyDescent="0.3">
      <c r="A363" s="1">
        <v>42654</v>
      </c>
      <c r="B363" s="2">
        <v>8.4722222222222227E-2</v>
      </c>
      <c r="C363">
        <f>IF(AND(Tabela_pomiary7[[#This Row],[DZIEŃ]]&gt;=5,Tabela_pomiary7[[#This Row],[DZIEŃ]]&lt;=10),C163-1.2,C163)</f>
        <v>15.75</v>
      </c>
      <c r="D363">
        <f>IF(AND(Tabela_pomiary7[[#This Row],[DZIEŃ]]&gt;=5,Tabela_pomiary7[[#This Row],[DZIEŃ]]&lt;=10),D163-1.2,D163)</f>
        <v>18.39</v>
      </c>
      <c r="E363">
        <f t="shared" si="3"/>
        <v>15.686199999999999</v>
      </c>
      <c r="F363">
        <f>IF(AND(Tabela_pomiary7[[#This Row],[DZIEŃ]]&gt;=5,Tabela_pomiary7[[#This Row],[DZIEŃ]]&lt;=10),F163-1.2,F163)</f>
        <v>19.100000000000001</v>
      </c>
      <c r="G363">
        <f>DAY(Tabela_pomiary7[[#This Row],[data]])</f>
        <v>11</v>
      </c>
      <c r="I363">
        <f>MONTH(Tabela_pomiary7[[#This Row],[data]])</f>
        <v>10</v>
      </c>
      <c r="J363">
        <f>Tabela_pomiary7[[#This Row],[czujnik1]]+0.9</f>
        <v>16.649999999999999</v>
      </c>
      <c r="K363">
        <f>Tabela_pomiary7[[#This Row],[czujnik2]]+0.9</f>
        <v>19.29</v>
      </c>
      <c r="L363">
        <f>Tabela_pomiary7[[#This Row],[czujnik8]]+0.9</f>
        <v>16.586199999999998</v>
      </c>
      <c r="M363">
        <f>Tabela_pomiary7[[#This Row],[czujnik9]]+0.9</f>
        <v>20</v>
      </c>
    </row>
    <row r="364" spans="1:13" x14ac:dyDescent="0.3">
      <c r="A364" s="1">
        <v>42654</v>
      </c>
      <c r="B364" s="2">
        <v>0.25624999999999998</v>
      </c>
      <c r="C364">
        <f>IF(AND(Tabela_pomiary7[[#This Row],[DZIEŃ]]&gt;=5,Tabela_pomiary7[[#This Row],[DZIEŃ]]&lt;=10),C164-1.2,C164)</f>
        <v>14.16</v>
      </c>
      <c r="D364">
        <f>IF(AND(Tabela_pomiary7[[#This Row],[DZIEŃ]]&gt;=5,Tabela_pomiary7[[#This Row],[DZIEŃ]]&lt;=10),D164-1.2,D164)</f>
        <v>19.989999999999998</v>
      </c>
      <c r="E364">
        <f t="shared" ref="E364:E401" si="4">E164+7%*E164</f>
        <v>20.158799999999999</v>
      </c>
      <c r="F364">
        <f>IF(AND(Tabela_pomiary7[[#This Row],[DZIEŃ]]&gt;=5,Tabela_pomiary7[[#This Row],[DZIEŃ]]&lt;=10),F164-1.2,F164)</f>
        <v>10.7</v>
      </c>
      <c r="G364">
        <f>DAY(Tabela_pomiary7[[#This Row],[data]])</f>
        <v>11</v>
      </c>
      <c r="I364">
        <f>MONTH(Tabela_pomiary7[[#This Row],[data]])</f>
        <v>10</v>
      </c>
      <c r="J364">
        <f>Tabela_pomiary7[[#This Row],[czujnik1]]+0.9</f>
        <v>15.06</v>
      </c>
      <c r="K364">
        <f>Tabela_pomiary7[[#This Row],[czujnik2]]+0.9</f>
        <v>20.889999999999997</v>
      </c>
      <c r="L364">
        <f>Tabela_pomiary7[[#This Row],[czujnik8]]+0.9</f>
        <v>21.058799999999998</v>
      </c>
      <c r="M364">
        <f>Tabela_pomiary7[[#This Row],[czujnik9]]+0.9</f>
        <v>11.6</v>
      </c>
    </row>
    <row r="365" spans="1:13" x14ac:dyDescent="0.3">
      <c r="A365" s="1">
        <v>42655</v>
      </c>
      <c r="B365" s="2">
        <v>0.1673611111111111</v>
      </c>
      <c r="C365">
        <f>IF(AND(Tabela_pomiary7[[#This Row],[DZIEŃ]]&gt;=5,Tabela_pomiary7[[#This Row],[DZIEŃ]]&lt;=10),C165-1.2,C165)</f>
        <v>17.32</v>
      </c>
      <c r="D365">
        <f>IF(AND(Tabela_pomiary7[[#This Row],[DZIEŃ]]&gt;=5,Tabela_pomiary7[[#This Row],[DZIEŃ]]&lt;=10),D165-1.2,D165)</f>
        <v>10.029999999999999</v>
      </c>
      <c r="E365">
        <f t="shared" si="4"/>
        <v>19.709400000000002</v>
      </c>
      <c r="F365">
        <f>IF(AND(Tabela_pomiary7[[#This Row],[DZIEŃ]]&gt;=5,Tabela_pomiary7[[#This Row],[DZIEŃ]]&lt;=10),F165-1.2,F165)</f>
        <v>14.05</v>
      </c>
      <c r="G365">
        <f>DAY(Tabela_pomiary7[[#This Row],[data]])</f>
        <v>12</v>
      </c>
      <c r="I365">
        <f>MONTH(Tabela_pomiary7[[#This Row],[data]])</f>
        <v>10</v>
      </c>
      <c r="J365">
        <f>Tabela_pomiary7[[#This Row],[czujnik1]]+0.9</f>
        <v>18.22</v>
      </c>
      <c r="K365">
        <f>Tabela_pomiary7[[#This Row],[czujnik2]]+0.9</f>
        <v>10.93</v>
      </c>
      <c r="L365">
        <f>Tabela_pomiary7[[#This Row],[czujnik8]]+0.9</f>
        <v>20.609400000000001</v>
      </c>
      <c r="M365">
        <f>Tabela_pomiary7[[#This Row],[czujnik9]]+0.9</f>
        <v>14.950000000000001</v>
      </c>
    </row>
    <row r="366" spans="1:13" x14ac:dyDescent="0.3">
      <c r="A366" s="1">
        <v>42657</v>
      </c>
      <c r="B366" s="2">
        <v>3.472222222222222E-3</v>
      </c>
      <c r="C366">
        <f>IF(AND(Tabela_pomiary7[[#This Row],[DZIEŃ]]&gt;=5,Tabela_pomiary7[[#This Row],[DZIEŃ]]&lt;=10),C166-1.2,C166)</f>
        <v>17.7</v>
      </c>
      <c r="D366">
        <f>IF(AND(Tabela_pomiary7[[#This Row],[DZIEŃ]]&gt;=5,Tabela_pomiary7[[#This Row],[DZIEŃ]]&lt;=10),D166-1.2,D166)</f>
        <v>12.05</v>
      </c>
      <c r="E366">
        <f t="shared" si="4"/>
        <v>17.558700000000002</v>
      </c>
      <c r="F366">
        <f>IF(AND(Tabela_pomiary7[[#This Row],[DZIEŃ]]&gt;=5,Tabela_pomiary7[[#This Row],[DZIEŃ]]&lt;=10),F166-1.2,F166)</f>
        <v>18.29</v>
      </c>
      <c r="G366">
        <f>DAY(Tabela_pomiary7[[#This Row],[data]])</f>
        <v>14</v>
      </c>
      <c r="I366">
        <f>MONTH(Tabela_pomiary7[[#This Row],[data]])</f>
        <v>10</v>
      </c>
      <c r="J366">
        <f>Tabela_pomiary7[[#This Row],[czujnik1]]+0.9</f>
        <v>18.599999999999998</v>
      </c>
      <c r="K366">
        <f>Tabela_pomiary7[[#This Row],[czujnik2]]+0.9</f>
        <v>12.950000000000001</v>
      </c>
      <c r="L366">
        <f>Tabela_pomiary7[[#This Row],[czujnik8]]+0.9</f>
        <v>18.4587</v>
      </c>
      <c r="M366">
        <f>Tabela_pomiary7[[#This Row],[czujnik9]]+0.9</f>
        <v>19.189999999999998</v>
      </c>
    </row>
    <row r="367" spans="1:13" x14ac:dyDescent="0.3">
      <c r="A367" s="1">
        <v>42660</v>
      </c>
      <c r="B367" s="2">
        <v>0.21249999999999999</v>
      </c>
      <c r="C367">
        <f>IF(AND(Tabela_pomiary7[[#This Row],[DZIEŃ]]&gt;=5,Tabela_pomiary7[[#This Row],[DZIEŃ]]&lt;=10),C167-1.2,C167)</f>
        <v>11.01</v>
      </c>
      <c r="D367">
        <f>IF(AND(Tabela_pomiary7[[#This Row],[DZIEŃ]]&gt;=5,Tabela_pomiary7[[#This Row],[DZIEŃ]]&lt;=10),D167-1.2,D167)</f>
        <v>14.84</v>
      </c>
      <c r="E367">
        <f t="shared" si="4"/>
        <v>13.781600000000001</v>
      </c>
      <c r="F367">
        <f>IF(AND(Tabela_pomiary7[[#This Row],[DZIEŃ]]&gt;=5,Tabela_pomiary7[[#This Row],[DZIEŃ]]&lt;=10),F167-1.2,F167)</f>
        <v>14.01</v>
      </c>
      <c r="G367">
        <f>DAY(Tabela_pomiary7[[#This Row],[data]])</f>
        <v>17</v>
      </c>
      <c r="I367">
        <f>MONTH(Tabela_pomiary7[[#This Row],[data]])</f>
        <v>10</v>
      </c>
      <c r="J367">
        <f>Tabela_pomiary7[[#This Row],[czujnik1]]+0.9</f>
        <v>11.91</v>
      </c>
      <c r="K367">
        <f>Tabela_pomiary7[[#This Row],[czujnik2]]+0.9</f>
        <v>15.74</v>
      </c>
      <c r="L367">
        <f>Tabela_pomiary7[[#This Row],[czujnik8]]+0.9</f>
        <v>14.681600000000001</v>
      </c>
      <c r="M367">
        <f>Tabela_pomiary7[[#This Row],[czujnik9]]+0.9</f>
        <v>14.91</v>
      </c>
    </row>
    <row r="368" spans="1:13" x14ac:dyDescent="0.3">
      <c r="A368" s="1">
        <v>42664</v>
      </c>
      <c r="B368" s="2">
        <v>0.21388888888888888</v>
      </c>
      <c r="C368">
        <f>IF(AND(Tabela_pomiary7[[#This Row],[DZIEŃ]]&gt;=5,Tabela_pomiary7[[#This Row],[DZIEŃ]]&lt;=10),C168-1.2,C168)</f>
        <v>11.11</v>
      </c>
      <c r="D368">
        <f>IF(AND(Tabela_pomiary7[[#This Row],[DZIEŃ]]&gt;=5,Tabela_pomiary7[[#This Row],[DZIEŃ]]&lt;=10),D168-1.2,D168)</f>
        <v>16.350000000000001</v>
      </c>
      <c r="E368">
        <f t="shared" si="4"/>
        <v>14.1775</v>
      </c>
      <c r="F368">
        <f>IF(AND(Tabela_pomiary7[[#This Row],[DZIEŃ]]&gt;=5,Tabela_pomiary7[[#This Row],[DZIEŃ]]&lt;=10),F168-1.2,F168)</f>
        <v>10.69</v>
      </c>
      <c r="G368">
        <f>DAY(Tabela_pomiary7[[#This Row],[data]])</f>
        <v>21</v>
      </c>
      <c r="I368">
        <f>MONTH(Tabela_pomiary7[[#This Row],[data]])</f>
        <v>10</v>
      </c>
      <c r="J368">
        <f>Tabela_pomiary7[[#This Row],[czujnik1]]+0.9</f>
        <v>12.01</v>
      </c>
      <c r="K368">
        <f>Tabela_pomiary7[[#This Row],[czujnik2]]+0.9</f>
        <v>17.25</v>
      </c>
      <c r="L368">
        <f>Tabela_pomiary7[[#This Row],[czujnik8]]+0.9</f>
        <v>15.077500000000001</v>
      </c>
      <c r="M368">
        <f>Tabela_pomiary7[[#This Row],[czujnik9]]+0.9</f>
        <v>11.59</v>
      </c>
    </row>
    <row r="369" spans="1:13" x14ac:dyDescent="0.3">
      <c r="A369" s="1">
        <v>42666</v>
      </c>
      <c r="B369" s="2">
        <v>0.1701388888888889</v>
      </c>
      <c r="C369">
        <f>IF(AND(Tabela_pomiary7[[#This Row],[DZIEŃ]]&gt;=5,Tabela_pomiary7[[#This Row],[DZIEŃ]]&lt;=10),C169-1.2,C169)</f>
        <v>13.09</v>
      </c>
      <c r="D369">
        <f>IF(AND(Tabela_pomiary7[[#This Row],[DZIEŃ]]&gt;=5,Tabela_pomiary7[[#This Row],[DZIEŃ]]&lt;=10),D169-1.2,D169)</f>
        <v>15.83</v>
      </c>
      <c r="E369">
        <f t="shared" si="4"/>
        <v>14.4878</v>
      </c>
      <c r="F369">
        <f>IF(AND(Tabela_pomiary7[[#This Row],[DZIEŃ]]&gt;=5,Tabela_pomiary7[[#This Row],[DZIEŃ]]&lt;=10),F169-1.2,F169)</f>
        <v>11.35</v>
      </c>
      <c r="G369">
        <f>DAY(Tabela_pomiary7[[#This Row],[data]])</f>
        <v>23</v>
      </c>
      <c r="I369">
        <f>MONTH(Tabela_pomiary7[[#This Row],[data]])</f>
        <v>10</v>
      </c>
      <c r="J369">
        <f>Tabela_pomiary7[[#This Row],[czujnik1]]+0.9</f>
        <v>13.99</v>
      </c>
      <c r="K369">
        <f>Tabela_pomiary7[[#This Row],[czujnik2]]+0.9</f>
        <v>16.73</v>
      </c>
      <c r="L369">
        <f>Tabela_pomiary7[[#This Row],[czujnik8]]+0.9</f>
        <v>15.3878</v>
      </c>
      <c r="M369">
        <f>Tabela_pomiary7[[#This Row],[czujnik9]]+0.9</f>
        <v>12.25</v>
      </c>
    </row>
    <row r="370" spans="1:13" x14ac:dyDescent="0.3">
      <c r="A370" s="1">
        <v>42666</v>
      </c>
      <c r="B370" s="2">
        <v>0.29791666666666666</v>
      </c>
      <c r="C370">
        <f>IF(AND(Tabela_pomiary7[[#This Row],[DZIEŃ]]&gt;=5,Tabela_pomiary7[[#This Row],[DZIEŃ]]&lt;=10),C170-1.2,C170)</f>
        <v>13.13</v>
      </c>
      <c r="D370">
        <f>IF(AND(Tabela_pomiary7[[#This Row],[DZIEŃ]]&gt;=5,Tabela_pomiary7[[#This Row],[DZIEŃ]]&lt;=10),D170-1.2,D170)</f>
        <v>12.77</v>
      </c>
      <c r="E370">
        <f t="shared" si="4"/>
        <v>19.976900000000001</v>
      </c>
      <c r="F370">
        <f>IF(AND(Tabela_pomiary7[[#This Row],[DZIEŃ]]&gt;=5,Tabela_pomiary7[[#This Row],[DZIEŃ]]&lt;=10),F170-1.2,F170)</f>
        <v>14.56</v>
      </c>
      <c r="G370">
        <f>DAY(Tabela_pomiary7[[#This Row],[data]])</f>
        <v>23</v>
      </c>
      <c r="I370">
        <f>MONTH(Tabela_pomiary7[[#This Row],[data]])</f>
        <v>10</v>
      </c>
      <c r="J370">
        <f>Tabela_pomiary7[[#This Row],[czujnik1]]+0.9</f>
        <v>14.030000000000001</v>
      </c>
      <c r="K370">
        <f>Tabela_pomiary7[[#This Row],[czujnik2]]+0.9</f>
        <v>13.67</v>
      </c>
      <c r="L370">
        <f>Tabela_pomiary7[[#This Row],[czujnik8]]+0.9</f>
        <v>20.876899999999999</v>
      </c>
      <c r="M370">
        <f>Tabela_pomiary7[[#This Row],[czujnik9]]+0.9</f>
        <v>15.46</v>
      </c>
    </row>
    <row r="371" spans="1:13" x14ac:dyDescent="0.3">
      <c r="A371" s="1">
        <v>42667</v>
      </c>
      <c r="B371" s="2">
        <v>0.21319444444444444</v>
      </c>
      <c r="C371">
        <f>IF(AND(Tabela_pomiary7[[#This Row],[DZIEŃ]]&gt;=5,Tabela_pomiary7[[#This Row],[DZIEŃ]]&lt;=10),C171-1.2,C171)</f>
        <v>12.13</v>
      </c>
      <c r="D371">
        <f>IF(AND(Tabela_pomiary7[[#This Row],[DZIEŃ]]&gt;=5,Tabela_pomiary7[[#This Row],[DZIEŃ]]&lt;=10),D171-1.2,D171)</f>
        <v>13.07</v>
      </c>
      <c r="E371">
        <f t="shared" si="4"/>
        <v>19.238600000000002</v>
      </c>
      <c r="F371">
        <f>IF(AND(Tabela_pomiary7[[#This Row],[DZIEŃ]]&gt;=5,Tabela_pomiary7[[#This Row],[DZIEŃ]]&lt;=10),F171-1.2,F171)</f>
        <v>18.2</v>
      </c>
      <c r="G371">
        <f>DAY(Tabela_pomiary7[[#This Row],[data]])</f>
        <v>24</v>
      </c>
      <c r="I371">
        <f>MONTH(Tabela_pomiary7[[#This Row],[data]])</f>
        <v>10</v>
      </c>
      <c r="J371">
        <f>Tabela_pomiary7[[#This Row],[czujnik1]]+0.9</f>
        <v>13.030000000000001</v>
      </c>
      <c r="K371">
        <f>Tabela_pomiary7[[#This Row],[czujnik2]]+0.9</f>
        <v>13.97</v>
      </c>
      <c r="L371">
        <f>Tabela_pomiary7[[#This Row],[czujnik8]]+0.9</f>
        <v>20.1386</v>
      </c>
      <c r="M371">
        <f>Tabela_pomiary7[[#This Row],[czujnik9]]+0.9</f>
        <v>19.099999999999998</v>
      </c>
    </row>
    <row r="372" spans="1:13" x14ac:dyDescent="0.3">
      <c r="A372" s="1">
        <v>42668</v>
      </c>
      <c r="B372" s="2">
        <v>8.5416666666666669E-2</v>
      </c>
      <c r="C372">
        <f>IF(AND(Tabela_pomiary7[[#This Row],[DZIEŃ]]&gt;=5,Tabela_pomiary7[[#This Row],[DZIEŃ]]&lt;=10),C172-1.2,C172)</f>
        <v>10.53</v>
      </c>
      <c r="D372">
        <f>IF(AND(Tabela_pomiary7[[#This Row],[DZIEŃ]]&gt;=5,Tabela_pomiary7[[#This Row],[DZIEŃ]]&lt;=10),D172-1.2,D172)</f>
        <v>15.53</v>
      </c>
      <c r="E372">
        <f t="shared" si="4"/>
        <v>12.5725</v>
      </c>
      <c r="F372">
        <f>IF(AND(Tabela_pomiary7[[#This Row],[DZIEŃ]]&gt;=5,Tabela_pomiary7[[#This Row],[DZIEŃ]]&lt;=10),F172-1.2,F172)</f>
        <v>12.65</v>
      </c>
      <c r="G372">
        <f>DAY(Tabela_pomiary7[[#This Row],[data]])</f>
        <v>25</v>
      </c>
      <c r="I372">
        <f>MONTH(Tabela_pomiary7[[#This Row],[data]])</f>
        <v>10</v>
      </c>
      <c r="J372">
        <f>Tabela_pomiary7[[#This Row],[czujnik1]]+0.9</f>
        <v>11.43</v>
      </c>
      <c r="K372">
        <f>Tabela_pomiary7[[#This Row],[czujnik2]]+0.9</f>
        <v>16.43</v>
      </c>
      <c r="L372">
        <f>Tabela_pomiary7[[#This Row],[czujnik8]]+0.9</f>
        <v>13.4725</v>
      </c>
      <c r="M372">
        <f>Tabela_pomiary7[[#This Row],[czujnik9]]+0.9</f>
        <v>13.55</v>
      </c>
    </row>
    <row r="373" spans="1:13" x14ac:dyDescent="0.3">
      <c r="A373" s="1">
        <v>42668</v>
      </c>
      <c r="B373" s="2">
        <v>0.25069444444444444</v>
      </c>
      <c r="C373">
        <f>IF(AND(Tabela_pomiary7[[#This Row],[DZIEŃ]]&gt;=5,Tabela_pomiary7[[#This Row],[DZIEŃ]]&lt;=10),C173-1.2,C173)</f>
        <v>11.99</v>
      </c>
      <c r="D373">
        <f>IF(AND(Tabela_pomiary7[[#This Row],[DZIEŃ]]&gt;=5,Tabela_pomiary7[[#This Row],[DZIEŃ]]&lt;=10),D173-1.2,D173)</f>
        <v>13.44</v>
      </c>
      <c r="E373">
        <f t="shared" si="4"/>
        <v>20.0304</v>
      </c>
      <c r="F373">
        <f>IF(AND(Tabela_pomiary7[[#This Row],[DZIEŃ]]&gt;=5,Tabela_pomiary7[[#This Row],[DZIEŃ]]&lt;=10),F173-1.2,F173)</f>
        <v>11.62</v>
      </c>
      <c r="G373">
        <f>DAY(Tabela_pomiary7[[#This Row],[data]])</f>
        <v>25</v>
      </c>
      <c r="I373">
        <f>MONTH(Tabela_pomiary7[[#This Row],[data]])</f>
        <v>10</v>
      </c>
      <c r="J373">
        <f>Tabela_pomiary7[[#This Row],[czujnik1]]+0.9</f>
        <v>12.89</v>
      </c>
      <c r="K373">
        <f>Tabela_pomiary7[[#This Row],[czujnik2]]+0.9</f>
        <v>14.34</v>
      </c>
      <c r="L373">
        <f>Tabela_pomiary7[[#This Row],[czujnik8]]+0.9</f>
        <v>20.930399999999999</v>
      </c>
      <c r="M373">
        <f>Tabela_pomiary7[[#This Row],[czujnik9]]+0.9</f>
        <v>12.52</v>
      </c>
    </row>
    <row r="374" spans="1:13" x14ac:dyDescent="0.3">
      <c r="A374" s="1">
        <v>42669</v>
      </c>
      <c r="B374" s="2">
        <v>4.791666666666667E-2</v>
      </c>
      <c r="C374">
        <f>IF(AND(Tabela_pomiary7[[#This Row],[DZIEŃ]]&gt;=5,Tabela_pomiary7[[#This Row],[DZIEŃ]]&lt;=10),C174-1.2,C174)</f>
        <v>11.42</v>
      </c>
      <c r="D374">
        <f>IF(AND(Tabela_pomiary7[[#This Row],[DZIEŃ]]&gt;=5,Tabela_pomiary7[[#This Row],[DZIEŃ]]&lt;=10),D174-1.2,D174)</f>
        <v>18.52</v>
      </c>
      <c r="E374">
        <f t="shared" si="4"/>
        <v>11.7058</v>
      </c>
      <c r="F374">
        <f>IF(AND(Tabela_pomiary7[[#This Row],[DZIEŃ]]&gt;=5,Tabela_pomiary7[[#This Row],[DZIEŃ]]&lt;=10),F174-1.2,F174)</f>
        <v>13.13</v>
      </c>
      <c r="G374">
        <f>DAY(Tabela_pomiary7[[#This Row],[data]])</f>
        <v>26</v>
      </c>
      <c r="I374">
        <f>MONTH(Tabela_pomiary7[[#This Row],[data]])</f>
        <v>10</v>
      </c>
      <c r="J374">
        <f>Tabela_pomiary7[[#This Row],[czujnik1]]+0.9</f>
        <v>12.32</v>
      </c>
      <c r="K374">
        <f>Tabela_pomiary7[[#This Row],[czujnik2]]+0.9</f>
        <v>19.419999999999998</v>
      </c>
      <c r="L374">
        <f>Tabela_pomiary7[[#This Row],[czujnik8]]+0.9</f>
        <v>12.6058</v>
      </c>
      <c r="M374">
        <f>Tabela_pomiary7[[#This Row],[czujnik9]]+0.9</f>
        <v>14.030000000000001</v>
      </c>
    </row>
    <row r="375" spans="1:13" x14ac:dyDescent="0.3">
      <c r="A375" s="1">
        <v>42669</v>
      </c>
      <c r="B375" s="2">
        <v>0.375</v>
      </c>
      <c r="C375">
        <f>IF(AND(Tabela_pomiary7[[#This Row],[DZIEŃ]]&gt;=5,Tabela_pomiary7[[#This Row],[DZIEŃ]]&lt;=10),C175-1.2,C175)</f>
        <v>13.11</v>
      </c>
      <c r="D375">
        <f>IF(AND(Tabela_pomiary7[[#This Row],[DZIEŃ]]&gt;=5,Tabela_pomiary7[[#This Row],[DZIEŃ]]&lt;=10),D175-1.2,D175)</f>
        <v>11.09</v>
      </c>
      <c r="E375">
        <f t="shared" si="4"/>
        <v>21.292999999999999</v>
      </c>
      <c r="F375">
        <f>IF(AND(Tabela_pomiary7[[#This Row],[DZIEŃ]]&gt;=5,Tabela_pomiary7[[#This Row],[DZIEŃ]]&lt;=10),F175-1.2,F175)</f>
        <v>13.54</v>
      </c>
      <c r="G375">
        <f>DAY(Tabela_pomiary7[[#This Row],[data]])</f>
        <v>26</v>
      </c>
      <c r="I375">
        <f>MONTH(Tabela_pomiary7[[#This Row],[data]])</f>
        <v>10</v>
      </c>
      <c r="J375">
        <f>Tabela_pomiary7[[#This Row],[czujnik1]]+0.9</f>
        <v>14.01</v>
      </c>
      <c r="K375">
        <f>Tabela_pomiary7[[#This Row],[czujnik2]]+0.9</f>
        <v>11.99</v>
      </c>
      <c r="L375">
        <f>Tabela_pomiary7[[#This Row],[czujnik8]]+0.9</f>
        <v>22.192999999999998</v>
      </c>
      <c r="M375">
        <f>Tabela_pomiary7[[#This Row],[czujnik9]]+0.9</f>
        <v>14.44</v>
      </c>
    </row>
    <row r="376" spans="1:13" x14ac:dyDescent="0.3">
      <c r="A376" s="1">
        <v>42675</v>
      </c>
      <c r="B376" s="2">
        <v>0.33541666666666664</v>
      </c>
      <c r="C376">
        <f>IF(AND(Tabela_pomiary7[[#This Row],[DZIEŃ]]&gt;=5,Tabela_pomiary7[[#This Row],[DZIEŃ]]&lt;=10),C176-1.2,C176)</f>
        <v>12.14</v>
      </c>
      <c r="D376">
        <f>IF(AND(Tabela_pomiary7[[#This Row],[DZIEŃ]]&gt;=5,Tabela_pomiary7[[#This Row],[DZIEŃ]]&lt;=10),D176-1.2,D176)</f>
        <v>12.99</v>
      </c>
      <c r="E376">
        <f t="shared" si="4"/>
        <v>13.696000000000002</v>
      </c>
      <c r="F376">
        <f>IF(AND(Tabela_pomiary7[[#This Row],[DZIEŃ]]&gt;=5,Tabela_pomiary7[[#This Row],[DZIEŃ]]&lt;=10),F176-1.2,F176)</f>
        <v>15.11</v>
      </c>
      <c r="G376">
        <f>DAY(Tabela_pomiary7[[#This Row],[data]])</f>
        <v>1</v>
      </c>
      <c r="I376">
        <f>MONTH(Tabela_pomiary7[[#This Row],[data]])</f>
        <v>11</v>
      </c>
      <c r="J376">
        <f>Tabela_pomiary7[[#This Row],[czujnik1]]+0.9</f>
        <v>13.040000000000001</v>
      </c>
      <c r="K376">
        <f>Tabela_pomiary7[[#This Row],[czujnik2]]+0.9</f>
        <v>13.89</v>
      </c>
      <c r="L376">
        <f>Tabela_pomiary7[[#This Row],[czujnik8]]+0.9</f>
        <v>14.596000000000002</v>
      </c>
      <c r="M376">
        <f>Tabela_pomiary7[[#This Row],[czujnik9]]+0.9</f>
        <v>16.009999999999998</v>
      </c>
    </row>
    <row r="377" spans="1:13" x14ac:dyDescent="0.3">
      <c r="A377" s="1">
        <v>42675</v>
      </c>
      <c r="B377" s="2">
        <v>0.34166666666666667</v>
      </c>
      <c r="C377">
        <f>IF(AND(Tabela_pomiary7[[#This Row],[DZIEŃ]]&gt;=5,Tabela_pomiary7[[#This Row],[DZIEŃ]]&lt;=10),C177-1.2,C177)</f>
        <v>16.190000000000001</v>
      </c>
      <c r="D377">
        <f>IF(AND(Tabela_pomiary7[[#This Row],[DZIEŃ]]&gt;=5,Tabela_pomiary7[[#This Row],[DZIEŃ]]&lt;=10),D177-1.2,D177)</f>
        <v>12.36</v>
      </c>
      <c r="E377">
        <f t="shared" si="4"/>
        <v>20.747299999999999</v>
      </c>
      <c r="F377">
        <f>IF(AND(Tabela_pomiary7[[#This Row],[DZIEŃ]]&gt;=5,Tabela_pomiary7[[#This Row],[DZIEŃ]]&lt;=10),F177-1.2,F177)</f>
        <v>11.01</v>
      </c>
      <c r="G377">
        <f>DAY(Tabela_pomiary7[[#This Row],[data]])</f>
        <v>1</v>
      </c>
      <c r="I377">
        <f>MONTH(Tabela_pomiary7[[#This Row],[data]])</f>
        <v>11</v>
      </c>
      <c r="J377">
        <f>Tabela_pomiary7[[#This Row],[czujnik1]]+0.9</f>
        <v>17.09</v>
      </c>
      <c r="K377">
        <f>Tabela_pomiary7[[#This Row],[czujnik2]]+0.9</f>
        <v>13.26</v>
      </c>
      <c r="L377">
        <f>Tabela_pomiary7[[#This Row],[czujnik8]]+0.9</f>
        <v>21.647299999999998</v>
      </c>
      <c r="M377">
        <f>Tabela_pomiary7[[#This Row],[czujnik9]]+0.9</f>
        <v>11.91</v>
      </c>
    </row>
    <row r="378" spans="1:13" x14ac:dyDescent="0.3">
      <c r="A378" s="1">
        <v>42676</v>
      </c>
      <c r="B378" s="2">
        <v>0.29791666666666666</v>
      </c>
      <c r="C378">
        <f>IF(AND(Tabela_pomiary7[[#This Row],[DZIEŃ]]&gt;=5,Tabela_pomiary7[[#This Row],[DZIEŃ]]&lt;=10),C178-1.2,C178)</f>
        <v>17.34</v>
      </c>
      <c r="D378">
        <f>IF(AND(Tabela_pomiary7[[#This Row],[DZIEŃ]]&gt;=5,Tabela_pomiary7[[#This Row],[DZIEŃ]]&lt;=10),D178-1.2,D178)</f>
        <v>12.39</v>
      </c>
      <c r="E378">
        <f t="shared" si="4"/>
        <v>17.2805</v>
      </c>
      <c r="F378">
        <f>IF(AND(Tabela_pomiary7[[#This Row],[DZIEŃ]]&gt;=5,Tabela_pomiary7[[#This Row],[DZIEŃ]]&lt;=10),F178-1.2,F178)</f>
        <v>15.62</v>
      </c>
      <c r="G378">
        <f>DAY(Tabela_pomiary7[[#This Row],[data]])</f>
        <v>2</v>
      </c>
      <c r="I378">
        <f>MONTH(Tabela_pomiary7[[#This Row],[data]])</f>
        <v>11</v>
      </c>
      <c r="J378">
        <f>Tabela_pomiary7[[#This Row],[czujnik1]]+0.9</f>
        <v>18.239999999999998</v>
      </c>
      <c r="K378">
        <f>Tabela_pomiary7[[#This Row],[czujnik2]]+0.9</f>
        <v>13.290000000000001</v>
      </c>
      <c r="L378">
        <f>Tabela_pomiary7[[#This Row],[czujnik8]]+0.9</f>
        <v>18.180499999999999</v>
      </c>
      <c r="M378">
        <f>Tabela_pomiary7[[#This Row],[czujnik9]]+0.9</f>
        <v>16.52</v>
      </c>
    </row>
    <row r="379" spans="1:13" x14ac:dyDescent="0.3">
      <c r="A379" s="1">
        <v>42679</v>
      </c>
      <c r="B379" s="2">
        <v>0.33819444444444446</v>
      </c>
      <c r="C379">
        <f>IF(AND(Tabela_pomiary7[[#This Row],[DZIEŃ]]&gt;=5,Tabela_pomiary7[[#This Row],[DZIEŃ]]&lt;=10),C179-1.2,C179)</f>
        <v>18.260000000000002</v>
      </c>
      <c r="D379">
        <f>IF(AND(Tabela_pomiary7[[#This Row],[DZIEŃ]]&gt;=5,Tabela_pomiary7[[#This Row],[DZIEŃ]]&lt;=10),D179-1.2,D179)</f>
        <v>13.65</v>
      </c>
      <c r="E379">
        <f t="shared" si="4"/>
        <v>20.009</v>
      </c>
      <c r="F379">
        <f>IF(AND(Tabela_pomiary7[[#This Row],[DZIEŃ]]&gt;=5,Tabela_pomiary7[[#This Row],[DZIEŃ]]&lt;=10),F179-1.2,F179)</f>
        <v>9.15</v>
      </c>
      <c r="G379">
        <f>DAY(Tabela_pomiary7[[#This Row],[data]])</f>
        <v>5</v>
      </c>
      <c r="I379">
        <f>MONTH(Tabela_pomiary7[[#This Row],[data]])</f>
        <v>11</v>
      </c>
      <c r="J379">
        <f>Tabela_pomiary7[[#This Row],[czujnik1]]+0.9</f>
        <v>19.16</v>
      </c>
      <c r="K379">
        <f>Tabela_pomiary7[[#This Row],[czujnik2]]+0.9</f>
        <v>14.55</v>
      </c>
      <c r="L379">
        <f>Tabela_pomiary7[[#This Row],[czujnik8]]+0.9</f>
        <v>20.908999999999999</v>
      </c>
      <c r="M379">
        <f>Tabela_pomiary7[[#This Row],[czujnik9]]+0.9</f>
        <v>10.050000000000001</v>
      </c>
    </row>
    <row r="380" spans="1:13" x14ac:dyDescent="0.3">
      <c r="A380" s="1">
        <v>42682</v>
      </c>
      <c r="B380" s="2">
        <v>8.4722222222222227E-2</v>
      </c>
      <c r="C380">
        <f>IF(AND(Tabela_pomiary7[[#This Row],[DZIEŃ]]&gt;=5,Tabela_pomiary7[[#This Row],[DZIEŃ]]&lt;=10),C180-1.2,C180)</f>
        <v>13.22</v>
      </c>
      <c r="D380">
        <f>IF(AND(Tabela_pomiary7[[#This Row],[DZIEŃ]]&gt;=5,Tabela_pomiary7[[#This Row],[DZIEŃ]]&lt;=10),D180-1.2,D180)</f>
        <v>18.03</v>
      </c>
      <c r="E380">
        <f t="shared" si="4"/>
        <v>12.4655</v>
      </c>
      <c r="F380">
        <f>IF(AND(Tabela_pomiary7[[#This Row],[DZIEŃ]]&gt;=5,Tabela_pomiary7[[#This Row],[DZIEŃ]]&lt;=10),F180-1.2,F180)</f>
        <v>9.5300000000000011</v>
      </c>
      <c r="G380">
        <f>DAY(Tabela_pomiary7[[#This Row],[data]])</f>
        <v>8</v>
      </c>
      <c r="I380">
        <f>MONTH(Tabela_pomiary7[[#This Row],[data]])</f>
        <v>11</v>
      </c>
      <c r="J380">
        <f>Tabela_pomiary7[[#This Row],[czujnik1]]+0.9</f>
        <v>14.120000000000001</v>
      </c>
      <c r="K380">
        <f>Tabela_pomiary7[[#This Row],[czujnik2]]+0.9</f>
        <v>18.93</v>
      </c>
      <c r="L380">
        <f>Tabela_pomiary7[[#This Row],[czujnik8]]+0.9</f>
        <v>13.365500000000001</v>
      </c>
      <c r="M380">
        <f>Tabela_pomiary7[[#This Row],[czujnik9]]+0.9</f>
        <v>10.430000000000001</v>
      </c>
    </row>
    <row r="381" spans="1:13" x14ac:dyDescent="0.3">
      <c r="A381" s="1">
        <v>42685</v>
      </c>
      <c r="B381" s="2">
        <v>0.21597222222222223</v>
      </c>
      <c r="C381">
        <f>IF(AND(Tabela_pomiary7[[#This Row],[DZIEŃ]]&gt;=5,Tabela_pomiary7[[#This Row],[DZIEŃ]]&lt;=10),C181-1.2,C181)</f>
        <v>12.2</v>
      </c>
      <c r="D381">
        <f>IF(AND(Tabela_pomiary7[[#This Row],[DZIEŃ]]&gt;=5,Tabela_pomiary7[[#This Row],[DZIEŃ]]&lt;=10),D181-1.2,D181)</f>
        <v>14.35</v>
      </c>
      <c r="E381">
        <f t="shared" si="4"/>
        <v>16.927399999999999</v>
      </c>
      <c r="F381">
        <f>IF(AND(Tabela_pomiary7[[#This Row],[DZIEŃ]]&gt;=5,Tabela_pomiary7[[#This Row],[DZIEŃ]]&lt;=10),F181-1.2,F181)</f>
        <v>13.79</v>
      </c>
      <c r="G381">
        <f>DAY(Tabela_pomiary7[[#This Row],[data]])</f>
        <v>11</v>
      </c>
      <c r="I381">
        <f>MONTH(Tabela_pomiary7[[#This Row],[data]])</f>
        <v>11</v>
      </c>
      <c r="J381">
        <f>Tabela_pomiary7[[#This Row],[czujnik1]]+0.9</f>
        <v>13.1</v>
      </c>
      <c r="K381">
        <f>Tabela_pomiary7[[#This Row],[czujnik2]]+0.9</f>
        <v>15.25</v>
      </c>
      <c r="L381">
        <f>Tabela_pomiary7[[#This Row],[czujnik8]]+0.9</f>
        <v>17.827399999999997</v>
      </c>
      <c r="M381">
        <f>Tabela_pomiary7[[#This Row],[czujnik9]]+0.9</f>
        <v>14.69</v>
      </c>
    </row>
    <row r="382" spans="1:13" x14ac:dyDescent="0.3">
      <c r="A382" s="1">
        <v>42686</v>
      </c>
      <c r="B382" s="2">
        <v>4.7222222222222221E-2</v>
      </c>
      <c r="C382">
        <f>IF(AND(Tabela_pomiary7[[#This Row],[DZIEŃ]]&gt;=5,Tabela_pomiary7[[#This Row],[DZIEŃ]]&lt;=10),C182-1.2,C182)</f>
        <v>10.3</v>
      </c>
      <c r="D382">
        <f>IF(AND(Tabela_pomiary7[[#This Row],[DZIEŃ]]&gt;=5,Tabela_pomiary7[[#This Row],[DZIEŃ]]&lt;=10),D182-1.2,D182)</f>
        <v>14.81</v>
      </c>
      <c r="E382">
        <f t="shared" si="4"/>
        <v>19.217200000000002</v>
      </c>
      <c r="F382">
        <f>IF(AND(Tabela_pomiary7[[#This Row],[DZIEŃ]]&gt;=5,Tabela_pomiary7[[#This Row],[DZIEŃ]]&lt;=10),F182-1.2,F182)</f>
        <v>19.07</v>
      </c>
      <c r="G382">
        <f>DAY(Tabela_pomiary7[[#This Row],[data]])</f>
        <v>12</v>
      </c>
      <c r="I382">
        <f>MONTH(Tabela_pomiary7[[#This Row],[data]])</f>
        <v>11</v>
      </c>
      <c r="J382">
        <f>Tabela_pomiary7[[#This Row],[czujnik1]]+0.9</f>
        <v>11.200000000000001</v>
      </c>
      <c r="K382">
        <f>Tabela_pomiary7[[#This Row],[czujnik2]]+0.9</f>
        <v>15.71</v>
      </c>
      <c r="L382">
        <f>Tabela_pomiary7[[#This Row],[czujnik8]]+0.9</f>
        <v>20.1172</v>
      </c>
      <c r="M382">
        <f>Tabela_pomiary7[[#This Row],[czujnik9]]+0.9</f>
        <v>19.97</v>
      </c>
    </row>
    <row r="383" spans="1:13" x14ac:dyDescent="0.3">
      <c r="A383" s="1">
        <v>42687</v>
      </c>
      <c r="B383" s="2">
        <v>0.13194444444444445</v>
      </c>
      <c r="C383">
        <f>IF(AND(Tabela_pomiary7[[#This Row],[DZIEŃ]]&gt;=5,Tabela_pomiary7[[#This Row],[DZIEŃ]]&lt;=10),C183-1.2,C183)</f>
        <v>10.029999999999999</v>
      </c>
      <c r="D383">
        <f>IF(AND(Tabela_pomiary7[[#This Row],[DZIEŃ]]&gt;=5,Tabela_pomiary7[[#This Row],[DZIEŃ]]&lt;=10),D183-1.2,D183)</f>
        <v>14.28</v>
      </c>
      <c r="E383">
        <f t="shared" si="4"/>
        <v>15.472200000000001</v>
      </c>
      <c r="F383">
        <f>IF(AND(Tabela_pomiary7[[#This Row],[DZIEŃ]]&gt;=5,Tabela_pomiary7[[#This Row],[DZIEŃ]]&lt;=10),F183-1.2,F183)</f>
        <v>16.48</v>
      </c>
      <c r="G383">
        <f>DAY(Tabela_pomiary7[[#This Row],[data]])</f>
        <v>13</v>
      </c>
      <c r="I383">
        <f>MONTH(Tabela_pomiary7[[#This Row],[data]])</f>
        <v>11</v>
      </c>
      <c r="J383">
        <f>Tabela_pomiary7[[#This Row],[czujnik1]]+0.9</f>
        <v>10.93</v>
      </c>
      <c r="K383">
        <f>Tabela_pomiary7[[#This Row],[czujnik2]]+0.9</f>
        <v>15.18</v>
      </c>
      <c r="L383">
        <f>Tabela_pomiary7[[#This Row],[czujnik8]]+0.9</f>
        <v>16.372199999999999</v>
      </c>
      <c r="M383">
        <f>Tabela_pomiary7[[#This Row],[czujnik9]]+0.9</f>
        <v>17.38</v>
      </c>
    </row>
    <row r="384" spans="1:13" x14ac:dyDescent="0.3">
      <c r="A384" s="1">
        <v>42687</v>
      </c>
      <c r="B384" s="2">
        <v>0.34166666666666667</v>
      </c>
      <c r="C384">
        <f>IF(AND(Tabela_pomiary7[[#This Row],[DZIEŃ]]&gt;=5,Tabela_pomiary7[[#This Row],[DZIEŃ]]&lt;=10),C184-1.2,C184)</f>
        <v>14</v>
      </c>
      <c r="D384">
        <f>IF(AND(Tabela_pomiary7[[#This Row],[DZIEŃ]]&gt;=5,Tabela_pomiary7[[#This Row],[DZIEŃ]]&lt;=10),D184-1.2,D184)</f>
        <v>12.83</v>
      </c>
      <c r="E384">
        <f t="shared" si="4"/>
        <v>13.706700000000001</v>
      </c>
      <c r="F384">
        <f>IF(AND(Tabela_pomiary7[[#This Row],[DZIEŃ]]&gt;=5,Tabela_pomiary7[[#This Row],[DZIEŃ]]&lt;=10),F184-1.2,F184)</f>
        <v>14.5</v>
      </c>
      <c r="G384">
        <f>DAY(Tabela_pomiary7[[#This Row],[data]])</f>
        <v>13</v>
      </c>
      <c r="I384">
        <f>MONTH(Tabela_pomiary7[[#This Row],[data]])</f>
        <v>11</v>
      </c>
      <c r="J384">
        <f>Tabela_pomiary7[[#This Row],[czujnik1]]+0.9</f>
        <v>14.9</v>
      </c>
      <c r="K384">
        <f>Tabela_pomiary7[[#This Row],[czujnik2]]+0.9</f>
        <v>13.73</v>
      </c>
      <c r="L384">
        <f>Tabela_pomiary7[[#This Row],[czujnik8]]+0.9</f>
        <v>14.606700000000002</v>
      </c>
      <c r="M384">
        <f>Tabela_pomiary7[[#This Row],[czujnik9]]+0.9</f>
        <v>15.4</v>
      </c>
    </row>
    <row r="385" spans="1:13" x14ac:dyDescent="0.3">
      <c r="A385" s="1">
        <v>42691</v>
      </c>
      <c r="B385" s="2">
        <v>0.29583333333333334</v>
      </c>
      <c r="C385">
        <f>IF(AND(Tabela_pomiary7[[#This Row],[DZIEŃ]]&gt;=5,Tabela_pomiary7[[#This Row],[DZIEŃ]]&lt;=10),C185-1.2,C185)</f>
        <v>15.42</v>
      </c>
      <c r="D385">
        <f>IF(AND(Tabela_pomiary7[[#This Row],[DZIEŃ]]&gt;=5,Tabela_pomiary7[[#This Row],[DZIEŃ]]&lt;=10),D185-1.2,D185)</f>
        <v>10.37</v>
      </c>
      <c r="E385">
        <f t="shared" si="4"/>
        <v>12.5939</v>
      </c>
      <c r="F385">
        <f>IF(AND(Tabela_pomiary7[[#This Row],[DZIEŃ]]&gt;=5,Tabela_pomiary7[[#This Row],[DZIEŃ]]&lt;=10),F185-1.2,F185)</f>
        <v>18.57</v>
      </c>
      <c r="G385">
        <f>DAY(Tabela_pomiary7[[#This Row],[data]])</f>
        <v>17</v>
      </c>
      <c r="I385">
        <f>MONTH(Tabela_pomiary7[[#This Row],[data]])</f>
        <v>11</v>
      </c>
      <c r="J385">
        <f>Tabela_pomiary7[[#This Row],[czujnik1]]+0.9</f>
        <v>16.32</v>
      </c>
      <c r="K385">
        <f>Tabela_pomiary7[[#This Row],[czujnik2]]+0.9</f>
        <v>11.27</v>
      </c>
      <c r="L385">
        <f>Tabela_pomiary7[[#This Row],[czujnik8]]+0.9</f>
        <v>13.4939</v>
      </c>
      <c r="M385">
        <f>Tabela_pomiary7[[#This Row],[czujnik9]]+0.9</f>
        <v>19.47</v>
      </c>
    </row>
    <row r="386" spans="1:13" x14ac:dyDescent="0.3">
      <c r="A386" s="1">
        <v>42693</v>
      </c>
      <c r="B386" s="2">
        <v>0.46319444444444446</v>
      </c>
      <c r="C386">
        <f>IF(AND(Tabela_pomiary7[[#This Row],[DZIEŃ]]&gt;=5,Tabela_pomiary7[[#This Row],[DZIEŃ]]&lt;=10),C186-1.2,C186)</f>
        <v>15.98</v>
      </c>
      <c r="D386">
        <f>IF(AND(Tabela_pomiary7[[#This Row],[DZIEŃ]]&gt;=5,Tabela_pomiary7[[#This Row],[DZIEŃ]]&lt;=10),D186-1.2,D186)</f>
        <v>13.48</v>
      </c>
      <c r="E386">
        <f t="shared" si="4"/>
        <v>11.1708</v>
      </c>
      <c r="F386">
        <f>IF(AND(Tabela_pomiary7[[#This Row],[DZIEŃ]]&gt;=5,Tabela_pomiary7[[#This Row],[DZIEŃ]]&lt;=10),F186-1.2,F186)</f>
        <v>13.73</v>
      </c>
      <c r="G386">
        <f>DAY(Tabela_pomiary7[[#This Row],[data]])</f>
        <v>19</v>
      </c>
      <c r="I386">
        <f>MONTH(Tabela_pomiary7[[#This Row],[data]])</f>
        <v>11</v>
      </c>
      <c r="J386">
        <f>Tabela_pomiary7[[#This Row],[czujnik1]]+0.9</f>
        <v>16.88</v>
      </c>
      <c r="K386">
        <f>Tabela_pomiary7[[#This Row],[czujnik2]]+0.9</f>
        <v>14.38</v>
      </c>
      <c r="L386">
        <f>Tabela_pomiary7[[#This Row],[czujnik8]]+0.9</f>
        <v>12.0708</v>
      </c>
      <c r="M386">
        <f>Tabela_pomiary7[[#This Row],[czujnik9]]+0.9</f>
        <v>14.63</v>
      </c>
    </row>
    <row r="387" spans="1:13" x14ac:dyDescent="0.3">
      <c r="A387" s="1">
        <v>42695</v>
      </c>
      <c r="B387" s="2">
        <v>0.21388888888888888</v>
      </c>
      <c r="C387">
        <f>IF(AND(Tabela_pomiary7[[#This Row],[DZIEŃ]]&gt;=5,Tabela_pomiary7[[#This Row],[DZIEŃ]]&lt;=10),C187-1.2,C187)</f>
        <v>10.8</v>
      </c>
      <c r="D387">
        <f>IF(AND(Tabela_pomiary7[[#This Row],[DZIEŃ]]&gt;=5,Tabela_pomiary7[[#This Row],[DZIEŃ]]&lt;=10),D187-1.2,D187)</f>
        <v>16.079999999999998</v>
      </c>
      <c r="E387">
        <f t="shared" si="4"/>
        <v>11.4918</v>
      </c>
      <c r="F387">
        <f>IF(AND(Tabela_pomiary7[[#This Row],[DZIEŃ]]&gt;=5,Tabela_pomiary7[[#This Row],[DZIEŃ]]&lt;=10),F187-1.2,F187)</f>
        <v>10.5</v>
      </c>
      <c r="G387">
        <f>DAY(Tabela_pomiary7[[#This Row],[data]])</f>
        <v>21</v>
      </c>
      <c r="I387">
        <f>MONTH(Tabela_pomiary7[[#This Row],[data]])</f>
        <v>11</v>
      </c>
      <c r="J387">
        <f>Tabela_pomiary7[[#This Row],[czujnik1]]+0.9</f>
        <v>11.700000000000001</v>
      </c>
      <c r="K387">
        <f>Tabela_pomiary7[[#This Row],[czujnik2]]+0.9</f>
        <v>16.979999999999997</v>
      </c>
      <c r="L387">
        <f>Tabela_pomiary7[[#This Row],[czujnik8]]+0.9</f>
        <v>12.3918</v>
      </c>
      <c r="M387">
        <f>Tabela_pomiary7[[#This Row],[czujnik9]]+0.9</f>
        <v>11.4</v>
      </c>
    </row>
    <row r="388" spans="1:13" x14ac:dyDescent="0.3">
      <c r="A388" s="1">
        <v>42696</v>
      </c>
      <c r="B388" s="2">
        <v>0.4597222222222222</v>
      </c>
      <c r="C388">
        <f>IF(AND(Tabela_pomiary7[[#This Row],[DZIEŃ]]&gt;=5,Tabela_pomiary7[[#This Row],[DZIEŃ]]&lt;=10),C188-1.2,C188)</f>
        <v>10.61</v>
      </c>
      <c r="D388">
        <f>IF(AND(Tabela_pomiary7[[#This Row],[DZIEŃ]]&gt;=5,Tabela_pomiary7[[#This Row],[DZIEŃ]]&lt;=10),D188-1.2,D188)</f>
        <v>15.59</v>
      </c>
      <c r="E388">
        <f t="shared" si="4"/>
        <v>20.0304</v>
      </c>
      <c r="F388">
        <f>IF(AND(Tabela_pomiary7[[#This Row],[DZIEŃ]]&gt;=5,Tabela_pomiary7[[#This Row],[DZIEŃ]]&lt;=10),F188-1.2,F188)</f>
        <v>11.95</v>
      </c>
      <c r="G388">
        <f>DAY(Tabela_pomiary7[[#This Row],[data]])</f>
        <v>22</v>
      </c>
      <c r="I388">
        <f>MONTH(Tabela_pomiary7[[#This Row],[data]])</f>
        <v>11</v>
      </c>
      <c r="J388">
        <f>Tabela_pomiary7[[#This Row],[czujnik1]]+0.9</f>
        <v>11.51</v>
      </c>
      <c r="K388">
        <f>Tabela_pomiary7[[#This Row],[czujnik2]]+0.9</f>
        <v>16.489999999999998</v>
      </c>
      <c r="L388">
        <f>Tabela_pomiary7[[#This Row],[czujnik8]]+0.9</f>
        <v>20.930399999999999</v>
      </c>
      <c r="M388">
        <f>Tabela_pomiary7[[#This Row],[czujnik9]]+0.9</f>
        <v>12.85</v>
      </c>
    </row>
    <row r="389" spans="1:13" x14ac:dyDescent="0.3">
      <c r="A389" s="1">
        <v>42698</v>
      </c>
      <c r="B389" s="2">
        <v>4.3055555555555555E-2</v>
      </c>
      <c r="C389">
        <f>IF(AND(Tabela_pomiary7[[#This Row],[DZIEŃ]]&gt;=5,Tabela_pomiary7[[#This Row],[DZIEŃ]]&lt;=10),C189-1.2,C189)</f>
        <v>17.66</v>
      </c>
      <c r="D389">
        <f>IF(AND(Tabela_pomiary7[[#This Row],[DZIEŃ]]&gt;=5,Tabela_pomiary7[[#This Row],[DZIEŃ]]&lt;=10),D189-1.2,D189)</f>
        <v>15.83</v>
      </c>
      <c r="E389">
        <f t="shared" si="4"/>
        <v>11.202900000000001</v>
      </c>
      <c r="F389">
        <f>IF(AND(Tabela_pomiary7[[#This Row],[DZIEŃ]]&gt;=5,Tabela_pomiary7[[#This Row],[DZIEŃ]]&lt;=10),F189-1.2,F189)</f>
        <v>17.46</v>
      </c>
      <c r="G389">
        <f>DAY(Tabela_pomiary7[[#This Row],[data]])</f>
        <v>24</v>
      </c>
      <c r="I389">
        <f>MONTH(Tabela_pomiary7[[#This Row],[data]])</f>
        <v>11</v>
      </c>
      <c r="J389">
        <f>Tabela_pomiary7[[#This Row],[czujnik1]]+0.9</f>
        <v>18.559999999999999</v>
      </c>
      <c r="K389">
        <f>Tabela_pomiary7[[#This Row],[czujnik2]]+0.9</f>
        <v>16.73</v>
      </c>
      <c r="L389">
        <f>Tabela_pomiary7[[#This Row],[czujnik8]]+0.9</f>
        <v>12.102900000000002</v>
      </c>
      <c r="M389">
        <f>Tabela_pomiary7[[#This Row],[czujnik9]]+0.9</f>
        <v>18.36</v>
      </c>
    </row>
    <row r="390" spans="1:13" x14ac:dyDescent="0.3">
      <c r="A390" s="1">
        <v>42702</v>
      </c>
      <c r="B390" s="2">
        <v>0.37638888888888888</v>
      </c>
      <c r="C390">
        <f>IF(AND(Tabela_pomiary7[[#This Row],[DZIEŃ]]&gt;=5,Tabela_pomiary7[[#This Row],[DZIEŃ]]&lt;=10),C190-1.2,C190)</f>
        <v>15.3</v>
      </c>
      <c r="D390">
        <f>IF(AND(Tabela_pomiary7[[#This Row],[DZIEŃ]]&gt;=5,Tabela_pomiary7[[#This Row],[DZIEŃ]]&lt;=10),D190-1.2,D190)</f>
        <v>13.83</v>
      </c>
      <c r="E390">
        <f t="shared" si="4"/>
        <v>20.276499999999999</v>
      </c>
      <c r="F390">
        <f>IF(AND(Tabela_pomiary7[[#This Row],[DZIEŃ]]&gt;=5,Tabela_pomiary7[[#This Row],[DZIEŃ]]&lt;=10),F190-1.2,F190)</f>
        <v>11.79</v>
      </c>
      <c r="G390">
        <f>DAY(Tabela_pomiary7[[#This Row],[data]])</f>
        <v>28</v>
      </c>
      <c r="I390">
        <f>MONTH(Tabela_pomiary7[[#This Row],[data]])</f>
        <v>11</v>
      </c>
      <c r="J390">
        <f>Tabela_pomiary7[[#This Row],[czujnik1]]+0.9</f>
        <v>16.2</v>
      </c>
      <c r="K390">
        <f>Tabela_pomiary7[[#This Row],[czujnik2]]+0.9</f>
        <v>14.73</v>
      </c>
      <c r="L390">
        <f>Tabela_pomiary7[[#This Row],[czujnik8]]+0.9</f>
        <v>21.176499999999997</v>
      </c>
      <c r="M390">
        <f>Tabela_pomiary7[[#This Row],[czujnik9]]+0.9</f>
        <v>12.69</v>
      </c>
    </row>
    <row r="391" spans="1:13" x14ac:dyDescent="0.3">
      <c r="A391" s="1">
        <v>42703</v>
      </c>
      <c r="B391" s="2">
        <v>0.50277777777777777</v>
      </c>
      <c r="C391">
        <f>IF(AND(Tabela_pomiary7[[#This Row],[DZIEŃ]]&gt;=5,Tabela_pomiary7[[#This Row],[DZIEŃ]]&lt;=10),C191-1.2,C191)</f>
        <v>10.77</v>
      </c>
      <c r="D391">
        <f>IF(AND(Tabela_pomiary7[[#This Row],[DZIEŃ]]&gt;=5,Tabela_pomiary7[[#This Row],[DZIEŃ]]&lt;=10),D191-1.2,D191)</f>
        <v>18.07</v>
      </c>
      <c r="E391">
        <f t="shared" si="4"/>
        <v>17.8155</v>
      </c>
      <c r="F391">
        <f>IF(AND(Tabela_pomiary7[[#This Row],[DZIEŃ]]&gt;=5,Tabela_pomiary7[[#This Row],[DZIEŃ]]&lt;=10),F191-1.2,F191)</f>
        <v>11.24</v>
      </c>
      <c r="G391">
        <f>DAY(Tabela_pomiary7[[#This Row],[data]])</f>
        <v>29</v>
      </c>
      <c r="I391">
        <f>MONTH(Tabela_pomiary7[[#This Row],[data]])</f>
        <v>11</v>
      </c>
      <c r="J391">
        <f>Tabela_pomiary7[[#This Row],[czujnik1]]+0.9</f>
        <v>11.67</v>
      </c>
      <c r="K391">
        <f>Tabela_pomiary7[[#This Row],[czujnik2]]+0.9</f>
        <v>18.97</v>
      </c>
      <c r="L391">
        <f>Tabela_pomiary7[[#This Row],[czujnik8]]+0.9</f>
        <v>18.715499999999999</v>
      </c>
      <c r="M391">
        <f>Tabela_pomiary7[[#This Row],[czujnik9]]+0.9</f>
        <v>12.14</v>
      </c>
    </row>
    <row r="392" spans="1:13" x14ac:dyDescent="0.3">
      <c r="A392" s="1">
        <v>42704</v>
      </c>
      <c r="B392" s="2">
        <v>0.12638888888888888</v>
      </c>
      <c r="C392">
        <f>IF(AND(Tabela_pomiary7[[#This Row],[DZIEŃ]]&gt;=5,Tabela_pomiary7[[#This Row],[DZIEŃ]]&lt;=10),C192-1.2,C192)</f>
        <v>15.81</v>
      </c>
      <c r="D392">
        <f>IF(AND(Tabela_pomiary7[[#This Row],[DZIEŃ]]&gt;=5,Tabela_pomiary7[[#This Row],[DZIEŃ]]&lt;=10),D192-1.2,D192)</f>
        <v>14.72</v>
      </c>
      <c r="E392">
        <f t="shared" si="4"/>
        <v>13.1182</v>
      </c>
      <c r="F392">
        <f>IF(AND(Tabela_pomiary7[[#This Row],[DZIEŃ]]&gt;=5,Tabela_pomiary7[[#This Row],[DZIEŃ]]&lt;=10),F192-1.2,F192)</f>
        <v>19.34</v>
      </c>
      <c r="G392">
        <f>DAY(Tabela_pomiary7[[#This Row],[data]])</f>
        <v>30</v>
      </c>
      <c r="I392">
        <f>MONTH(Tabela_pomiary7[[#This Row],[data]])</f>
        <v>11</v>
      </c>
      <c r="J392">
        <f>Tabela_pomiary7[[#This Row],[czujnik1]]+0.9</f>
        <v>16.71</v>
      </c>
      <c r="K392">
        <f>Tabela_pomiary7[[#This Row],[czujnik2]]+0.9</f>
        <v>15.620000000000001</v>
      </c>
      <c r="L392">
        <f>Tabela_pomiary7[[#This Row],[czujnik8]]+0.9</f>
        <v>14.0182</v>
      </c>
      <c r="M392">
        <f>Tabela_pomiary7[[#This Row],[czujnik9]]+0.9</f>
        <v>20.239999999999998</v>
      </c>
    </row>
    <row r="393" spans="1:13" x14ac:dyDescent="0.3">
      <c r="A393" s="1">
        <v>42713</v>
      </c>
      <c r="B393" s="2">
        <v>0.12638888888888888</v>
      </c>
      <c r="C393">
        <f>IF(AND(Tabela_pomiary7[[#This Row],[DZIEŃ]]&gt;=5,Tabela_pomiary7[[#This Row],[DZIEŃ]]&lt;=10),C193-1.2,C193)</f>
        <v>-2.23</v>
      </c>
      <c r="D393">
        <f>IF(AND(Tabela_pomiary7[[#This Row],[DZIEŃ]]&gt;=5,Tabela_pomiary7[[#This Row],[DZIEŃ]]&lt;=10),D193-1.2,D193)</f>
        <v>7.2</v>
      </c>
      <c r="E393">
        <f t="shared" si="4"/>
        <v>-2.2363</v>
      </c>
      <c r="F393">
        <f>IF(AND(Tabela_pomiary7[[#This Row],[DZIEŃ]]&gt;=5,Tabela_pomiary7[[#This Row],[DZIEŃ]]&lt;=10),F193-1.2,F193)</f>
        <v>-3.2299999999999995</v>
      </c>
      <c r="G393">
        <f>DAY(Tabela_pomiary7[[#This Row],[data]])</f>
        <v>9</v>
      </c>
      <c r="I393">
        <f>MONTH(Tabela_pomiary7[[#This Row],[data]])</f>
        <v>12</v>
      </c>
      <c r="J393">
        <f>Tabela_pomiary7[[#This Row],[czujnik1]]+0.9</f>
        <v>-1.33</v>
      </c>
      <c r="K393">
        <f>Tabela_pomiary7[[#This Row],[czujnik2]]+0.9</f>
        <v>8.1</v>
      </c>
      <c r="L393">
        <f>Tabela_pomiary7[[#This Row],[czujnik8]]+0.9</f>
        <v>-1.3363</v>
      </c>
      <c r="M393">
        <f>Tabela_pomiary7[[#This Row],[czujnik9]]+0.9</f>
        <v>-2.3299999999999996</v>
      </c>
    </row>
    <row r="394" spans="1:13" x14ac:dyDescent="0.3">
      <c r="A394" s="1">
        <v>42715</v>
      </c>
      <c r="B394" s="2">
        <v>8.3333333333333332E-3</v>
      </c>
      <c r="C394">
        <f>IF(AND(Tabela_pomiary7[[#This Row],[DZIEŃ]]&gt;=5,Tabela_pomiary7[[#This Row],[DZIEŃ]]&lt;=10),C194-1.2,C194)</f>
        <v>-0.64</v>
      </c>
      <c r="D394">
        <f>IF(AND(Tabela_pomiary7[[#This Row],[DZIEŃ]]&gt;=5,Tabela_pomiary7[[#This Row],[DZIEŃ]]&lt;=10),D194-1.2,D194)</f>
        <v>-3.46</v>
      </c>
      <c r="E394">
        <f t="shared" si="4"/>
        <v>-6.1631999999999998</v>
      </c>
      <c r="F394">
        <f>IF(AND(Tabela_pomiary7[[#This Row],[DZIEŃ]]&gt;=5,Tabela_pomiary7[[#This Row],[DZIEŃ]]&lt;=10),F194-1.2,F194)</f>
        <v>-2.0499999999999998</v>
      </c>
      <c r="G394">
        <f>DAY(Tabela_pomiary7[[#This Row],[data]])</f>
        <v>11</v>
      </c>
      <c r="I394">
        <f>MONTH(Tabela_pomiary7[[#This Row],[data]])</f>
        <v>12</v>
      </c>
      <c r="J394">
        <f>Tabela_pomiary7[[#This Row],[czujnik1]]+0.9</f>
        <v>0.26</v>
      </c>
      <c r="K394">
        <f>Tabela_pomiary7[[#This Row],[czujnik2]]+0.9</f>
        <v>-2.56</v>
      </c>
      <c r="L394">
        <f>Tabela_pomiary7[[#This Row],[czujnik8]]+0.9</f>
        <v>-5.2631999999999994</v>
      </c>
      <c r="M394">
        <f>Tabela_pomiary7[[#This Row],[czujnik9]]+0.9</f>
        <v>-1.1499999999999999</v>
      </c>
    </row>
    <row r="395" spans="1:13" x14ac:dyDescent="0.3">
      <c r="A395" s="1">
        <v>42716</v>
      </c>
      <c r="B395" s="2">
        <v>0.29930555555555555</v>
      </c>
      <c r="C395">
        <f>IF(AND(Tabela_pomiary7[[#This Row],[DZIEŃ]]&gt;=5,Tabela_pomiary7[[#This Row],[DZIEŃ]]&lt;=10),C195-1.2,C195)</f>
        <v>-4.66</v>
      </c>
      <c r="D395">
        <f>IF(AND(Tabela_pomiary7[[#This Row],[DZIEŃ]]&gt;=5,Tabela_pomiary7[[#This Row],[DZIEŃ]]&lt;=10),D195-1.2,D195)</f>
        <v>7.8</v>
      </c>
      <c r="E395">
        <f t="shared" si="4"/>
        <v>7.7788999999999993</v>
      </c>
      <c r="F395">
        <f>IF(AND(Tabela_pomiary7[[#This Row],[DZIEŃ]]&gt;=5,Tabela_pomiary7[[#This Row],[DZIEŃ]]&lt;=10),F195-1.2,F195)</f>
        <v>0</v>
      </c>
      <c r="G395">
        <f>DAY(Tabela_pomiary7[[#This Row],[data]])</f>
        <v>12</v>
      </c>
      <c r="I395">
        <f>MONTH(Tabela_pomiary7[[#This Row],[data]])</f>
        <v>12</v>
      </c>
      <c r="J395">
        <f>Tabela_pomiary7[[#This Row],[czujnik1]]+0.9</f>
        <v>-3.7600000000000002</v>
      </c>
      <c r="K395">
        <f>Tabela_pomiary7[[#This Row],[czujnik2]]+0.9</f>
        <v>8.6999999999999993</v>
      </c>
      <c r="L395">
        <f>Tabela_pomiary7[[#This Row],[czujnik8]]+0.9</f>
        <v>8.6788999999999987</v>
      </c>
      <c r="M395">
        <f>Tabela_pomiary7[[#This Row],[czujnik9]]+0.9</f>
        <v>0.9</v>
      </c>
    </row>
    <row r="396" spans="1:13" x14ac:dyDescent="0.3">
      <c r="A396" s="1">
        <v>42720</v>
      </c>
      <c r="B396" s="2">
        <v>4.1666666666666664E-2</v>
      </c>
      <c r="C396">
        <f>IF(AND(Tabela_pomiary7[[#This Row],[DZIEŃ]]&gt;=5,Tabela_pomiary7[[#This Row],[DZIEŃ]]&lt;=10),C196-1.2,C196)</f>
        <v>5.58</v>
      </c>
      <c r="D396">
        <f>IF(AND(Tabela_pomiary7[[#This Row],[DZIEŃ]]&gt;=5,Tabela_pomiary7[[#This Row],[DZIEŃ]]&lt;=10),D196-1.2,D196)</f>
        <v>-4.47</v>
      </c>
      <c r="E396">
        <f t="shared" si="4"/>
        <v>0.749</v>
      </c>
      <c r="F396">
        <f>IF(AND(Tabela_pomiary7[[#This Row],[DZIEŃ]]&gt;=5,Tabela_pomiary7[[#This Row],[DZIEŃ]]&lt;=10),F196-1.2,F196)</f>
        <v>-6.74</v>
      </c>
      <c r="G396">
        <f>DAY(Tabela_pomiary7[[#This Row],[data]])</f>
        <v>16</v>
      </c>
      <c r="I396">
        <f>MONTH(Tabela_pomiary7[[#This Row],[data]])</f>
        <v>12</v>
      </c>
      <c r="J396">
        <f>Tabela_pomiary7[[#This Row],[czujnik1]]+0.9</f>
        <v>6.48</v>
      </c>
      <c r="K396">
        <f>Tabela_pomiary7[[#This Row],[czujnik2]]+0.9</f>
        <v>-3.57</v>
      </c>
      <c r="L396">
        <f>Tabela_pomiary7[[#This Row],[czujnik8]]+0.9</f>
        <v>1.649</v>
      </c>
      <c r="M396">
        <f>Tabela_pomiary7[[#This Row],[czujnik9]]+0.9</f>
        <v>-5.84</v>
      </c>
    </row>
    <row r="397" spans="1:13" x14ac:dyDescent="0.3">
      <c r="A397" s="1">
        <v>42722</v>
      </c>
      <c r="B397" s="2">
        <v>0.37638888888888888</v>
      </c>
      <c r="C397">
        <f>IF(AND(Tabela_pomiary7[[#This Row],[DZIEŃ]]&gt;=5,Tabela_pomiary7[[#This Row],[DZIEŃ]]&lt;=10),C197-1.2,C197)</f>
        <v>3.23</v>
      </c>
      <c r="D397">
        <f>IF(AND(Tabela_pomiary7[[#This Row],[DZIEŃ]]&gt;=5,Tabela_pomiary7[[#This Row],[DZIEŃ]]&lt;=10),D197-1.2,D197)</f>
        <v>3.29</v>
      </c>
      <c r="E397">
        <f t="shared" si="4"/>
        <v>-3.5630999999999999</v>
      </c>
      <c r="F397">
        <f>IF(AND(Tabela_pomiary7[[#This Row],[DZIEŃ]]&gt;=5,Tabela_pomiary7[[#This Row],[DZIEŃ]]&lt;=10),F197-1.2,F197)</f>
        <v>-7.14</v>
      </c>
      <c r="G397">
        <f>DAY(Tabela_pomiary7[[#This Row],[data]])</f>
        <v>18</v>
      </c>
      <c r="I397">
        <f>MONTH(Tabela_pomiary7[[#This Row],[data]])</f>
        <v>12</v>
      </c>
      <c r="J397">
        <f>Tabela_pomiary7[[#This Row],[czujnik1]]+0.9</f>
        <v>4.13</v>
      </c>
      <c r="K397">
        <f>Tabela_pomiary7[[#This Row],[czujnik2]]+0.9</f>
        <v>4.1900000000000004</v>
      </c>
      <c r="L397">
        <f>Tabela_pomiary7[[#This Row],[czujnik8]]+0.9</f>
        <v>-2.6631</v>
      </c>
      <c r="M397">
        <f>Tabela_pomiary7[[#This Row],[czujnik9]]+0.9</f>
        <v>-6.2399999999999993</v>
      </c>
    </row>
    <row r="398" spans="1:13" x14ac:dyDescent="0.3">
      <c r="A398" s="1">
        <v>42727</v>
      </c>
      <c r="B398" s="2">
        <v>0.16944444444444445</v>
      </c>
      <c r="C398">
        <f>IF(AND(Tabela_pomiary7[[#This Row],[DZIEŃ]]&gt;=5,Tabela_pomiary7[[#This Row],[DZIEŃ]]&lt;=10),C198-1.2,C198)</f>
        <v>-1.46</v>
      </c>
      <c r="D398">
        <f>IF(AND(Tabela_pomiary7[[#This Row],[DZIEŃ]]&gt;=5,Tabela_pomiary7[[#This Row],[DZIEŃ]]&lt;=10),D198-1.2,D198)</f>
        <v>-7.76</v>
      </c>
      <c r="E398">
        <f t="shared" si="4"/>
        <v>0.17120000000000002</v>
      </c>
      <c r="F398">
        <f>IF(AND(Tabela_pomiary7[[#This Row],[DZIEŃ]]&gt;=5,Tabela_pomiary7[[#This Row],[DZIEŃ]]&lt;=10),F198-1.2,F198)</f>
        <v>3.83</v>
      </c>
      <c r="G398">
        <f>DAY(Tabela_pomiary7[[#This Row],[data]])</f>
        <v>23</v>
      </c>
      <c r="I398">
        <f>MONTH(Tabela_pomiary7[[#This Row],[data]])</f>
        <v>12</v>
      </c>
      <c r="J398">
        <f>Tabela_pomiary7[[#This Row],[czujnik1]]+0.9</f>
        <v>-0.55999999999999994</v>
      </c>
      <c r="K398">
        <f>Tabela_pomiary7[[#This Row],[czujnik2]]+0.9</f>
        <v>-6.8599999999999994</v>
      </c>
      <c r="L398">
        <f>Tabela_pomiary7[[#This Row],[czujnik8]]+0.9</f>
        <v>1.0712000000000002</v>
      </c>
      <c r="M398">
        <f>Tabela_pomiary7[[#This Row],[czujnik9]]+0.9</f>
        <v>4.7300000000000004</v>
      </c>
    </row>
    <row r="399" spans="1:13" x14ac:dyDescent="0.3">
      <c r="A399" s="1">
        <v>42728</v>
      </c>
      <c r="B399" s="2">
        <v>0.29583333333333334</v>
      </c>
      <c r="C399">
        <f>IF(AND(Tabela_pomiary7[[#This Row],[DZIEŃ]]&gt;=5,Tabela_pomiary7[[#This Row],[DZIEŃ]]&lt;=10),C199-1.2,C199)</f>
        <v>-7.3</v>
      </c>
      <c r="D399">
        <f>IF(AND(Tabela_pomiary7[[#This Row],[DZIEŃ]]&gt;=5,Tabela_pomiary7[[#This Row],[DZIEŃ]]&lt;=10),D199-1.2,D199)</f>
        <v>-4.8600000000000003</v>
      </c>
      <c r="E399">
        <f t="shared" si="4"/>
        <v>-6.8266</v>
      </c>
      <c r="F399">
        <f>IF(AND(Tabela_pomiary7[[#This Row],[DZIEŃ]]&gt;=5,Tabela_pomiary7[[#This Row],[DZIEŃ]]&lt;=10),F199-1.2,F199)</f>
        <v>8.1</v>
      </c>
      <c r="G399">
        <f>DAY(Tabela_pomiary7[[#This Row],[data]])</f>
        <v>24</v>
      </c>
      <c r="I399">
        <f>MONTH(Tabela_pomiary7[[#This Row],[data]])</f>
        <v>12</v>
      </c>
      <c r="J399">
        <f>Tabela_pomiary7[[#This Row],[czujnik1]]+0.9</f>
        <v>-6.3999999999999995</v>
      </c>
      <c r="K399">
        <f>Tabela_pomiary7[[#This Row],[czujnik2]]+0.9</f>
        <v>-3.9600000000000004</v>
      </c>
      <c r="L399">
        <f>Tabela_pomiary7[[#This Row],[czujnik8]]+0.9</f>
        <v>-5.9265999999999996</v>
      </c>
      <c r="M399">
        <f>Tabela_pomiary7[[#This Row],[czujnik9]]+0.9</f>
        <v>9</v>
      </c>
    </row>
    <row r="400" spans="1:13" x14ac:dyDescent="0.3">
      <c r="A400" s="1">
        <v>42731</v>
      </c>
      <c r="B400" s="2">
        <v>4.4444444444444446E-2</v>
      </c>
      <c r="C400">
        <f>IF(AND(Tabela_pomiary7[[#This Row],[DZIEŃ]]&gt;=5,Tabela_pomiary7[[#This Row],[DZIEŃ]]&lt;=10),C200-1.2,C200)</f>
        <v>-2.37</v>
      </c>
      <c r="D400">
        <f>IF(AND(Tabela_pomiary7[[#This Row],[DZIEŃ]]&gt;=5,Tabela_pomiary7[[#This Row],[DZIEŃ]]&lt;=10),D200-1.2,D200)</f>
        <v>4.95</v>
      </c>
      <c r="E400">
        <f t="shared" si="4"/>
        <v>-7.6718999999999999</v>
      </c>
      <c r="F400">
        <f>IF(AND(Tabela_pomiary7[[#This Row],[DZIEŃ]]&gt;=5,Tabela_pomiary7[[#This Row],[DZIEŃ]]&lt;=10),F200-1.2,F200)</f>
        <v>2.2599999999999998</v>
      </c>
      <c r="G400">
        <f>DAY(Tabela_pomiary7[[#This Row],[data]])</f>
        <v>27</v>
      </c>
      <c r="I400">
        <f>MONTH(Tabela_pomiary7[[#This Row],[data]])</f>
        <v>12</v>
      </c>
      <c r="J400">
        <f>Tabela_pomiary7[[#This Row],[czujnik1]]+0.9</f>
        <v>-1.4700000000000002</v>
      </c>
      <c r="K400">
        <f>Tabela_pomiary7[[#This Row],[czujnik2]]+0.9</f>
        <v>5.8500000000000005</v>
      </c>
      <c r="L400">
        <f>Tabela_pomiary7[[#This Row],[czujnik8]]+0.9</f>
        <v>-6.7718999999999996</v>
      </c>
      <c r="M400">
        <f>Tabela_pomiary7[[#This Row],[czujnik9]]+0.9</f>
        <v>3.1599999999999997</v>
      </c>
    </row>
    <row r="401" spans="1:13" x14ac:dyDescent="0.3">
      <c r="A401" s="1">
        <v>42732</v>
      </c>
      <c r="B401" s="2">
        <v>4.3749999999999997E-2</v>
      </c>
      <c r="C401">
        <f>IF(AND(Tabela_pomiary7[[#This Row],[DZIEŃ]]&gt;=5,Tabela_pomiary7[[#This Row],[DZIEŃ]]&lt;=10),C201-1.2,C201)</f>
        <v>-6.44</v>
      </c>
      <c r="D401">
        <f>IF(AND(Tabela_pomiary7[[#This Row],[DZIEŃ]]&gt;=5,Tabela_pomiary7[[#This Row],[DZIEŃ]]&lt;=10),D201-1.2,D201)</f>
        <v>6.45</v>
      </c>
      <c r="E401">
        <f t="shared" si="4"/>
        <v>3.3598000000000003</v>
      </c>
      <c r="F401">
        <f>IF(AND(Tabela_pomiary7[[#This Row],[DZIEŃ]]&gt;=5,Tabela_pomiary7[[#This Row],[DZIEŃ]]&lt;=10),F201-1.2,F201)</f>
        <v>-6.82</v>
      </c>
      <c r="G401">
        <f>DAY(Tabela_pomiary7[[#This Row],[data]])</f>
        <v>28</v>
      </c>
      <c r="I401">
        <f>MONTH(Tabela_pomiary7[[#This Row],[data]])</f>
        <v>12</v>
      </c>
      <c r="J401">
        <f>Tabela_pomiary7[[#This Row],[czujnik1]]+0.9</f>
        <v>-5.54</v>
      </c>
      <c r="K401">
        <f>Tabela_pomiary7[[#This Row],[czujnik2]]+0.9</f>
        <v>7.3500000000000005</v>
      </c>
      <c r="L401">
        <f>Tabela_pomiary7[[#This Row],[czujnik8]]+0.9</f>
        <v>4.2598000000000003</v>
      </c>
      <c r="M401">
        <f>Tabela_pomiary7[[#This Row],[czujnik9]]+0.9</f>
        <v>-5.92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E72EF-805F-4200-8843-6B48309AD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pomiary</vt:lpstr>
      <vt:lpstr>zad 5.1</vt:lpstr>
      <vt:lpstr>zad 5.2</vt:lpstr>
      <vt:lpstr>zad 5.3</vt:lpstr>
      <vt:lpstr>zad 5.3 wykres</vt:lpstr>
      <vt:lpstr>zad 5.4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Żelazowska</dc:creator>
  <cp:lastModifiedBy>Maria Żelazowska</cp:lastModifiedBy>
  <dcterms:created xsi:type="dcterms:W3CDTF">2023-05-17T17:39:12Z</dcterms:created>
  <dcterms:modified xsi:type="dcterms:W3CDTF">2023-05-17T18:45:07Z</dcterms:modified>
</cp:coreProperties>
</file>