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agna.waago\Downloads\"/>
    </mc:Choice>
  </mc:AlternateContent>
  <xr:revisionPtr revIDLastSave="0" documentId="13_ncr:1_{42A231FD-4522-4AC3-8CEF-1F1C7731BA45}" xr6:coauthVersionLast="47" xr6:coauthVersionMax="47" xr10:uidLastSave="{00000000-0000-0000-0000-000000000000}"/>
  <bookViews>
    <workbookView xWindow="-28920" yWindow="-120" windowWidth="29040" windowHeight="17520" tabRatio="817" activeTab="4" xr2:uid="{00000000-000D-0000-FFFF-FFFF00000000}"/>
  </bookViews>
  <sheets>
    <sheet name="Prinsippnote" sheetId="1" r:id="rId1"/>
    <sheet name="Resultatregnskap" sheetId="2" r:id="rId2"/>
    <sheet name="Balanse - eiendeler" sheetId="3" r:id="rId3"/>
    <sheet name="Balanse - egenkapital og gjeld" sheetId="4" r:id="rId4"/>
    <sheet name="Kontantstrøm" sheetId="5" r:id="rId5"/>
    <sheet name="Note 1 og 2" sheetId="6" r:id="rId6"/>
    <sheet name="Note 3" sheetId="7" r:id="rId7"/>
    <sheet name="Note 5 og 6" sheetId="8" r:id="rId8"/>
    <sheet name="Note 7" sheetId="9" r:id="rId9"/>
    <sheet name="Note 8" sheetId="10" r:id="rId10"/>
    <sheet name="Note 9 og 10" sheetId="11" r:id="rId11"/>
    <sheet name="Note 11" sheetId="12" r:id="rId12"/>
    <sheet name="Note 12" sheetId="13" r:id="rId13"/>
    <sheet name="Note 21" sheetId="14" r:id="rId14"/>
    <sheet name="Genererte nøkkeltall" sheetId="15" r:id="rId15"/>
    <sheet name="Veiledning"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0" roundtripDataChecksum="ql0Hv7itwvxqzR82TbGIVhIfyOtRxNe/jdYY8f4UaeI="/>
    </ext>
  </extLst>
</workbook>
</file>

<file path=xl/calcChain.xml><?xml version="1.0" encoding="utf-8"?>
<calcChain xmlns="http://schemas.openxmlformats.org/spreadsheetml/2006/main">
  <c r="D51" i="5" l="1"/>
  <c r="C51" i="5"/>
  <c r="C35" i="14"/>
  <c r="C34" i="14"/>
  <c r="C24" i="14"/>
  <c r="C23" i="14"/>
  <c r="C17" i="14"/>
  <c r="C15" i="14"/>
  <c r="C14" i="14"/>
  <c r="C8" i="14"/>
  <c r="H14" i="13"/>
  <c r="H11" i="13"/>
  <c r="H10" i="13"/>
  <c r="E14" i="13"/>
  <c r="C14" i="13"/>
  <c r="C11" i="13"/>
  <c r="C10" i="13"/>
  <c r="C11" i="12"/>
  <c r="C7" i="12"/>
  <c r="B11" i="12"/>
  <c r="C11" i="11"/>
  <c r="C7" i="11"/>
  <c r="C6" i="11"/>
  <c r="B11" i="11"/>
  <c r="B7" i="11"/>
  <c r="B6" i="11"/>
  <c r="H15" i="10"/>
  <c r="H12" i="10"/>
  <c r="H7" i="10"/>
  <c r="C6" i="9"/>
  <c r="C20" i="7"/>
  <c r="C16" i="7"/>
  <c r="C15" i="7"/>
  <c r="C13" i="7"/>
  <c r="C11" i="7"/>
  <c r="C10" i="7"/>
  <c r="C9" i="7"/>
  <c r="C6" i="7"/>
  <c r="B20" i="7"/>
  <c r="B16" i="7"/>
  <c r="B15" i="7"/>
  <c r="B13" i="7"/>
  <c r="B11" i="7"/>
  <c r="B10" i="7"/>
  <c r="B9" i="7"/>
  <c r="B6" i="7"/>
  <c r="C55" i="6"/>
  <c r="B55" i="6"/>
  <c r="C46" i="6"/>
  <c r="C44" i="6"/>
  <c r="C43" i="6"/>
  <c r="C42" i="6"/>
  <c r="C41" i="6"/>
  <c r="B46" i="6"/>
  <c r="B44" i="6"/>
  <c r="B43" i="6"/>
  <c r="B42" i="6"/>
  <c r="B41" i="6"/>
  <c r="C31" i="6"/>
  <c r="C29" i="6"/>
  <c r="B31" i="6"/>
  <c r="B29" i="6"/>
  <c r="D36" i="5"/>
  <c r="D16" i="5"/>
  <c r="D15" i="5"/>
  <c r="D11" i="5"/>
  <c r="D8" i="5"/>
  <c r="C37" i="5"/>
  <c r="C16" i="5"/>
  <c r="C15" i="5"/>
  <c r="C11" i="5"/>
  <c r="C8" i="5"/>
  <c r="D46" i="4"/>
  <c r="D45" i="4"/>
  <c r="D43" i="4"/>
  <c r="D17" i="4"/>
  <c r="D11" i="4"/>
  <c r="D10" i="4"/>
  <c r="C46" i="4"/>
  <c r="C45" i="4"/>
  <c r="C43" i="4"/>
  <c r="C17" i="4"/>
  <c r="C11" i="4"/>
  <c r="C10" i="4"/>
  <c r="D49" i="3" l="1"/>
  <c r="D39" i="3"/>
  <c r="D38" i="3"/>
  <c r="D24" i="3"/>
  <c r="D16" i="3"/>
  <c r="D8" i="3"/>
  <c r="C49" i="3"/>
  <c r="C39" i="3"/>
  <c r="C38" i="3"/>
  <c r="C24" i="3"/>
  <c r="C16" i="3"/>
  <c r="C8" i="3"/>
  <c r="D36" i="2"/>
  <c r="D26" i="2"/>
  <c r="D25" i="2"/>
  <c r="D27" i="2" s="1"/>
  <c r="D19" i="2"/>
  <c r="D17" i="2"/>
  <c r="D16" i="2"/>
  <c r="D8" i="2"/>
  <c r="C37" i="2"/>
  <c r="C39" i="2" s="1"/>
  <c r="C36" i="2"/>
  <c r="C26" i="2"/>
  <c r="C27" i="2" s="1"/>
  <c r="C25" i="2"/>
  <c r="C19" i="2"/>
  <c r="C17" i="2"/>
  <c r="C16" i="2"/>
  <c r="C8" i="2"/>
  <c r="C12" i="2" s="1"/>
  <c r="B9" i="15" s="1"/>
  <c r="C20" i="5"/>
  <c r="C12" i="15"/>
  <c r="B12" i="15"/>
  <c r="C11" i="15"/>
  <c r="B11" i="15"/>
  <c r="C10" i="15"/>
  <c r="B10" i="15"/>
  <c r="C8" i="15"/>
  <c r="B8" i="15"/>
  <c r="A1" i="15"/>
  <c r="D37" i="14"/>
  <c r="C37" i="14"/>
  <c r="B36" i="14"/>
  <c r="B37" i="14" s="1"/>
  <c r="B29" i="14"/>
  <c r="D25" i="14"/>
  <c r="C25" i="14"/>
  <c r="B25" i="14"/>
  <c r="D18" i="14"/>
  <c r="C18" i="14"/>
  <c r="B16" i="14"/>
  <c r="B13" i="14"/>
  <c r="B18" i="14" s="1"/>
  <c r="D10" i="14"/>
  <c r="D20" i="14" s="1"/>
  <c r="D27" i="14" s="1"/>
  <c r="D31" i="14" s="1"/>
  <c r="C10" i="14"/>
  <c r="B9" i="14"/>
  <c r="B7" i="14"/>
  <c r="B10" i="14" s="1"/>
  <c r="A1" i="14"/>
  <c r="E15" i="13"/>
  <c r="D15" i="13"/>
  <c r="C15" i="13"/>
  <c r="B15" i="13"/>
  <c r="G14" i="13"/>
  <c r="F14" i="13"/>
  <c r="G13" i="13"/>
  <c r="F13" i="13"/>
  <c r="G12" i="13"/>
  <c r="F12" i="13"/>
  <c r="G11" i="13"/>
  <c r="F11" i="13"/>
  <c r="G10" i="13"/>
  <c r="F10" i="13"/>
  <c r="C13" i="12"/>
  <c r="B13" i="12"/>
  <c r="C6" i="12"/>
  <c r="B6" i="12"/>
  <c r="A2" i="12"/>
  <c r="C21" i="11"/>
  <c r="B21" i="11"/>
  <c r="C17" i="11"/>
  <c r="B17" i="11"/>
  <c r="C13" i="11"/>
  <c r="B13" i="11"/>
  <c r="C10" i="11"/>
  <c r="B10" i="11"/>
  <c r="C8" i="11"/>
  <c r="B8" i="11"/>
  <c r="C5" i="11"/>
  <c r="B5" i="11"/>
  <c r="A1" i="11"/>
  <c r="G17" i="10"/>
  <c r="A17" i="10"/>
  <c r="I16" i="10"/>
  <c r="A16" i="10"/>
  <c r="I15" i="10"/>
  <c r="A15" i="10"/>
  <c r="I14" i="10"/>
  <c r="A14" i="10"/>
  <c r="I13" i="10"/>
  <c r="A13" i="10"/>
  <c r="I12" i="10"/>
  <c r="A12" i="10"/>
  <c r="H11" i="10"/>
  <c r="H17" i="10" s="1"/>
  <c r="G11" i="10"/>
  <c r="F11" i="10"/>
  <c r="F17" i="10" s="1"/>
  <c r="E11" i="10"/>
  <c r="E17" i="10" s="1"/>
  <c r="D11" i="10"/>
  <c r="D17" i="10" s="1"/>
  <c r="C11" i="10"/>
  <c r="C17" i="10" s="1"/>
  <c r="B11" i="10"/>
  <c r="A11" i="10"/>
  <c r="I10" i="10"/>
  <c r="A10" i="10"/>
  <c r="I9" i="10"/>
  <c r="A9" i="10"/>
  <c r="I8" i="10"/>
  <c r="A8" i="10"/>
  <c r="I7" i="10"/>
  <c r="A7" i="10"/>
  <c r="A2" i="10"/>
  <c r="E15" i="9"/>
  <c r="E14" i="9"/>
  <c r="E13" i="9"/>
  <c r="E12" i="9"/>
  <c r="E11" i="9"/>
  <c r="D10" i="9"/>
  <c r="D16" i="9" s="1"/>
  <c r="C10" i="9"/>
  <c r="C16" i="9" s="1"/>
  <c r="B10" i="9"/>
  <c r="B16" i="9" s="1"/>
  <c r="E9" i="9"/>
  <c r="E8" i="9"/>
  <c r="E7" i="9"/>
  <c r="E6" i="9"/>
  <c r="A1" i="9"/>
  <c r="E59" i="8"/>
  <c r="D59" i="8"/>
  <c r="E50" i="8"/>
  <c r="D50" i="8"/>
  <c r="C50" i="8"/>
  <c r="B50" i="8"/>
  <c r="E47" i="8"/>
  <c r="D47" i="8"/>
  <c r="C47" i="8"/>
  <c r="B47" i="8"/>
  <c r="E45" i="8"/>
  <c r="D45" i="8"/>
  <c r="C45" i="8"/>
  <c r="B45" i="8"/>
  <c r="E42" i="8"/>
  <c r="D42" i="8"/>
  <c r="C42" i="8"/>
  <c r="B42" i="8"/>
  <c r="E40" i="8"/>
  <c r="D40" i="8"/>
  <c r="C40" i="8"/>
  <c r="B40" i="8"/>
  <c r="E37" i="8"/>
  <c r="D37" i="8"/>
  <c r="C37" i="8"/>
  <c r="B37" i="8"/>
  <c r="E35" i="8"/>
  <c r="D35" i="8"/>
  <c r="C35" i="8"/>
  <c r="B35" i="8"/>
  <c r="E32" i="8"/>
  <c r="D32" i="8"/>
  <c r="C32" i="8"/>
  <c r="B32" i="8"/>
  <c r="E27" i="8"/>
  <c r="D27" i="8"/>
  <c r="E18" i="8"/>
  <c r="D18" i="8"/>
  <c r="C18" i="8"/>
  <c r="B18" i="8"/>
  <c r="E14" i="8"/>
  <c r="D14" i="8"/>
  <c r="C14" i="8"/>
  <c r="B14" i="8"/>
  <c r="E11" i="8"/>
  <c r="D11" i="8"/>
  <c r="C11" i="8"/>
  <c r="B11" i="8"/>
  <c r="A2" i="8"/>
  <c r="C23" i="7"/>
  <c r="B23" i="7"/>
  <c r="C17" i="7"/>
  <c r="B17" i="7"/>
  <c r="C5" i="7"/>
  <c r="C19" i="7" s="1"/>
  <c r="B5" i="7"/>
  <c r="B19" i="7" s="1"/>
  <c r="A1" i="7"/>
  <c r="C47" i="6"/>
  <c r="B47" i="6"/>
  <c r="C40" i="6"/>
  <c r="B40" i="6"/>
  <c r="C32" i="6"/>
  <c r="B32" i="6"/>
  <c r="C28" i="6"/>
  <c r="B28" i="6"/>
  <c r="D20" i="6"/>
  <c r="C20" i="6"/>
  <c r="B20" i="6"/>
  <c r="E20" i="6" s="1"/>
  <c r="E19" i="6"/>
  <c r="E18" i="6"/>
  <c r="E17" i="6"/>
  <c r="E16" i="6"/>
  <c r="D12" i="6"/>
  <c r="C12" i="6"/>
  <c r="B12" i="6"/>
  <c r="E12" i="6" s="1"/>
  <c r="E11" i="6"/>
  <c r="E10" i="6"/>
  <c r="E9" i="6"/>
  <c r="E8" i="6"/>
  <c r="A1" i="6"/>
  <c r="D47" i="5"/>
  <c r="C47" i="5"/>
  <c r="D29" i="5"/>
  <c r="C29" i="5"/>
  <c r="D20" i="5"/>
  <c r="D6" i="5"/>
  <c r="C6" i="5"/>
  <c r="A1" i="5"/>
  <c r="D47" i="4"/>
  <c r="C24" i="15" s="1"/>
  <c r="C47" i="4"/>
  <c r="B24" i="15" s="1"/>
  <c r="D38" i="4"/>
  <c r="C38" i="4"/>
  <c r="D30" i="4"/>
  <c r="C30" i="4"/>
  <c r="D18" i="4"/>
  <c r="C18" i="4"/>
  <c r="D13" i="4"/>
  <c r="C13" i="4"/>
  <c r="D6" i="4"/>
  <c r="C6" i="4"/>
  <c r="A1" i="4"/>
  <c r="D51" i="3"/>
  <c r="C51" i="3"/>
  <c r="D46" i="3"/>
  <c r="C46" i="3"/>
  <c r="D40" i="3"/>
  <c r="C40" i="3"/>
  <c r="D35" i="3"/>
  <c r="C35" i="3"/>
  <c r="D29" i="3"/>
  <c r="C29" i="3"/>
  <c r="D19" i="3"/>
  <c r="C19" i="3"/>
  <c r="D11" i="3"/>
  <c r="C11" i="3"/>
  <c r="D5" i="3"/>
  <c r="E21" i="8" s="1"/>
  <c r="C5" i="3"/>
  <c r="D21" i="8" s="1"/>
  <c r="A1" i="3"/>
  <c r="D39" i="2"/>
  <c r="D20" i="2"/>
  <c r="C14" i="15" s="1"/>
  <c r="C20" i="2"/>
  <c r="B14" i="15" s="1"/>
  <c r="D12" i="2"/>
  <c r="C9" i="15" s="1"/>
  <c r="C53" i="3" l="1"/>
  <c r="B21" i="15" s="1"/>
  <c r="B19" i="15"/>
  <c r="D53" i="3"/>
  <c r="C21" i="15" s="1"/>
  <c r="C23" i="15"/>
  <c r="B29" i="15"/>
  <c r="B20" i="15"/>
  <c r="B32" i="15" s="1"/>
  <c r="C22" i="2"/>
  <c r="B15" i="15" s="1"/>
  <c r="B30" i="15" s="1"/>
  <c r="C20" i="15"/>
  <c r="C32" i="15" s="1"/>
  <c r="D22" i="2"/>
  <c r="C15" i="15" s="1"/>
  <c r="C30" i="15" s="1"/>
  <c r="B23" i="15"/>
  <c r="C20" i="14"/>
  <c r="C27" i="14" s="1"/>
  <c r="C31" i="14" s="1"/>
  <c r="G15" i="13"/>
  <c r="C50" i="5"/>
  <c r="C52" i="5" s="1"/>
  <c r="D50" i="5"/>
  <c r="D52" i="5" s="1"/>
  <c r="I11" i="10"/>
  <c r="D49" i="4"/>
  <c r="C49" i="4"/>
  <c r="B35" i="15"/>
  <c r="C35" i="15"/>
  <c r="H15" i="13"/>
  <c r="B36" i="15"/>
  <c r="C36" i="15"/>
  <c r="B20" i="14"/>
  <c r="B27" i="14" s="1"/>
  <c r="B31" i="14" s="1"/>
  <c r="C29" i="15"/>
  <c r="D53" i="8"/>
  <c r="F15" i="13"/>
  <c r="E53" i="8"/>
  <c r="B13" i="15"/>
  <c r="B17" i="10"/>
  <c r="I17" i="10" s="1"/>
  <c r="C13" i="15"/>
  <c r="C19" i="15"/>
  <c r="C20" i="4"/>
  <c r="B22" i="15" s="1"/>
  <c r="B34" i="15" s="1"/>
  <c r="E10" i="9"/>
  <c r="E16" i="9" s="1"/>
  <c r="D20" i="4"/>
  <c r="C22" i="15" s="1"/>
  <c r="B31" i="15" l="1"/>
  <c r="D29" i="2"/>
  <c r="D33" i="2" s="1"/>
  <c r="C16" i="15" s="1"/>
  <c r="C29" i="2"/>
  <c r="C33" i="2" s="1"/>
  <c r="B16" i="15" s="1"/>
  <c r="C31" i="15"/>
  <c r="C51" i="4"/>
  <c r="B25" i="15" s="1"/>
  <c r="B33" i="15" s="1"/>
  <c r="C34" i="15"/>
  <c r="D51" i="4"/>
  <c r="C25" i="15" s="1"/>
  <c r="C33" i="15" s="1"/>
</calcChain>
</file>

<file path=xl/sharedStrings.xml><?xml version="1.0" encoding="utf-8"?>
<sst xmlns="http://schemas.openxmlformats.org/spreadsheetml/2006/main" count="780" uniqueCount="657">
  <si>
    <t xml:space="preserve">Note 0 Prinsippnote. </t>
  </si>
  <si>
    <t>Generelle regnskapsprinsipper</t>
  </si>
  <si>
    <t>Årsregnskapet er utarbeidet etter regnskapslovens bestemmelser og NOKUTs rapporteringskrav.</t>
  </si>
  <si>
    <t>Anvendte regnskapsprinsipper</t>
  </si>
  <si>
    <t>Inntekter</t>
  </si>
  <si>
    <t>Inntekter som forutsetter en motytelse er resultatført i den perioden rettigheten til inntekten er opptjent. Slike inntekter måles til verdien av vederlaget på transaksjonstidspunktet. Inntekter fra salg av tjenester anses som opptjent på det tidspunktet krav om vederlag oppstår.</t>
  </si>
  <si>
    <t>Kostnader</t>
  </si>
  <si>
    <t>Kostnader som vedrører transaksjonsbaserte inntekter er sammenstilt med de tilsvarende inntekter og kostnadsført i samme periode. Prosjekter innen oppdragsvirksomhet er behandlet etter metoden løpende avregning uten fortjeneste. Fullføringsgraden er målt som forholdet mellom påløpte kostnader og totalt estimerte kontraktskostnader.</t>
  </si>
  <si>
    <t>Tap</t>
  </si>
  <si>
    <t>Det er ikke foretatt en generell vurdering knyttet til latente tap i aktive oppdragsprosjekter. Eventuelle tap konstateres først ved avslutning av prosjektet og er som hovedregel kostnadsført når en eventuell underdekning i prosjektet er endelig konstatert. For aktive prosjekter hvor det er konstatert sannsynlig tap, er det avsatt for latente tap.</t>
  </si>
  <si>
    <t>Omløpsmidler og kortsiktig gjeld</t>
  </si>
  <si>
    <t>Omløpsmidler og kortsiktig gjeld omfatter poster som forfaller til betaling innen ett år etter anskaffelsestidspunktet, samt poster som knytter seg til varekretsløpet. Øvrige poster er klassifisert som anleggsmiddel/langsiktig gjeld. Fordringer er klassifisert som omløpsmidler hvis de skal tilbakebetales i løpet av ett år etter utbetalingstidspunktet. 
Omløpsmidler er vurdert til det laveste av anskaffelseskost og virkelig verdi. Kortsiktig gjeld balanseføres til nominelt beløp på etableringstidspunktet.</t>
  </si>
  <si>
    <t>Immaterielle eiendeler</t>
  </si>
  <si>
    <t>Eksternt innkjøpte immaterielle eiendeler er vurdert til anskaffelseskost og avskrives over driftsmidlets forventede levetid, men nedskrives til virkelig verdi ved verdifall som ikke forventes å være forbigående.</t>
  </si>
  <si>
    <t>Aksjer og andre finansielle eiendeler</t>
  </si>
  <si>
    <t>Aksjer og andre finansielle eiendeler er vurdert til markedsverdi.</t>
  </si>
  <si>
    <t>Varige driftsmidler</t>
  </si>
  <si>
    <t>Varige driftsmidler er vurdert til anskaffelseskost og avskrives over driftsmidlets forventede levetid, men nedskrives til virkelig verdi ved verdifall som ikke forventes å være forbigående.</t>
  </si>
  <si>
    <t>Varebeholdninger</t>
  </si>
  <si>
    <t>Lager av innkjøpte varer er verdsatt til laveste av anskaffelseskost og virkelig verdi. Egentilvirkede ferdigvarer og varer under tilvirkning er vurdert til full tilvirkningskost. Det er foretatt nedskriving for påregnelig ukurans.</t>
  </si>
  <si>
    <t>Fordringer</t>
  </si>
  <si>
    <t>Kundefordringer og andre fordringer er oppført i balansen til pålydende etter fradrag for avsetning til forventet tap. Avsetning til tap er gjort på grunnlag av individuelle vurderinger av de enkelte fordringene. I tillegg er det for kundefordringer gjort en uspesifisert avsetning for å dekke antatt tap.
 </t>
  </si>
  <si>
    <t>Internhandel</t>
  </si>
  <si>
    <t>Alle vesentlige interne transaksjoner og mellomværender innen virksomheten er eliminert i regnskapet.</t>
  </si>
  <si>
    <t xml:space="preserve"> </t>
  </si>
  <si>
    <t>Pensjoner og pensjonsforpliktelser</t>
  </si>
  <si>
    <t>Institusjonen har en pensjonsordning som gir de ansatte rett til avtalte pensjonsytelser.</t>
  </si>
  <si>
    <t>Kontantstrøm</t>
  </si>
  <si>
    <t>Kontantstrømanalysen er satt opp etter indirekte metode.</t>
  </si>
  <si>
    <t>Kontoplan</t>
  </si>
  <si>
    <t>Kontoplanen er satt opp etter NS 4102.</t>
  </si>
  <si>
    <t>Fagskolens navn: Institutt for helhetsmedisin</t>
  </si>
  <si>
    <t>Org.nr: 987009039</t>
  </si>
  <si>
    <t>Resultatregnskap</t>
  </si>
  <si>
    <t>Beløp i 1000 kroner</t>
  </si>
  <si>
    <t>Note</t>
  </si>
  <si>
    <t>DBH-referanse</t>
  </si>
  <si>
    <t>Driftsinntekter</t>
  </si>
  <si>
    <t>Salgsinntekter</t>
  </si>
  <si>
    <t>RE.1</t>
  </si>
  <si>
    <t>Offentlige tilskudd</t>
  </si>
  <si>
    <t>RE.2</t>
  </si>
  <si>
    <t>Leieinntekter</t>
  </si>
  <si>
    <t>RE.4</t>
  </si>
  <si>
    <t>Andre driftsinntekter</t>
  </si>
  <si>
    <t>RE.5</t>
  </si>
  <si>
    <t>Sum driftsinntekter</t>
  </si>
  <si>
    <t>RE.6</t>
  </si>
  <si>
    <t>Driftskostnader</t>
  </si>
  <si>
    <t>Varekostnad</t>
  </si>
  <si>
    <t>RE.7</t>
  </si>
  <si>
    <t>Lønn og andre personalkostnader</t>
  </si>
  <si>
    <t>RE.8</t>
  </si>
  <si>
    <t>Avskrivninger</t>
  </si>
  <si>
    <t>RE.9</t>
  </si>
  <si>
    <t>Nedskrivninger</t>
  </si>
  <si>
    <t>RE.10</t>
  </si>
  <si>
    <t>Andre driftskostnader</t>
  </si>
  <si>
    <t>RE.11</t>
  </si>
  <si>
    <t>Sum driftskostnader</t>
  </si>
  <si>
    <t>RE.12</t>
  </si>
  <si>
    <t>Driftsresultat</t>
  </si>
  <si>
    <t>RE.13</t>
  </si>
  <si>
    <t>Finansinntekter og -kostnader</t>
  </si>
  <si>
    <t>Finansinntekter</t>
  </si>
  <si>
    <t>RE.14</t>
  </si>
  <si>
    <t>Finanskostnader</t>
  </si>
  <si>
    <t>RE.15</t>
  </si>
  <si>
    <t>Resultat av finansposter</t>
  </si>
  <si>
    <t>RE.16</t>
  </si>
  <si>
    <t>Resultat før skattekostnad</t>
  </si>
  <si>
    <t>RE.17</t>
  </si>
  <si>
    <t>Skattekostnad</t>
  </si>
  <si>
    <t>RE.18</t>
  </si>
  <si>
    <t>Årsresultat</t>
  </si>
  <si>
    <t>RE.19</t>
  </si>
  <si>
    <t>Disponeringer</t>
  </si>
  <si>
    <t>Tilført annen egenkapital</t>
  </si>
  <si>
    <t>RE.20</t>
  </si>
  <si>
    <t>Konsernbidrag</t>
  </si>
  <si>
    <t>RE.23</t>
  </si>
  <si>
    <t>Andre disponeringer</t>
  </si>
  <si>
    <t>RE.21</t>
  </si>
  <si>
    <t>Sum disponeringer</t>
  </si>
  <si>
    <t>RE.22</t>
  </si>
  <si>
    <t xml:space="preserve">Årsregnskapet skal leveres for rettssubjektet, det vil si virksomheten som innehar akkrediteringen.
Dersom rettssubjektet for eksempel er en større virksomhet, der fagskolen utgjør en av flere avdelinger, så skal virksomheten levere årsregnskap for hele virksomheten samlet. 
Dersom virksomheten kun driver fagskolevirksomhet, så er fagskolen og rettssubjektet det samme.
</t>
  </si>
  <si>
    <t>Balanse - eiendeler</t>
  </si>
  <si>
    <t>A. Anleggsmidler</t>
  </si>
  <si>
    <t>I. Immaterielle eiendeler</t>
  </si>
  <si>
    <t>Rettigheter, konsesjoner mv..</t>
  </si>
  <si>
    <t>EI.1</t>
  </si>
  <si>
    <t>Utsatt skattefordel</t>
  </si>
  <si>
    <t>EI.2</t>
  </si>
  <si>
    <t>Goodwill</t>
  </si>
  <si>
    <t>EI.3</t>
  </si>
  <si>
    <t>Sum immaterielle eiendeler</t>
  </si>
  <si>
    <t>EI.4</t>
  </si>
  <si>
    <t>II. Varige driftsmidler</t>
  </si>
  <si>
    <t>Tomter</t>
  </si>
  <si>
    <t>EI.5</t>
  </si>
  <si>
    <t>Bygninger og annen fast eiendom</t>
  </si>
  <si>
    <t>EI.6</t>
  </si>
  <si>
    <t>Maskiner og anlegg</t>
  </si>
  <si>
    <t>EI.7</t>
  </si>
  <si>
    <t>Kjøretøy</t>
  </si>
  <si>
    <t>EI.8</t>
  </si>
  <si>
    <t>Anlegg under utførelse</t>
  </si>
  <si>
    <t>EI.9</t>
  </si>
  <si>
    <t>Sum varige driftsmidler</t>
  </si>
  <si>
    <t>EI.10</t>
  </si>
  <si>
    <t>III. Finansielle anleggsmidler</t>
  </si>
  <si>
    <t>Investeringer i datterselskap</t>
  </si>
  <si>
    <t>EI.11</t>
  </si>
  <si>
    <t>Investeringer i annet foretak i samme konsern</t>
  </si>
  <si>
    <t>EI.12</t>
  </si>
  <si>
    <t>Lån til foretak i samme konsern</t>
  </si>
  <si>
    <t>EI.13</t>
  </si>
  <si>
    <t>Investeringer i tilknyttet selskap</t>
  </si>
  <si>
    <t>EI.14</t>
  </si>
  <si>
    <t>Lån til tilknyttet selskap og felles kontrollert virksomhet</t>
  </si>
  <si>
    <t>EI.15</t>
  </si>
  <si>
    <t>Investeringer i aksjer og andeler</t>
  </si>
  <si>
    <t>EI.16</t>
  </si>
  <si>
    <t>Obligasjoner og andre fordringer</t>
  </si>
  <si>
    <t>EI.17</t>
  </si>
  <si>
    <t>Sum finansielle anleggsmidler</t>
  </si>
  <si>
    <t>EI.18</t>
  </si>
  <si>
    <t>B. Omløpsmidler</t>
  </si>
  <si>
    <t>I. Varer</t>
  </si>
  <si>
    <t>EI.19</t>
  </si>
  <si>
    <t>Andre beholdninger</t>
  </si>
  <si>
    <t>EI.20</t>
  </si>
  <si>
    <t>Sum varer</t>
  </si>
  <si>
    <t>EI.21</t>
  </si>
  <si>
    <t xml:space="preserve">  </t>
  </si>
  <si>
    <t>II. Fordringer</t>
  </si>
  <si>
    <t>Kundefordringer</t>
  </si>
  <si>
    <t>EI.22</t>
  </si>
  <si>
    <t>Andre fordringer</t>
  </si>
  <si>
    <t>6, 9</t>
  </si>
  <si>
    <t>EI.23</t>
  </si>
  <si>
    <t>Sum fordringer</t>
  </si>
  <si>
    <t>EI.24</t>
  </si>
  <si>
    <t xml:space="preserve">III. Investeringer </t>
  </si>
  <si>
    <t>Aksjer og andeler i foretak i samme konsern</t>
  </si>
  <si>
    <t>EI.25</t>
  </si>
  <si>
    <t>Markedsbaserte aksjer og obligasjoner</t>
  </si>
  <si>
    <t>EI.26</t>
  </si>
  <si>
    <t>Andre finansielle instrumenter</t>
  </si>
  <si>
    <t>EI.27</t>
  </si>
  <si>
    <t>Sum investeringer</t>
  </si>
  <si>
    <t>EI.28</t>
  </si>
  <si>
    <t>IV. Bankinnskudd, kontanter og lignende</t>
  </si>
  <si>
    <t>Bankinnskudd</t>
  </si>
  <si>
    <t>EI.29</t>
  </si>
  <si>
    <t>Kontanter og kontantekvivalenter</t>
  </si>
  <si>
    <t>EI.30</t>
  </si>
  <si>
    <t>Sum bankinnskudd, kontanter og lignende</t>
  </si>
  <si>
    <t>EI.31</t>
  </si>
  <si>
    <t>SUM EIENDELER</t>
  </si>
  <si>
    <t>EI.32</t>
  </si>
  <si>
    <t>Årsregnskapet skal leveres for rettssubjektet, det vil si virksomheten som innehar akkrediteringen.
Dersom rettssubjektet for eksempel er en større virksomhet, der fagskolen utgjør en av flere avdelinger, så skal virksomheten levere årsregnskap for hele virksomheten samlet. 
Dersom virksomheten kun driver fagskolevirksomhet, så er fagskolen og rettssubjektet det samme.</t>
  </si>
  <si>
    <t>Balanse - gjeld og egenkapital</t>
  </si>
  <si>
    <t>C. Egenkapital</t>
  </si>
  <si>
    <t>I. Innskutt egenkapital</t>
  </si>
  <si>
    <t>Selskapskapital</t>
  </si>
  <si>
    <t>GK.1</t>
  </si>
  <si>
    <t>Overkursfond</t>
  </si>
  <si>
    <t>GK.2</t>
  </si>
  <si>
    <t>Annen innskutt egenkapital</t>
  </si>
  <si>
    <t>GK.2A</t>
  </si>
  <si>
    <t>Sum innskutt egenkapital</t>
  </si>
  <si>
    <t>GK.3</t>
  </si>
  <si>
    <t/>
  </si>
  <si>
    <t>II. Opptjent egenkapital</t>
  </si>
  <si>
    <t>Fond for vurderingsforskjeller</t>
  </si>
  <si>
    <t>GK.4</t>
  </si>
  <si>
    <t>Annen opptjent egenkapital</t>
  </si>
  <si>
    <t>GK.5</t>
  </si>
  <si>
    <t>Sum opptjent egenkapital</t>
  </si>
  <si>
    <t>GK.6</t>
  </si>
  <si>
    <t>Sum egenkapital</t>
  </si>
  <si>
    <t>GK.7</t>
  </si>
  <si>
    <t>D. Gjeld</t>
  </si>
  <si>
    <t>I. Avsetning for forpliktelser</t>
  </si>
  <si>
    <t>Pensjonsforpliktelser</t>
  </si>
  <si>
    <t>GK.8</t>
  </si>
  <si>
    <t>Statstilskudd - investeringsformål</t>
  </si>
  <si>
    <t>GK.9</t>
  </si>
  <si>
    <t>Andre investeringstilskudd</t>
  </si>
  <si>
    <t>GK.10</t>
  </si>
  <si>
    <t>Utsatt skatt</t>
  </si>
  <si>
    <t>GK.11</t>
  </si>
  <si>
    <t>Andre avsetninger for forpliktelser</t>
  </si>
  <si>
    <t>GK.12</t>
  </si>
  <si>
    <t>Sum avsetning for forpliktelser</t>
  </si>
  <si>
    <t>GK.13</t>
  </si>
  <si>
    <t>II. Annen langsiktig gjeld</t>
  </si>
  <si>
    <t>Konvertible lån</t>
  </si>
  <si>
    <t>GK.14</t>
  </si>
  <si>
    <t>Obligasjonslån</t>
  </si>
  <si>
    <t>GK.15</t>
  </si>
  <si>
    <t>Gjeld til kredittinstitusjoner</t>
  </si>
  <si>
    <t>GK.16</t>
  </si>
  <si>
    <t>Leierettsinnskudd</t>
  </si>
  <si>
    <t>GK.17</t>
  </si>
  <si>
    <t>Øvrig langsiktig gjeld</t>
  </si>
  <si>
    <t>6, 10</t>
  </si>
  <si>
    <t>GK.18</t>
  </si>
  <si>
    <t>Sum annen langsiktig gjeld</t>
  </si>
  <si>
    <t>GK.19</t>
  </si>
  <si>
    <t>III. Kortsiktig gjeld</t>
  </si>
  <si>
    <t>GK.20</t>
  </si>
  <si>
    <t>GK.21</t>
  </si>
  <si>
    <t>Leverandørgjeld</t>
  </si>
  <si>
    <t>GK.22</t>
  </si>
  <si>
    <t>Betalbar skatt</t>
  </si>
  <si>
    <t>GK.23</t>
  </si>
  <si>
    <t>Skyldig offentlige avgifter</t>
  </si>
  <si>
    <t>GK.24</t>
  </si>
  <si>
    <t>Annen kortsiktig gjeld</t>
  </si>
  <si>
    <t>6, 11</t>
  </si>
  <si>
    <t>GK.25</t>
  </si>
  <si>
    <t>Sum kortsiktig gjeld</t>
  </si>
  <si>
    <t>GK.26</t>
  </si>
  <si>
    <t>Sum gjeld</t>
  </si>
  <si>
    <t>GK.27</t>
  </si>
  <si>
    <t>SUM EGENKAPITAL OG GJELD</t>
  </si>
  <si>
    <t>GK.28</t>
  </si>
  <si>
    <t>Kontantstrømoppstilling (indirekte metode)</t>
  </si>
  <si>
    <t>Kontantstrømmer fra operasjonelle aktiviteter</t>
  </si>
  <si>
    <t>KS.1</t>
  </si>
  <si>
    <t>Periodens betalte skatt</t>
  </si>
  <si>
    <t>KS.2</t>
  </si>
  <si>
    <t>Tap/gevinst ved salg av anleggsmidler</t>
  </si>
  <si>
    <t>KS.3</t>
  </si>
  <si>
    <t>Ordinære avskrivninger</t>
  </si>
  <si>
    <t>KS.4</t>
  </si>
  <si>
    <t>Nedskrivninger av anleggsmidler</t>
  </si>
  <si>
    <t>KS.5</t>
  </si>
  <si>
    <t>Periodisert inntektsføring av tilskudd</t>
  </si>
  <si>
    <t>KS.6</t>
  </si>
  <si>
    <t>Endring i varelager</t>
  </si>
  <si>
    <t>KS.7</t>
  </si>
  <si>
    <t>Endring i kundefordringer</t>
  </si>
  <si>
    <t>KS.8</t>
  </si>
  <si>
    <t>Endring i leverandørgjeld</t>
  </si>
  <si>
    <t>KS.9</t>
  </si>
  <si>
    <t>Endring i pensjonsforpliktelse</t>
  </si>
  <si>
    <t>KS.10</t>
  </si>
  <si>
    <t>Endring i andre avsetninger</t>
  </si>
  <si>
    <t>KS.11</t>
  </si>
  <si>
    <t>Endring i andre tidsavgrensningsposter</t>
  </si>
  <si>
    <t>KS.12</t>
  </si>
  <si>
    <t>Netto kontantstrøm fra operasjonelle aktiviteter</t>
  </si>
  <si>
    <t>KS.OP</t>
  </si>
  <si>
    <t>Kontantstrøm fra investeringsaktiviteter</t>
  </si>
  <si>
    <t>Innbetalinger ved salg av varige driftsmidler</t>
  </si>
  <si>
    <t>KS.13</t>
  </si>
  <si>
    <t>Utbetalinger ved kjøp av varige driftsmidler</t>
  </si>
  <si>
    <t>KS.14</t>
  </si>
  <si>
    <t>Innbetalinger ved salg av aksjer og andeler i andre foretak</t>
  </si>
  <si>
    <t>KS.15</t>
  </si>
  <si>
    <t>Utbetalinger ved kjøp av aksjer og andeler i andre foretak</t>
  </si>
  <si>
    <t>KS.16</t>
  </si>
  <si>
    <t>Utbetalinger ved kjøp av andre investeringer</t>
  </si>
  <si>
    <t>KS.17</t>
  </si>
  <si>
    <t>Innbetalinger ved salg av andre investeringer</t>
  </si>
  <si>
    <t>KS.18</t>
  </si>
  <si>
    <t>Netto kontantstrøm fra investeringsaktiviteter</t>
  </si>
  <si>
    <t>KS.INV</t>
  </si>
  <si>
    <t>Kontantstrømmer fra finansieringsaktiviteter</t>
  </si>
  <si>
    <t>Innbetalinger av statstilskudd, husbank- og andre tilskudd</t>
  </si>
  <si>
    <t>KS.19</t>
  </si>
  <si>
    <t>Utbetalinger  av statstilskudd, husbank- og andre tilskudd</t>
  </si>
  <si>
    <t>KS.20</t>
  </si>
  <si>
    <t>Innbetalinger ved opptak av ny langsiktig gjeld</t>
  </si>
  <si>
    <t>KS.21</t>
  </si>
  <si>
    <t>Utbetalinger  ved nedbetaling av  langsiktig gjeld</t>
  </si>
  <si>
    <t>KS.22</t>
  </si>
  <si>
    <t>Innbetalinger ved opptak av ny kortsiktig gjeld</t>
  </si>
  <si>
    <t>KS.23</t>
  </si>
  <si>
    <t>Utbetalinger  ved nedbetaling av  kortsiktig gjeld</t>
  </si>
  <si>
    <t>KS.24</t>
  </si>
  <si>
    <t>Netto endring i kassekreditt</t>
  </si>
  <si>
    <t>KS.25</t>
  </si>
  <si>
    <t>Innbetalinger av egenkapital</t>
  </si>
  <si>
    <t>KS.26</t>
  </si>
  <si>
    <t>Tilbakebetalinger av egenkapital</t>
  </si>
  <si>
    <t>KS.27</t>
  </si>
  <si>
    <t>Utbetalinger av utbytte</t>
  </si>
  <si>
    <t>KS.29</t>
  </si>
  <si>
    <t>Innbetalinger av aksjonærbidrag</t>
  </si>
  <si>
    <t>KS.30</t>
  </si>
  <si>
    <t>Innbetalinger av konsernbidrag</t>
  </si>
  <si>
    <t>KS.31</t>
  </si>
  <si>
    <t>Utbetalinger av konsernbidrag</t>
  </si>
  <si>
    <t>KS.32</t>
  </si>
  <si>
    <t>Andre innbetalinger ved finansieringsaktiviteter</t>
  </si>
  <si>
    <t>KS.33</t>
  </si>
  <si>
    <t>Andre utbetalinger ved finansieringsaktiviteter</t>
  </si>
  <si>
    <t>KS.34</t>
  </si>
  <si>
    <t>Netto kontantstrøm fra finansieringsaktiviteter</t>
  </si>
  <si>
    <t>KS.FIN</t>
  </si>
  <si>
    <t>Effekt av valutakursendringer på kontanter og kontantekvivalenter</t>
  </si>
  <si>
    <t>KS.35A</t>
  </si>
  <si>
    <t>Netto endring i kontanter og kontantekvivalenter</t>
  </si>
  <si>
    <t>KS.35</t>
  </si>
  <si>
    <t>Beholdning av kontanter og kontantekvivalenter ved periodens begynnelse</t>
  </si>
  <si>
    <t>KS.36</t>
  </si>
  <si>
    <t>Beholdning av kontanter og kontantekvivalenter ved periodens slutt</t>
  </si>
  <si>
    <t>KS.BEH</t>
  </si>
  <si>
    <t xml:space="preserve">Årsregnskapet skal leveres for rettssubjektet, det vil si virksomheten som innehar akkrediteringen.
Dersom rettssubjektet for eksempel er en større virksomhet, der fagskolen utgjør en av flere avdelinger, så skal virksomheten levere årsregnskap for hele virksomheten samlet. Dersom virksomheten kun driver fagskolevirksomhet, så er fagskolen og rettssubjektet det samme.
Private fagskoler kan ikke benytte seg av unntaksbestemmelsen i regnskapsloven for små foretak, jf. fagskolelovens § 33 første ledd.  Alle fagskoler skal derfor fylle ut kontantstrømoppstillingen.  </t>
  </si>
  <si>
    <t>Note 1 Spesifikasjon av inntekter</t>
  </si>
  <si>
    <t>DEL I</t>
  </si>
  <si>
    <t>Spesifikasjon av offentlig tilskudd 2023</t>
  </si>
  <si>
    <t>Driftsmidler 31.12.2024</t>
  </si>
  <si>
    <t>Utviklingsmidler 31.12.2024</t>
  </si>
  <si>
    <t>Annet 31.12.2024*</t>
  </si>
  <si>
    <t>Sum</t>
  </si>
  <si>
    <t>Tilskudd fra HK-dir</t>
  </si>
  <si>
    <t>N1.11</t>
  </si>
  <si>
    <t>Tilskudd fra andre statlige organer</t>
  </si>
  <si>
    <t>N1.12</t>
  </si>
  <si>
    <t>Tilskudd fra fylkeskommuner</t>
  </si>
  <si>
    <t>N1.13</t>
  </si>
  <si>
    <t>Tilskudd fra andre kommuner</t>
  </si>
  <si>
    <t>N1.14</t>
  </si>
  <si>
    <t>Sum offentlige tilskudd</t>
  </si>
  <si>
    <t>N1.1</t>
  </si>
  <si>
    <t>Spesifikasjon av offentlig tilskudd 2022</t>
  </si>
  <si>
    <t>Driftsmidler 31.12.2023</t>
  </si>
  <si>
    <t>Utviklingsmidler 31.12.2023</t>
  </si>
  <si>
    <t>Annet 31.12.2023*</t>
  </si>
  <si>
    <t>N1I.11</t>
  </si>
  <si>
    <t>N1I.12</t>
  </si>
  <si>
    <t>N1I.13</t>
  </si>
  <si>
    <t>N1I.14</t>
  </si>
  <si>
    <t>N1I.1</t>
  </si>
  <si>
    <t xml:space="preserve">* Navn på annet tilskudd </t>
  </si>
  <si>
    <t>DEL II</t>
  </si>
  <si>
    <t>Spesifikasjon av salgs- og andre driftsinntekter</t>
  </si>
  <si>
    <t>Studentenes egenbetaling</t>
  </si>
  <si>
    <t>N1II.11</t>
  </si>
  <si>
    <t>Gaver</t>
  </si>
  <si>
    <t>N1II.12</t>
  </si>
  <si>
    <t xml:space="preserve">Andre driftsinntekter </t>
  </si>
  <si>
    <t>N1II.13</t>
  </si>
  <si>
    <t>Sum salgs- og andre driftsinntekter</t>
  </si>
  <si>
    <t>N1II.1</t>
  </si>
  <si>
    <t xml:space="preserve">Krav i forskrift om private universiteter, høyskoler og fagskoler - krav til regnskap mv. § 3, bokstav b) </t>
  </si>
  <si>
    <t>Note 2 Lønn og andre personalkostnader</t>
  </si>
  <si>
    <t>Lønninger</t>
  </si>
  <si>
    <t>N2.1</t>
  </si>
  <si>
    <t>Feriepenger</t>
  </si>
  <si>
    <t>N2.2</t>
  </si>
  <si>
    <t>Arbeidsgiveravgift</t>
  </si>
  <si>
    <t>N2.3</t>
  </si>
  <si>
    <t>Pensjonskostnader</t>
  </si>
  <si>
    <t>N2.4</t>
  </si>
  <si>
    <t>Sykepenger og andre refusjoner</t>
  </si>
  <si>
    <t>N2.5</t>
  </si>
  <si>
    <t>Andre ytelser</t>
  </si>
  <si>
    <t>N2.6</t>
  </si>
  <si>
    <t>Sum lønnskostnader</t>
  </si>
  <si>
    <t>N2.7</t>
  </si>
  <si>
    <t>Antall årsverk:</t>
  </si>
  <si>
    <t>N2.8</t>
  </si>
  <si>
    <t>Beløp i hele kroner</t>
  </si>
  <si>
    <t>Lønn og godtgjørelser til ledende personer</t>
  </si>
  <si>
    <t>Lønn</t>
  </si>
  <si>
    <t>Andre godtgjørelser</t>
  </si>
  <si>
    <t>Rektor</t>
  </si>
  <si>
    <t>N2I.01</t>
  </si>
  <si>
    <t>Daglig leder</t>
  </si>
  <si>
    <t>N2I.02</t>
  </si>
  <si>
    <t xml:space="preserve">Styreleder </t>
  </si>
  <si>
    <t>N2I.03</t>
  </si>
  <si>
    <t>Nestleder</t>
  </si>
  <si>
    <t>N2I.04</t>
  </si>
  <si>
    <t>Administrerende direktør</t>
  </si>
  <si>
    <t>N2I.05</t>
  </si>
  <si>
    <t>Godtgjørelse til øvrige styremedlemmer</t>
  </si>
  <si>
    <t>Fast godtgjørelse</t>
  </si>
  <si>
    <t>Godtgjørelse pr. møte</t>
  </si>
  <si>
    <t>Styremedlemmer fra egen institusjon</t>
  </si>
  <si>
    <t>N2II.01</t>
  </si>
  <si>
    <t>Eksterne styremedlemmer</t>
  </si>
  <si>
    <t>N2II.02</t>
  </si>
  <si>
    <t>Styremedlemmer valgt av studentene</t>
  </si>
  <si>
    <t>N2II.03</t>
  </si>
  <si>
    <t>Styremedlemmer valgt av ansatte</t>
  </si>
  <si>
    <t>N2II.04</t>
  </si>
  <si>
    <t>Varamedlemmer for styremedlemmer fra egen institusjon</t>
  </si>
  <si>
    <t>N2II.05</t>
  </si>
  <si>
    <t>Varamedlemmer for eksterne styremedlemmer</t>
  </si>
  <si>
    <t>N2II.06</t>
  </si>
  <si>
    <t>Varamedlemmer for studenter</t>
  </si>
  <si>
    <t>N2II.07</t>
  </si>
  <si>
    <r>
      <rPr>
        <sz val="10"/>
        <color theme="1"/>
        <rFont val="Arial"/>
        <family val="2"/>
      </rPr>
      <t>Regnskapstallene skal leveres for rettssubjektet, det vil si virksomheten som innehar akkrediteringen. 
Det skal i note 1 fremkomme spesifikasjon om beløp på offentlig tilskudd og hvem tilskuddet er fra. Videre skal det i noten opplyses om summen av egenbetalingene fra studentene</t>
    </r>
    <r>
      <rPr>
        <sz val="10"/>
        <color theme="1"/>
        <rFont val="Arial"/>
        <family val="2"/>
      </rPr>
      <t>. Dersom fagskolen (rettssubjektet) mottar tilskudd utover driftstilskudd og utviklingsmidler, skal det spesifiseres hva slags tilskudd det er, under del I.</t>
    </r>
    <r>
      <rPr>
        <sz val="10"/>
        <color theme="1"/>
        <rFont val="Arial"/>
        <family val="2"/>
      </rPr>
      <t xml:space="preserve">
Det skal i note 2 del I fremkomme beløp i 1000 kroner. I del II skal imidlertid lønn og godtgjørelser til ledende personer oppgis i hele kroner for regnskapsåret. For styremedlemmer som har fast godtgjørelse, oppgis godtgjørelsen for regnskapsåret. Når det gis godtgjørelse pr. møte, oppgis satsen pr. møte.</t>
    </r>
  </si>
  <si>
    <t>Note 3 Andre driftskostnader</t>
  </si>
  <si>
    <t>Husleie</t>
  </si>
  <si>
    <t>N3.1</t>
  </si>
  <si>
    <t>Andre kostnader til drift av eiendom og lokaler</t>
  </si>
  <si>
    <t>N3.2</t>
  </si>
  <si>
    <t>Felleskostnader</t>
  </si>
  <si>
    <t>N3.3</t>
  </si>
  <si>
    <t>IKT-kostnader</t>
  </si>
  <si>
    <t>N3.4</t>
  </si>
  <si>
    <t>Revisjonstjenester</t>
  </si>
  <si>
    <t>N3.5</t>
  </si>
  <si>
    <t>Kjøp av undervisningstjenester</t>
  </si>
  <si>
    <t>N3.6</t>
  </si>
  <si>
    <t>Konsulenttjenester og andre kjøp av tjenester</t>
  </si>
  <si>
    <t>N3.7</t>
  </si>
  <si>
    <t>Markedsføring</t>
  </si>
  <si>
    <t>N3.8</t>
  </si>
  <si>
    <t>Forsikringer</t>
  </si>
  <si>
    <t>N3.9A</t>
  </si>
  <si>
    <t>Reise- og møtekostnader</t>
  </si>
  <si>
    <t>N3.9</t>
  </si>
  <si>
    <t>Øvrige andre driftskostnader</t>
  </si>
  <si>
    <t>N3.10</t>
  </si>
  <si>
    <t>Sum andre driftskostnader</t>
  </si>
  <si>
    <t>N3.11</t>
  </si>
  <si>
    <t>Kostnadsført revisjonhonorar</t>
  </si>
  <si>
    <t>Lovpålagt revisjon</t>
  </si>
  <si>
    <t>N3.025</t>
  </si>
  <si>
    <t>Andre  attestasjonstjenester</t>
  </si>
  <si>
    <t>N3.026</t>
  </si>
  <si>
    <t xml:space="preserve">Annen bistand </t>
  </si>
  <si>
    <t>N3.027</t>
  </si>
  <si>
    <t>N3.20</t>
  </si>
  <si>
    <t xml:space="preserve">Regnskapstallene skal leveres for rettssubjektet, det vil si virksomheten som innehar akkrediteringen. 
</t>
  </si>
  <si>
    <t>Note 5 Transaksjoner med nærstående parter</t>
  </si>
  <si>
    <r>
      <rPr>
        <b/>
        <sz val="10"/>
        <color rgb="FF000000"/>
        <rFont val="Arial"/>
        <family val="2"/>
      </rPr>
      <t>Salg til nærstående parter</t>
    </r>
    <r>
      <rPr>
        <b/>
        <vertAlign val="superscript"/>
        <sz val="10"/>
        <color rgb="FF000000"/>
        <rFont val="Arial"/>
        <family val="2"/>
      </rPr>
      <t>1)</t>
    </r>
  </si>
  <si>
    <t>Fagskolevirksomhet 31.12.2024</t>
  </si>
  <si>
    <t>Annen virksomhet 31.12.2024</t>
  </si>
  <si>
    <t>Fagskolevirksomhet 31.12.2023</t>
  </si>
  <si>
    <t>Annen virksomhet 31.12.2023</t>
  </si>
  <si>
    <t>Salg av varer</t>
  </si>
  <si>
    <t>N5.010</t>
  </si>
  <si>
    <t>Salg av tjenester</t>
  </si>
  <si>
    <t>N5.011</t>
  </si>
  <si>
    <t>Husleieinntekter</t>
  </si>
  <si>
    <t>N5.012</t>
  </si>
  <si>
    <t>Sum salg til nærstående parter per år</t>
  </si>
  <si>
    <t>N5.1</t>
  </si>
  <si>
    <r>
      <rPr>
        <b/>
        <sz val="10"/>
        <color rgb="FF000000"/>
        <rFont val="Arial"/>
        <family val="2"/>
      </rPr>
      <t>Kjøp fra nærstående parter</t>
    </r>
    <r>
      <rPr>
        <b/>
        <vertAlign val="superscript"/>
        <sz val="10"/>
        <color rgb="FF000000"/>
        <rFont val="Arial"/>
        <family val="2"/>
      </rPr>
      <t>1)</t>
    </r>
  </si>
  <si>
    <t>Kjøp av varer</t>
  </si>
  <si>
    <t>N5.020</t>
  </si>
  <si>
    <t>Kjøp av tjenester</t>
  </si>
  <si>
    <t>N5.021</t>
  </si>
  <si>
    <t>Husleiekostnader</t>
  </si>
  <si>
    <t>N5.022</t>
  </si>
  <si>
    <t>Sum kjøp fra nærstående parter per år</t>
  </si>
  <si>
    <t>N5.2</t>
  </si>
  <si>
    <t>1) Poster spesifiseres i følgende tabell.</t>
  </si>
  <si>
    <t>Navn på nærstående part</t>
  </si>
  <si>
    <t>Spesifisering av type vare eller tjeneste*</t>
  </si>
  <si>
    <t>N5I.030</t>
  </si>
  <si>
    <t xml:space="preserve">Sum handel med nærstående parter </t>
  </si>
  <si>
    <t>N5I.3</t>
  </si>
  <si>
    <t>Note 6 Mellomværende med eier og nærstående parter</t>
  </si>
  <si>
    <r>
      <rPr>
        <b/>
        <sz val="10"/>
        <color rgb="FF000000"/>
        <rFont val="Arial"/>
        <family val="2"/>
      </rPr>
      <t>Fordringer på eier</t>
    </r>
    <r>
      <rPr>
        <b/>
        <vertAlign val="superscript"/>
        <sz val="10"/>
        <color rgb="FF000000"/>
        <rFont val="Arial"/>
        <family val="2"/>
      </rPr>
      <t xml:space="preserve">1) 2) </t>
    </r>
  </si>
  <si>
    <t>Langsiktig fordring på eier</t>
  </si>
  <si>
    <t>N6.010</t>
  </si>
  <si>
    <t>Kortsiktig fordring på eier</t>
  </si>
  <si>
    <t>N6.011</t>
  </si>
  <si>
    <t>Sum fordringer på eier per år</t>
  </si>
  <si>
    <t>N6.1</t>
  </si>
  <si>
    <r>
      <rPr>
        <b/>
        <sz val="10"/>
        <color rgb="FF000000"/>
        <rFont val="Arial"/>
        <family val="2"/>
      </rPr>
      <t>Fordringer på nærstående parter</t>
    </r>
    <r>
      <rPr>
        <b/>
        <vertAlign val="superscript"/>
        <sz val="10"/>
        <color rgb="FF000000"/>
        <rFont val="Arial"/>
        <family val="2"/>
      </rPr>
      <t>1)</t>
    </r>
  </si>
  <si>
    <t>Langsiktig fordring på nærstående parter</t>
  </si>
  <si>
    <t>N6.020</t>
  </si>
  <si>
    <t>Kortsiktig fordring på nærstående parter</t>
  </si>
  <si>
    <t>N6.021</t>
  </si>
  <si>
    <t>Sum fordringer på nærstående parter per år</t>
  </si>
  <si>
    <t>N6.2</t>
  </si>
  <si>
    <r>
      <rPr>
        <b/>
        <sz val="10"/>
        <color rgb="FF000000"/>
        <rFont val="Arial"/>
        <family val="2"/>
      </rPr>
      <t>Gjeld til eier</t>
    </r>
    <r>
      <rPr>
        <b/>
        <vertAlign val="superscript"/>
        <sz val="10"/>
        <color rgb="FF000000"/>
        <rFont val="Arial"/>
        <family val="2"/>
      </rPr>
      <t>1) 2)</t>
    </r>
  </si>
  <si>
    <t>Langsiktig gjeld til eier</t>
  </si>
  <si>
    <t>N6.030</t>
  </si>
  <si>
    <t>Kortsiktig gjeld til eier</t>
  </si>
  <si>
    <t>N6.031</t>
  </si>
  <si>
    <t>Sum gjeld til eier per år</t>
  </si>
  <si>
    <t>N6.3</t>
  </si>
  <si>
    <r>
      <rPr>
        <b/>
        <sz val="10"/>
        <color rgb="FF000000"/>
        <rFont val="Arial"/>
        <family val="2"/>
      </rPr>
      <t>Gjeld på nærstående parter</t>
    </r>
    <r>
      <rPr>
        <b/>
        <vertAlign val="superscript"/>
        <sz val="10"/>
        <color rgb="FF000000"/>
        <rFont val="Arial"/>
        <family val="2"/>
      </rPr>
      <t>1)</t>
    </r>
  </si>
  <si>
    <t>Langsiktig gjeld til nærstående parter</t>
  </si>
  <si>
    <t>N6.040</t>
  </si>
  <si>
    <t>Kortsiktig gjeld til nærstående parter</t>
  </si>
  <si>
    <t>N6.041</t>
  </si>
  <si>
    <t>Sum gjeld til nærstående parter per år</t>
  </si>
  <si>
    <t>N6.4</t>
  </si>
  <si>
    <t>Navn på eier og/eller nærstående</t>
  </si>
  <si>
    <t>Spesifisiering av type fordring eller gjeld*</t>
  </si>
  <si>
    <t>N6I.050</t>
  </si>
  <si>
    <t xml:space="preserve">Sum fordringer og gjeld fra eier og/eller nærstående parter </t>
  </si>
  <si>
    <t>N6I.5</t>
  </si>
  <si>
    <t>Private fagskoler kan ikke overfor nærstående gjennomføre avtaler eller på en annen måte overføre midler på vilkår som avviker fra det som ville være fastsatt mellom uavhengige parter, jf. fagskoleloven § 30 første ledd. 
Det skal fremkomme opplysninger om transaksjoner med nærstående parter hvor verdien av institusjonens ytelse utgjør 50 000 kroner eller mer, jf. forskriften § 3d. *Det skal i egen oversikt fremkomme hva slags vare eller tjeneste som det handles med og gjeld og fordringer mot nærstående part og eier. Det kan for eksempel være regnskapstjenester, innleie av personell, utlån av midler eller kjøp av datamaskiner. Opplysningene skal videre omfatte transaksjonenes beløp og navnet på den nærstående part.
Transaksjoner med nærstående parter skal fordeles mellom fagskolevirksomheten og annen virksomhet (note 5). Det gjelder også mellomværende med eier og nærstående parter (note 6). Dette må sees i sammenheng med regnskapsmessig skille i note 21.</t>
  </si>
  <si>
    <t>1) Poster spesifiseres i tabell nedenfor oppstillingen.</t>
  </si>
  <si>
    <t>2) Gjelder virksomheter som er datterselskap i et konsern eller som ikke er et eget rettssubjekt</t>
  </si>
  <si>
    <t>Note 7 Rettigheter, konsesjoner m.v.</t>
  </si>
  <si>
    <t>Programvare og tilsvarende</t>
  </si>
  <si>
    <t>Andre rettigheter</t>
  </si>
  <si>
    <t>Under utførelse</t>
  </si>
  <si>
    <t xml:space="preserve">SUM      </t>
  </si>
  <si>
    <t>Referanse</t>
  </si>
  <si>
    <t>Anskaffelseskost 31.12.2023</t>
  </si>
  <si>
    <t>N7.011</t>
  </si>
  <si>
    <t xml:space="preserve"> + tilgang pr. 31.12.2024 (+)</t>
  </si>
  <si>
    <t>N7.012</t>
  </si>
  <si>
    <t xml:space="preserve"> - avgang pr. 31.12.2024 (-)</t>
  </si>
  <si>
    <t>N7.013</t>
  </si>
  <si>
    <t xml:space="preserve"> +/- fra eiendel under utførelse til annen gruppe (+/-)</t>
  </si>
  <si>
    <t>N7.014</t>
  </si>
  <si>
    <t>Anskaffelseskost 31.12.2024</t>
  </si>
  <si>
    <t>N7.1</t>
  </si>
  <si>
    <t xml:space="preserve"> - akkumulerte nedskrivninger pr. 31.12.2023 (-)</t>
  </si>
  <si>
    <t>N7.021</t>
  </si>
  <si>
    <t xml:space="preserve"> - nedskrivninger pr. 31.12.2024 (-)</t>
  </si>
  <si>
    <t>N7.022</t>
  </si>
  <si>
    <t xml:space="preserve"> - akkumulerte avskrivninger pr. 31.12.2023 (-)</t>
  </si>
  <si>
    <t>N7.023</t>
  </si>
  <si>
    <t xml:space="preserve"> - ordinære avskrivninger pr. 31.12.2024 (-)</t>
  </si>
  <si>
    <t>N7.024</t>
  </si>
  <si>
    <t xml:space="preserve"> + akkumulert avskrivning avgang pr. 31.12.2024 (+)</t>
  </si>
  <si>
    <t>N7.025</t>
  </si>
  <si>
    <t>Balanseført verdi 31.12.2024</t>
  </si>
  <si>
    <t>N7.2</t>
  </si>
  <si>
    <t xml:space="preserve">Regnskapstallene skal leveres for rettssubjektet, det vil si virksomheten som innehar akkrediteringen. </t>
  </si>
  <si>
    <t>Note 8 Varige driftsmidler</t>
  </si>
  <si>
    <t>Drifts-bygninger</t>
  </si>
  <si>
    <t>Øvrige bygninger</t>
  </si>
  <si>
    <t>Infrastruktur-eiendeler</t>
  </si>
  <si>
    <t>Maskiner, transportmidler</t>
  </si>
  <si>
    <t>Annet utstyr og inventar</t>
  </si>
  <si>
    <t>SUM</t>
  </si>
  <si>
    <t>DBH-      referanse</t>
  </si>
  <si>
    <t>N8.011</t>
  </si>
  <si>
    <t>N8.012</t>
  </si>
  <si>
    <t>N8.013</t>
  </si>
  <si>
    <t>N8.014</t>
  </si>
  <si>
    <t>N8.1</t>
  </si>
  <si>
    <t>N8.021</t>
  </si>
  <si>
    <t>N8.022</t>
  </si>
  <si>
    <t>N8.023</t>
  </si>
  <si>
    <t>N8.024</t>
  </si>
  <si>
    <t>N8.025</t>
  </si>
  <si>
    <t>N8.2</t>
  </si>
  <si>
    <t>Note 9 Fordringer</t>
  </si>
  <si>
    <t>Kundefordringer til pålydende</t>
  </si>
  <si>
    <t>N9.011</t>
  </si>
  <si>
    <t>Avsatt til latent tap (-)</t>
  </si>
  <si>
    <t>N9.012</t>
  </si>
  <si>
    <t>Sum kundefordringer</t>
  </si>
  <si>
    <t>N9.1</t>
  </si>
  <si>
    <r>
      <rPr>
        <sz val="10"/>
        <color theme="1"/>
        <rFont val="Arial"/>
        <family val="2"/>
      </rPr>
      <t xml:space="preserve">Andre fordringer </t>
    </r>
    <r>
      <rPr>
        <vertAlign val="superscript"/>
        <sz val="10"/>
        <color theme="1"/>
        <rFont val="Arial"/>
        <family val="2"/>
      </rPr>
      <t>1)</t>
    </r>
  </si>
  <si>
    <t>N9.021</t>
  </si>
  <si>
    <t>N9.022</t>
  </si>
  <si>
    <t>Sum andre fordringer</t>
  </si>
  <si>
    <t>N9.2</t>
  </si>
  <si>
    <t>Note 10 Øvrig langsiktig gjeld og gjeld til kredittinstitusjoner</t>
  </si>
  <si>
    <r>
      <rPr>
        <sz val="10"/>
        <color theme="1"/>
        <rFont val="Arial"/>
        <family val="2"/>
      </rPr>
      <t>Gjeld til kredittinstitusjoner (langsiktig gjeld)</t>
    </r>
    <r>
      <rPr>
        <vertAlign val="superscript"/>
        <sz val="10"/>
        <color theme="1"/>
        <rFont val="Arial"/>
        <family val="2"/>
      </rPr>
      <t>2)</t>
    </r>
  </si>
  <si>
    <t>N10.011</t>
  </si>
  <si>
    <r>
      <rPr>
        <sz val="10"/>
        <color theme="1"/>
        <rFont val="Arial"/>
        <family val="2"/>
      </rPr>
      <t>Gjeld til kredittinstitusjoner (kortsiktig gjeld)</t>
    </r>
    <r>
      <rPr>
        <vertAlign val="superscript"/>
        <sz val="10"/>
        <color theme="1"/>
        <rFont val="Arial"/>
        <family val="2"/>
      </rPr>
      <t>2)</t>
    </r>
  </si>
  <si>
    <t>N10.011A</t>
  </si>
  <si>
    <r>
      <rPr>
        <sz val="10"/>
        <color theme="1"/>
        <rFont val="Arial"/>
        <family val="2"/>
      </rPr>
      <t>Annen langsiktig gjeld</t>
    </r>
    <r>
      <rPr>
        <vertAlign val="superscript"/>
        <sz val="10"/>
        <color theme="1"/>
        <rFont val="Arial"/>
        <family val="2"/>
      </rPr>
      <t>2)</t>
    </r>
  </si>
  <si>
    <t>N10.012</t>
  </si>
  <si>
    <t>N10.1</t>
  </si>
  <si>
    <r>
      <rPr>
        <sz val="10"/>
        <color theme="1"/>
        <rFont val="Arial"/>
        <family val="2"/>
      </rPr>
      <t xml:space="preserve">Regnskapstallene skal leveres for rettssubjektet, det vil si virksomheten som innehar akkrediteringen. 
</t>
    </r>
    <r>
      <rPr>
        <sz val="8"/>
        <color theme="1"/>
        <rFont val="Arial"/>
        <family val="2"/>
      </rPr>
      <t>1)</t>
    </r>
    <r>
      <rPr>
        <sz val="10"/>
        <color theme="1"/>
        <rFont val="Arial"/>
        <family val="2"/>
      </rPr>
      <t xml:space="preserve"> Spesifiseres om lån er gitt til ansatte og i såfall tilhørende beløp
</t>
    </r>
    <r>
      <rPr>
        <sz val="8"/>
        <color theme="1"/>
        <rFont val="Arial"/>
        <family val="2"/>
      </rPr>
      <t>2)</t>
    </r>
    <r>
      <rPr>
        <sz val="10"/>
        <color theme="1"/>
        <rFont val="Arial"/>
        <family val="2"/>
      </rPr>
      <t xml:space="preserve"> Spesifiseres nedenfor på kreditor med angivelse av dato for siste avdrag. </t>
    </r>
  </si>
  <si>
    <t>Note 11 Annen kortsiktig gjeld</t>
  </si>
  <si>
    <t>Skyldig lønn</t>
  </si>
  <si>
    <t>N11.011</t>
  </si>
  <si>
    <t>Skyldige reiseutgifter</t>
  </si>
  <si>
    <t>N11.012</t>
  </si>
  <si>
    <t>Annen gjeld til ansatte</t>
  </si>
  <si>
    <t>N11.013</t>
  </si>
  <si>
    <t>Påløpte kostnader</t>
  </si>
  <si>
    <t>N11.014</t>
  </si>
  <si>
    <r>
      <rPr>
        <sz val="11"/>
        <color theme="1"/>
        <rFont val="Calibri"/>
        <family val="2"/>
      </rPr>
      <t>Annen kortsiktig gjeld</t>
    </r>
    <r>
      <rPr>
        <vertAlign val="superscript"/>
        <sz val="11"/>
        <color theme="1"/>
        <rFont val="Calibri"/>
        <family val="2"/>
      </rPr>
      <t>1)</t>
    </r>
  </si>
  <si>
    <t>N11.015</t>
  </si>
  <si>
    <t>Gjeld til datterselskap m.v</t>
  </si>
  <si>
    <t>N11.016</t>
  </si>
  <si>
    <t>Sum annen kortsiktig gjeld</t>
  </si>
  <si>
    <t>N11.1</t>
  </si>
  <si>
    <t>Regnskapstallene skal leveres for rettssubjektet, det vil si virksomheten som innehar akkrediteringen. 
1) Vesentlige poster skal spesifiseres i egne avsnitt under oppstillingen.</t>
  </si>
  <si>
    <t>Virksomhetens navn: Institutt for helhetsmedisin</t>
  </si>
  <si>
    <t>Note 12 Egenkapital</t>
  </si>
  <si>
    <t>Egenkapital pr. 01.01.2024</t>
  </si>
  <si>
    <t>Endring i egenkapital 2024</t>
  </si>
  <si>
    <t>Egenkapital pr. 31.12.2024</t>
  </si>
  <si>
    <t>Fagskolevirksomhet</t>
  </si>
  <si>
    <t>Annen  virksomhet</t>
  </si>
  <si>
    <t>Hele virksomheten</t>
  </si>
  <si>
    <t>N12.04</t>
  </si>
  <si>
    <t>N12.05</t>
  </si>
  <si>
    <t>N12.06</t>
  </si>
  <si>
    <t>Bundet egenkapital</t>
  </si>
  <si>
    <t>N12.07</t>
  </si>
  <si>
    <t>N12.08</t>
  </si>
  <si>
    <t>N12.2</t>
  </si>
  <si>
    <t>Regnskapet skal innrettes slik at akkreditert del og ikke-akkreditert del av institusjonens virksomhet er egne ansvarssteder, jf. forskriften § 2 (1). Her omtaler vi akkreditert del for fagskolen som «fagskolevirksomhet». 
Regnskapet skal avlegges for hele rettssubjektet. Rettssubjekt som driver andre studietilbud og/eller annen virksomhet, må sørge for å holde disse virksomhetene regnskapsmessig atskilt fra fagskolevirksomheten. Dette regnskapsmessige skillet skal fremkomme av note 12 (egenkapital) og note 21 (særskilt resultatregnskap). 
I note 12 skal rettssubjektets egenkapital være fordelt mellom fagskolevirksomheten og annen virksomhet (samlet egenkapital for andre studietilbud og annen virksomhet), jf. forskrift om private universiteter, høyskoler og fagskoler - krav til regnskap mv. § 3 bokstav c) .</t>
  </si>
  <si>
    <t>Note 21 Særskilt resultatregnskap for akkrediterte og ikke akkrediterte studietilbud m.v.</t>
  </si>
  <si>
    <t>Andre studietilbud*</t>
  </si>
  <si>
    <t>Annen virksomhet**</t>
  </si>
  <si>
    <t>N21.11</t>
  </si>
  <si>
    <t>N21.12</t>
  </si>
  <si>
    <t>N21.13</t>
  </si>
  <si>
    <t>N21.1</t>
  </si>
  <si>
    <t>N21.21</t>
  </si>
  <si>
    <t>N21.22</t>
  </si>
  <si>
    <t>N21.23</t>
  </si>
  <si>
    <t>N21.24</t>
  </si>
  <si>
    <t>N21.25</t>
  </si>
  <si>
    <t>N21.2</t>
  </si>
  <si>
    <t>N21.3</t>
  </si>
  <si>
    <t>N21.41</t>
  </si>
  <si>
    <t>N21.42</t>
  </si>
  <si>
    <t>N21.4</t>
  </si>
  <si>
    <t>N21.5</t>
  </si>
  <si>
    <t>N21.61</t>
  </si>
  <si>
    <t>N21.6</t>
  </si>
  <si>
    <t>Disponeringer og overføringer av årsresultat</t>
  </si>
  <si>
    <t>N21.71</t>
  </si>
  <si>
    <t>N21.72</t>
  </si>
  <si>
    <t>N21.73</t>
  </si>
  <si>
    <t>N21.7</t>
  </si>
  <si>
    <t>* Hvis rettssubjektet har andre studietilbud, skal det skrives en kort beskrivelse av studietilbudene:</t>
  </si>
  <si>
    <t>**Hvis rettssubjektet har annen virksomhet, skal det skrives en kort beskrivelse av denne/disse virksomheten(e):</t>
  </si>
  <si>
    <t xml:space="preserve">Regnskapet skal innrettes slik at akkreditert del og ikke-akkreditert del av institusjonens virksomhet er egne ansvarssteder, jf. forskriften § 2 (1). Her omtaler vi akkreditert del for fagskolen som «fagskolevirksomhet». 
Regnskapet skal avlegges for hele rettssubjektet. Rettssubjekt som driver andre studietilbud og/eller annen virksomhet, må sørge for å holde disse virksomhetene regnskapsmessig atskilt fra fagskolevirksomheten. Dette regnskapsmessige skillet skal fremkomme av note 12 (egenkapital) og note 21 (særskilt resultatregnskap). 
I note 21 skal rettssubjektets resultatregnskap være fordelt mellom fagskolevirksomheten, andre studietilbud og annen virksomhet. Dersom rettssubjektet kun driver fagskolevirksomhet, trenger ikke fagskolen å fylle ut note 21. 
For nærmere veiledning om regnskapsmessig skille, se NOKUTs hjemmeside: 
https://www.nokut.no/veiledning-om-kravet-til-regnskapsmessig-skille-priv-fagskoler-hoyskoler </t>
  </si>
  <si>
    <t>Automatisk genererte nøkkeltall</t>
  </si>
  <si>
    <t>Nøkkeltall regnes ut automatisk på grunnlag av data i øvrige arkfaner i årsregnskapet. Tabellene skal</t>
  </si>
  <si>
    <t>benyttes til videre databehandling og må derfor ikke endres.</t>
  </si>
  <si>
    <t>Fra regnskap</t>
  </si>
  <si>
    <t>Resultat:</t>
  </si>
  <si>
    <t>-herav offentlige tilskudd</t>
  </si>
  <si>
    <t>-herav studie- og eksamensavgifter</t>
  </si>
  <si>
    <t>Andre driftskostnader (inkl. varekost og av- og nedskrivninger)</t>
  </si>
  <si>
    <t>Årsresultat (etter skatt)</t>
  </si>
  <si>
    <t>Balanse:</t>
  </si>
  <si>
    <t>Anleggsmidler</t>
  </si>
  <si>
    <t>Omløpsmidler</t>
  </si>
  <si>
    <t>Sum eiendeler</t>
  </si>
  <si>
    <t>Egenkapital</t>
  </si>
  <si>
    <t>Langsiktig gjeld, inkl. avsetning forpliktelser</t>
  </si>
  <si>
    <t>Kortsiktig gjeld</t>
  </si>
  <si>
    <t>Sum gjeld og egenkapital</t>
  </si>
  <si>
    <t>Nøkkeltall:</t>
  </si>
  <si>
    <t>Lønnskostnader som andel av totale driftskostnader</t>
  </si>
  <si>
    <t>Resultatgrad (driftsresultat/driftsinntekter)</t>
  </si>
  <si>
    <t>Likviditetsgrad (omløpsmidler/kortsiktig gjeld)</t>
  </si>
  <si>
    <t>Arbeidskapital (omløpsmidler - kortsiktig gjeld)</t>
  </si>
  <si>
    <t>Egenkapitalprosent (egenkapital i % av totalkapital)</t>
  </si>
  <si>
    <t>Gearing (kortsiktig gjeld/egenkapital)</t>
  </si>
  <si>
    <t>Statstilskudd som andel av totale driftsinntekter</t>
  </si>
  <si>
    <t>Studieavgifter som andel av totale driftsinntekter</t>
  </si>
  <si>
    <t>Annen kortsiktig gjeld :</t>
  </si>
  <si>
    <t>Kortsiktig konserngjeld kr 193639 er inkludert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</si>
</sst>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scheme val="minor"/>
    </font>
    <font>
      <b/>
      <sz val="11"/>
      <color theme="1"/>
      <name val="Calibri"/>
      <family val="2"/>
    </font>
    <font>
      <b/>
      <sz val="11"/>
      <color rgb="FF000000"/>
      <name val="Calibri"/>
      <family val="2"/>
    </font>
    <font>
      <sz val="11"/>
      <color rgb="FF000000"/>
      <name val="Calibri"/>
      <family val="2"/>
    </font>
    <font>
      <b/>
      <i/>
      <sz val="11"/>
      <color rgb="FF000000"/>
      <name val="Calibri"/>
      <family val="2"/>
    </font>
    <font>
      <sz val="11"/>
      <color theme="1"/>
      <name val="Calibri"/>
      <family val="2"/>
    </font>
    <font>
      <i/>
      <sz val="11"/>
      <color rgb="FF000000"/>
      <name val="Calibri"/>
      <family val="2"/>
    </font>
    <font>
      <b/>
      <sz val="10"/>
      <color theme="1"/>
      <name val="Arial"/>
      <family val="2"/>
    </font>
    <font>
      <sz val="10"/>
      <color theme="1"/>
      <name val="Arial"/>
      <family val="2"/>
    </font>
    <font>
      <i/>
      <sz val="10"/>
      <color theme="1"/>
      <name val="Arial"/>
      <family val="2"/>
    </font>
    <font>
      <b/>
      <sz val="10"/>
      <color rgb="FF000000"/>
      <name val="Arial"/>
      <family val="2"/>
    </font>
    <font>
      <b/>
      <sz val="10"/>
      <color rgb="FF333333"/>
      <name val="Arial"/>
      <family val="2"/>
    </font>
    <font>
      <sz val="10"/>
      <color rgb="FFFF0000"/>
      <name val="Arial"/>
      <family val="2"/>
    </font>
    <font>
      <b/>
      <sz val="10"/>
      <color rgb="FFFF0000"/>
      <name val="Arial"/>
      <family val="2"/>
    </font>
    <font>
      <sz val="10"/>
      <color rgb="FF000000"/>
      <name val="Arial"/>
      <family val="2"/>
    </font>
    <font>
      <i/>
      <sz val="11"/>
      <color theme="1"/>
      <name val="Calibri"/>
      <family val="2"/>
    </font>
    <font>
      <sz val="11"/>
      <color rgb="FFFF0000"/>
      <name val="Calibri"/>
      <family val="2"/>
    </font>
    <font>
      <sz val="9"/>
      <color rgb="FFFF0000"/>
      <name val="Arial"/>
      <family val="2"/>
    </font>
    <font>
      <i/>
      <sz val="10"/>
      <color rgb="FFFF0000"/>
      <name val="Arial"/>
      <family val="2"/>
    </font>
    <font>
      <sz val="10"/>
      <color rgb="FF000000"/>
      <name val="Calibri"/>
      <family val="2"/>
    </font>
    <font>
      <u/>
      <sz val="11"/>
      <color rgb="FF000000"/>
      <name val="Arial"/>
      <family val="2"/>
    </font>
    <font>
      <i/>
      <sz val="10"/>
      <color rgb="FF000000"/>
      <name val="Arial"/>
      <family val="2"/>
    </font>
    <font>
      <sz val="11"/>
      <name val="Calibri"/>
      <family val="2"/>
    </font>
    <font>
      <b/>
      <sz val="10"/>
      <color rgb="FFFF0000"/>
      <name val="Times New Roman"/>
      <family val="1"/>
    </font>
    <font>
      <b/>
      <sz val="11"/>
      <color theme="1"/>
      <name val="Times New Roman"/>
      <family val="1"/>
    </font>
    <font>
      <sz val="11"/>
      <color theme="1"/>
      <name val="Times New Roman"/>
      <family val="1"/>
    </font>
    <font>
      <i/>
      <sz val="10"/>
      <color theme="1"/>
      <name val="Times New Roman"/>
      <family val="1"/>
    </font>
    <font>
      <sz val="10"/>
      <color theme="1"/>
      <name val="Times New Roman"/>
      <family val="1"/>
    </font>
    <font>
      <b/>
      <sz val="10"/>
      <color theme="1"/>
      <name val="Times New Roman"/>
      <family val="1"/>
    </font>
    <font>
      <b/>
      <i/>
      <sz val="10"/>
      <color rgb="FF000000"/>
      <name val="Arial"/>
      <family val="2"/>
    </font>
    <font>
      <b/>
      <sz val="11"/>
      <color rgb="FFFF0000"/>
      <name val="Calibri"/>
      <family val="2"/>
    </font>
    <font>
      <b/>
      <sz val="10"/>
      <color rgb="FF000000"/>
      <name val="Times New Roman"/>
      <family val="1"/>
    </font>
    <font>
      <sz val="10"/>
      <color rgb="FF000000"/>
      <name val="Times New Roman"/>
      <family val="1"/>
    </font>
    <font>
      <b/>
      <vertAlign val="superscript"/>
      <sz val="10"/>
      <color rgb="FF000000"/>
      <name val="Arial"/>
      <family val="2"/>
    </font>
    <font>
      <vertAlign val="superscript"/>
      <sz val="10"/>
      <color theme="1"/>
      <name val="Arial"/>
      <family val="2"/>
    </font>
    <font>
      <sz val="8"/>
      <color theme="1"/>
      <name val="Arial"/>
      <family val="2"/>
    </font>
    <font>
      <vertAlign val="superscript"/>
      <sz val="11"/>
      <color theme="1"/>
      <name val="Calibri"/>
      <family val="2"/>
    </font>
    <font>
      <i/>
      <sz val="10"/>
      <color theme="1"/>
      <name val="Arial"/>
      <family val="2"/>
    </font>
    <font>
      <sz val="10"/>
      <color theme="1"/>
      <name val="Arial"/>
      <family val="2"/>
    </font>
  </fonts>
  <fills count="7">
    <fill>
      <patternFill patternType="none"/>
    </fill>
    <fill>
      <patternFill patternType="gray125"/>
    </fill>
    <fill>
      <patternFill patternType="solid">
        <fgColor rgb="FFBFBFBF"/>
        <bgColor rgb="FFBFBFBF"/>
      </patternFill>
    </fill>
    <fill>
      <patternFill patternType="solid">
        <fgColor rgb="FFC0C0C0"/>
        <bgColor rgb="FFC0C0C0"/>
      </patternFill>
    </fill>
    <fill>
      <patternFill patternType="solid">
        <fgColor rgb="FFD9D9D9"/>
        <bgColor rgb="FFD9D9D9"/>
      </patternFill>
    </fill>
    <fill>
      <patternFill patternType="solid">
        <fgColor rgb="FFD8D8D8"/>
        <bgColor rgb="FFD8D8D8"/>
      </patternFill>
    </fill>
    <fill>
      <patternFill patternType="solid">
        <fgColor rgb="FFA5A5A5"/>
        <bgColor rgb="FFA5A5A5"/>
      </patternFill>
    </fill>
  </fills>
  <borders count="3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hair">
        <color rgb="FF000000"/>
      </left>
      <right style="thin">
        <color rgb="FF000000"/>
      </right>
      <top/>
      <bottom/>
      <diagonal/>
    </border>
    <border>
      <left style="hair">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000000"/>
      </left>
      <right style="hair">
        <color rgb="FF000000"/>
      </right>
      <top/>
      <bottom/>
      <diagonal/>
    </border>
    <border>
      <left style="hair">
        <color rgb="FF000000"/>
      </left>
      <right style="hair">
        <color rgb="FF000000"/>
      </right>
      <top/>
      <bottom/>
      <diagonal/>
    </border>
    <border>
      <left style="hair">
        <color rgb="FF000000"/>
      </left>
      <right style="thin">
        <color rgb="FF000000"/>
      </right>
      <top/>
      <bottom/>
      <diagonal/>
    </border>
    <border>
      <left style="hair">
        <color rgb="FF000000"/>
      </left>
      <right style="hair">
        <color rgb="FF000000"/>
      </right>
      <top/>
      <bottom/>
      <diagonal/>
    </border>
    <border>
      <left style="thin">
        <color rgb="FF000000"/>
      </left>
      <right style="hair">
        <color rgb="FF000000"/>
      </right>
      <top style="thin">
        <color rgb="FF000000"/>
      </top>
      <bottom style="thin">
        <color rgb="FF000000"/>
      </bottom>
      <diagonal/>
    </border>
    <border>
      <left style="hair">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style="hair">
        <color rgb="FF000000"/>
      </right>
      <top/>
      <bottom style="thin">
        <color rgb="FF000000"/>
      </bottom>
      <diagonal/>
    </border>
    <border>
      <left style="hair">
        <color rgb="FF000000"/>
      </left>
      <right style="hair">
        <color rgb="FF000000"/>
      </right>
      <top/>
      <bottom style="thin">
        <color rgb="FF000000"/>
      </bottom>
      <diagonal/>
    </border>
    <border>
      <left style="thin">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1">
    <xf numFmtId="0" fontId="0" fillId="0" borderId="0"/>
  </cellStyleXfs>
  <cellXfs count="353">
    <xf numFmtId="0" fontId="0" fillId="0" borderId="0" xfId="0"/>
    <xf numFmtId="0" fontId="1" fillId="2" borderId="1" xfId="0" applyFont="1" applyFill="1" applyBorder="1"/>
    <xf numFmtId="0" fontId="2" fillId="3" borderId="1" xfId="0" applyFont="1" applyFill="1" applyBorder="1" applyAlignment="1">
      <alignment horizontal="center"/>
    </xf>
    <xf numFmtId="0" fontId="3" fillId="2" borderId="1" xfId="0" applyFont="1" applyFill="1" applyBorder="1" applyAlignment="1">
      <alignment wrapText="1"/>
    </xf>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xf numFmtId="0" fontId="3" fillId="0" borderId="0" xfId="0" applyFont="1" applyAlignment="1">
      <alignment horizontal="center" wrapText="1"/>
    </xf>
    <xf numFmtId="0" fontId="3" fillId="0" borderId="0" xfId="0" applyFont="1"/>
    <xf numFmtId="0" fontId="6" fillId="0" borderId="0" xfId="0" applyFont="1"/>
    <xf numFmtId="0" fontId="5" fillId="0" borderId="0" xfId="0" applyFont="1" applyAlignment="1">
      <alignment vertical="top"/>
    </xf>
    <xf numFmtId="0" fontId="5" fillId="0" borderId="0" xfId="0" applyFont="1" applyAlignment="1">
      <alignment vertical="top" wrapText="1"/>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wrapText="1"/>
    </xf>
    <xf numFmtId="0" fontId="7" fillId="0" borderId="0" xfId="0" applyFont="1"/>
    <xf numFmtId="3" fontId="7" fillId="0" borderId="0" xfId="0" applyNumberFormat="1" applyFont="1"/>
    <xf numFmtId="3" fontId="8" fillId="0" borderId="0" xfId="0" applyNumberFormat="1" applyFont="1"/>
    <xf numFmtId="0" fontId="8" fillId="0" borderId="0" xfId="0" applyFont="1"/>
    <xf numFmtId="3" fontId="7" fillId="0" borderId="0" xfId="0" applyNumberFormat="1" applyFont="1" applyAlignment="1">
      <alignment horizontal="left" wrapText="1"/>
    </xf>
    <xf numFmtId="3" fontId="7" fillId="0" borderId="0" xfId="0" applyNumberFormat="1" applyFont="1" applyAlignment="1">
      <alignment horizontal="left"/>
    </xf>
    <xf numFmtId="0" fontId="9" fillId="0" borderId="0" xfId="0" applyFont="1"/>
    <xf numFmtId="0" fontId="8" fillId="0" borderId="0" xfId="0" applyFont="1" applyAlignment="1">
      <alignment horizontal="center"/>
    </xf>
    <xf numFmtId="0" fontId="8" fillId="0" borderId="2" xfId="0" applyFont="1" applyBorder="1" applyAlignment="1">
      <alignment horizontal="center"/>
    </xf>
    <xf numFmtId="3" fontId="8" fillId="0" borderId="2" xfId="0" applyNumberFormat="1" applyFont="1" applyBorder="1" applyAlignment="1">
      <alignment horizontal="center"/>
    </xf>
    <xf numFmtId="0" fontId="8" fillId="0" borderId="2" xfId="0" applyFont="1" applyBorder="1"/>
    <xf numFmtId="0" fontId="8" fillId="0" borderId="3" xfId="0" applyFont="1" applyBorder="1"/>
    <xf numFmtId="49" fontId="8" fillId="0" borderId="3" xfId="0" applyNumberFormat="1" applyFont="1" applyBorder="1" applyAlignment="1">
      <alignment horizontal="center"/>
    </xf>
    <xf numFmtId="14" fontId="7" fillId="0" borderId="3" xfId="0" applyNumberFormat="1" applyFont="1" applyBorder="1" applyAlignment="1">
      <alignment horizontal="center"/>
    </xf>
    <xf numFmtId="14" fontId="8" fillId="0" borderId="3" xfId="0" applyNumberFormat="1" applyFont="1" applyBorder="1" applyAlignment="1">
      <alignment horizontal="center"/>
    </xf>
    <xf numFmtId="0" fontId="10" fillId="0" borderId="4" xfId="0" applyFont="1" applyBorder="1"/>
    <xf numFmtId="0" fontId="8" fillId="0" borderId="5" xfId="0" applyFont="1" applyBorder="1" applyAlignment="1">
      <alignment horizontal="center"/>
    </xf>
    <xf numFmtId="3" fontId="7" fillId="0" borderId="5" xfId="0" applyNumberFormat="1" applyFont="1" applyBorder="1"/>
    <xf numFmtId="3" fontId="8" fillId="0" borderId="5" xfId="0" applyNumberFormat="1" applyFont="1" applyBorder="1"/>
    <xf numFmtId="0" fontId="8" fillId="0" borderId="5" xfId="0" applyFont="1" applyBorder="1"/>
    <xf numFmtId="0" fontId="8" fillId="0" borderId="4" xfId="0" applyFont="1" applyBorder="1" applyAlignment="1">
      <alignment horizontal="left"/>
    </xf>
    <xf numFmtId="0" fontId="11" fillId="0" borderId="0" xfId="0" applyFont="1"/>
    <xf numFmtId="0" fontId="12" fillId="0" borderId="0" xfId="0" applyFont="1"/>
    <xf numFmtId="0" fontId="13" fillId="0" borderId="0" xfId="0" applyFont="1"/>
    <xf numFmtId="0" fontId="10" fillId="0" borderId="3" xfId="0" applyFont="1" applyBorder="1"/>
    <xf numFmtId="0" fontId="8" fillId="0" borderId="3" xfId="0" applyFont="1" applyBorder="1" applyAlignment="1">
      <alignment horizontal="center"/>
    </xf>
    <xf numFmtId="3" fontId="10" fillId="0" borderId="3" xfId="0" applyNumberFormat="1" applyFont="1" applyBorder="1"/>
    <xf numFmtId="3" fontId="14" fillId="0" borderId="3" xfId="0" applyNumberFormat="1" applyFont="1" applyBorder="1"/>
    <xf numFmtId="0" fontId="8" fillId="0" borderId="4" xfId="0" applyFont="1" applyBorder="1"/>
    <xf numFmtId="0" fontId="10" fillId="0" borderId="4" xfId="0" applyFont="1" applyBorder="1" applyAlignment="1">
      <alignment horizontal="left"/>
    </xf>
    <xf numFmtId="0" fontId="10" fillId="0" borderId="6" xfId="0" applyFont="1" applyBorder="1"/>
    <xf numFmtId="3" fontId="8" fillId="0" borderId="7" xfId="0" applyNumberFormat="1" applyFont="1" applyBorder="1"/>
    <xf numFmtId="3" fontId="8" fillId="0" borderId="8" xfId="0" applyNumberFormat="1" applyFont="1" applyBorder="1"/>
    <xf numFmtId="3" fontId="8" fillId="0" borderId="9" xfId="0" applyNumberFormat="1" applyFont="1" applyBorder="1"/>
    <xf numFmtId="0" fontId="8" fillId="0" borderId="0" xfId="0" applyFont="1" applyAlignment="1">
      <alignment horizontal="left"/>
    </xf>
    <xf numFmtId="0" fontId="7" fillId="0" borderId="2" xfId="0" applyFont="1" applyBorder="1"/>
    <xf numFmtId="0" fontId="7" fillId="0" borderId="9" xfId="0" applyFont="1" applyBorder="1"/>
    <xf numFmtId="0" fontId="8" fillId="0" borderId="9" xfId="0" applyFont="1" applyBorder="1" applyAlignment="1">
      <alignment horizontal="center"/>
    </xf>
    <xf numFmtId="0" fontId="8" fillId="0" borderId="3" xfId="0" applyFont="1" applyBorder="1" applyAlignment="1">
      <alignment wrapText="1"/>
    </xf>
    <xf numFmtId="0" fontId="7" fillId="0" borderId="4" xfId="0" applyFont="1" applyBorder="1"/>
    <xf numFmtId="0" fontId="7" fillId="0" borderId="6" xfId="0" applyFont="1" applyBorder="1"/>
    <xf numFmtId="3" fontId="7" fillId="0" borderId="3" xfId="0" applyNumberFormat="1" applyFont="1" applyBorder="1"/>
    <xf numFmtId="3" fontId="8" fillId="0" borderId="3" xfId="0" applyNumberFormat="1" applyFont="1" applyBorder="1"/>
    <xf numFmtId="3" fontId="14" fillId="0" borderId="5" xfId="0" applyNumberFormat="1" applyFont="1" applyBorder="1"/>
    <xf numFmtId="3" fontId="8" fillId="0" borderId="4" xfId="0" applyNumberFormat="1" applyFont="1" applyBorder="1"/>
    <xf numFmtId="0" fontId="10" fillId="0" borderId="0" xfId="0" applyFont="1" applyAlignment="1">
      <alignment wrapText="1"/>
    </xf>
    <xf numFmtId="0" fontId="14"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0" fillId="0" borderId="2" xfId="0" applyFont="1" applyBorder="1" applyAlignment="1">
      <alignment wrapText="1"/>
    </xf>
    <xf numFmtId="0" fontId="14" fillId="0" borderId="2" xfId="0" applyFont="1" applyBorder="1" applyAlignment="1">
      <alignment wrapText="1"/>
    </xf>
    <xf numFmtId="0" fontId="8" fillId="0" borderId="5" xfId="0" applyFont="1" applyBorder="1" applyAlignment="1">
      <alignment horizontal="right"/>
    </xf>
    <xf numFmtId="0" fontId="2" fillId="0" borderId="0" xfId="0" applyFont="1" applyAlignment="1">
      <alignment wrapText="1"/>
    </xf>
    <xf numFmtId="0" fontId="5" fillId="0" borderId="0" xfId="0" applyFont="1"/>
    <xf numFmtId="0" fontId="1" fillId="0" borderId="0" xfId="0" applyFont="1" applyAlignment="1">
      <alignment wrapText="1"/>
    </xf>
    <xf numFmtId="0" fontId="15" fillId="0" borderId="0" xfId="0" applyFont="1" applyAlignment="1">
      <alignment wrapText="1"/>
    </xf>
    <xf numFmtId="0" fontId="1" fillId="0" borderId="0" xfId="0" applyFont="1"/>
    <xf numFmtId="0" fontId="3" fillId="0" borderId="3" xfId="0" applyFont="1" applyBorder="1"/>
    <xf numFmtId="0" fontId="3" fillId="0" borderId="3" xfId="0" applyFont="1" applyBorder="1" applyAlignment="1">
      <alignment horizontal="center"/>
    </xf>
    <xf numFmtId="14" fontId="2" fillId="0" borderId="3" xfId="0" applyNumberFormat="1" applyFont="1" applyBorder="1" applyAlignment="1">
      <alignment horizontal="right" wrapText="1"/>
    </xf>
    <xf numFmtId="14" fontId="3" fillId="0" borderId="3" xfId="0" applyNumberFormat="1" applyFont="1" applyBorder="1" applyAlignment="1">
      <alignment horizontal="right" wrapText="1"/>
    </xf>
    <xf numFmtId="0" fontId="3" fillId="0" borderId="3" xfId="0" applyFont="1" applyBorder="1" applyAlignment="1">
      <alignment horizontal="left"/>
    </xf>
    <xf numFmtId="0" fontId="2" fillId="0" borderId="5" xfId="0" applyFont="1" applyBorder="1"/>
    <xf numFmtId="0" fontId="3" fillId="0" borderId="5" xfId="0" applyFont="1" applyBorder="1"/>
    <xf numFmtId="3" fontId="2" fillId="0" borderId="5" xfId="0" applyNumberFormat="1" applyFont="1" applyBorder="1"/>
    <xf numFmtId="3" fontId="3" fillId="0" borderId="10" xfId="0" applyNumberFormat="1" applyFont="1" applyBorder="1"/>
    <xf numFmtId="0" fontId="3" fillId="0" borderId="5" xfId="0" applyFont="1" applyBorder="1" applyAlignment="1">
      <alignment horizontal="left"/>
    </xf>
    <xf numFmtId="0" fontId="16" fillId="0" borderId="0" xfId="0" applyFont="1"/>
    <xf numFmtId="0" fontId="3" fillId="0" borderId="9" xfId="0" applyFont="1" applyBorder="1"/>
    <xf numFmtId="0" fontId="2" fillId="0" borderId="3" xfId="0" applyFont="1" applyBorder="1"/>
    <xf numFmtId="3" fontId="2" fillId="0" borderId="3" xfId="0" applyNumberFormat="1" applyFont="1" applyBorder="1"/>
    <xf numFmtId="3" fontId="3" fillId="0" borderId="3" xfId="0" applyNumberFormat="1" applyFont="1" applyBorder="1"/>
    <xf numFmtId="3" fontId="2" fillId="0" borderId="11" xfId="0" applyNumberFormat="1" applyFont="1" applyBorder="1"/>
    <xf numFmtId="3" fontId="3" fillId="0" borderId="12" xfId="0" applyNumberFormat="1" applyFont="1" applyBorder="1"/>
    <xf numFmtId="3" fontId="2" fillId="0" borderId="9" xfId="0" applyNumberFormat="1" applyFont="1" applyBorder="1"/>
    <xf numFmtId="3" fontId="3" fillId="0" borderId="13" xfId="0" applyNumberFormat="1" applyFont="1" applyBorder="1"/>
    <xf numFmtId="3" fontId="3" fillId="0" borderId="14" xfId="0" applyNumberFormat="1" applyFont="1" applyBorder="1"/>
    <xf numFmtId="0" fontId="2" fillId="0" borderId="9" xfId="0" applyFont="1" applyBorder="1"/>
    <xf numFmtId="3" fontId="9" fillId="0" borderId="0" xfId="0" applyNumberFormat="1" applyFont="1"/>
    <xf numFmtId="14" fontId="7" fillId="0" borderId="0" xfId="0" applyNumberFormat="1" applyFont="1" applyAlignment="1">
      <alignment horizontal="center" wrapText="1"/>
    </xf>
    <xf numFmtId="3" fontId="17" fillId="0" borderId="0" xfId="0" applyNumberFormat="1" applyFont="1" applyAlignment="1">
      <alignment wrapText="1"/>
    </xf>
    <xf numFmtId="3" fontId="7" fillId="0" borderId="11" xfId="0" applyNumberFormat="1" applyFont="1" applyBorder="1"/>
    <xf numFmtId="3" fontId="7" fillId="0" borderId="11" xfId="0" applyNumberFormat="1" applyFont="1" applyBorder="1" applyAlignment="1">
      <alignment horizontal="center" wrapText="1"/>
    </xf>
    <xf numFmtId="14" fontId="7" fillId="0" borderId="11" xfId="0" applyNumberFormat="1" applyFont="1" applyBorder="1" applyAlignment="1">
      <alignment horizontal="center" wrapText="1"/>
    </xf>
    <xf numFmtId="14" fontId="7" fillId="0" borderId="3" xfId="0" applyNumberFormat="1" applyFont="1" applyBorder="1" applyAlignment="1">
      <alignment horizontal="center" wrapText="1"/>
    </xf>
    <xf numFmtId="3" fontId="8" fillId="0" borderId="11" xfId="0" applyNumberFormat="1" applyFont="1" applyBorder="1"/>
    <xf numFmtId="3" fontId="8" fillId="0" borderId="11" xfId="0" applyNumberFormat="1" applyFont="1" applyBorder="1" applyAlignment="1">
      <alignment horizontal="right"/>
    </xf>
    <xf numFmtId="3" fontId="7" fillId="0" borderId="5" xfId="0" applyNumberFormat="1" applyFont="1" applyBorder="1" applyAlignment="1">
      <alignment horizontal="right"/>
    </xf>
    <xf numFmtId="3" fontId="8" fillId="0" borderId="5" xfId="0" applyNumberFormat="1" applyFont="1" applyBorder="1" applyAlignment="1">
      <alignment horizontal="right"/>
    </xf>
    <xf numFmtId="3" fontId="8" fillId="0" borderId="5" xfId="0" applyNumberFormat="1" applyFont="1" applyBorder="1" applyAlignment="1">
      <alignment horizontal="left"/>
    </xf>
    <xf numFmtId="3" fontId="8" fillId="0" borderId="9" xfId="0" applyNumberFormat="1" applyFont="1" applyBorder="1" applyAlignment="1">
      <alignment horizontal="right"/>
    </xf>
    <xf numFmtId="3" fontId="7" fillId="0" borderId="9" xfId="0" applyNumberFormat="1" applyFont="1" applyBorder="1" applyAlignment="1">
      <alignment horizontal="right"/>
    </xf>
    <xf numFmtId="3" fontId="7" fillId="0" borderId="3" xfId="0" applyNumberFormat="1" applyFont="1" applyBorder="1" applyAlignment="1">
      <alignment wrapText="1"/>
    </xf>
    <xf numFmtId="3" fontId="7" fillId="0" borderId="0" xfId="0" applyNumberFormat="1" applyFont="1" applyAlignment="1">
      <alignment wrapText="1"/>
    </xf>
    <xf numFmtId="14" fontId="8" fillId="0" borderId="11" xfId="0" applyNumberFormat="1" applyFont="1" applyBorder="1" applyAlignment="1">
      <alignment horizontal="center" wrapText="1"/>
    </xf>
    <xf numFmtId="3" fontId="8" fillId="0" borderId="0" xfId="0" applyNumberFormat="1" applyFont="1" applyAlignment="1">
      <alignment wrapText="1"/>
    </xf>
    <xf numFmtId="0" fontId="8" fillId="0" borderId="11" xfId="0" applyFont="1" applyBorder="1"/>
    <xf numFmtId="3" fontId="8" fillId="0" borderId="9" xfId="0" applyNumberFormat="1" applyFont="1" applyBorder="1" applyAlignment="1">
      <alignment wrapText="1"/>
    </xf>
    <xf numFmtId="3" fontId="12" fillId="0" borderId="0" xfId="0" applyNumberFormat="1" applyFont="1"/>
    <xf numFmtId="1" fontId="7" fillId="0" borderId="3" xfId="0" applyNumberFormat="1" applyFont="1" applyBorder="1" applyAlignment="1">
      <alignment wrapText="1"/>
    </xf>
    <xf numFmtId="1" fontId="8" fillId="0" borderId="3" xfId="0" applyNumberFormat="1" applyFont="1" applyBorder="1" applyAlignment="1">
      <alignment wrapText="1"/>
    </xf>
    <xf numFmtId="3" fontId="18" fillId="0" borderId="0" xfId="0" applyNumberFormat="1" applyFont="1" applyAlignment="1">
      <alignment wrapText="1"/>
    </xf>
    <xf numFmtId="3" fontId="13" fillId="0" borderId="0" xfId="0" applyNumberFormat="1" applyFont="1"/>
    <xf numFmtId="3" fontId="7" fillId="0" borderId="0" xfId="0" applyNumberFormat="1" applyFont="1" applyAlignment="1">
      <alignment horizontal="right"/>
    </xf>
    <xf numFmtId="3" fontId="8" fillId="0" borderId="0" xfId="0" applyNumberFormat="1" applyFont="1" applyAlignment="1">
      <alignment horizontal="right"/>
    </xf>
    <xf numFmtId="14" fontId="8" fillId="0" borderId="3" xfId="0" applyNumberFormat="1" applyFont="1" applyBorder="1" applyAlignment="1">
      <alignment horizontal="center" wrapText="1"/>
    </xf>
    <xf numFmtId="3" fontId="8" fillId="0" borderId="2" xfId="0" applyNumberFormat="1" applyFont="1" applyBorder="1" applyAlignment="1">
      <alignment horizontal="right"/>
    </xf>
    <xf numFmtId="0" fontId="8" fillId="0" borderId="9" xfId="0" applyFont="1" applyBorder="1"/>
    <xf numFmtId="3" fontId="7" fillId="0" borderId="9" xfId="0" applyNumberFormat="1" applyFont="1" applyBorder="1" applyAlignment="1">
      <alignment wrapText="1"/>
    </xf>
    <xf numFmtId="14" fontId="8" fillId="0" borderId="0" xfId="0" applyNumberFormat="1" applyFont="1" applyAlignment="1">
      <alignment horizontal="center" wrapText="1"/>
    </xf>
    <xf numFmtId="14" fontId="8" fillId="0" borderId="0" xfId="0" applyNumberFormat="1" applyFont="1"/>
    <xf numFmtId="14" fontId="7" fillId="0" borderId="0" xfId="0" applyNumberFormat="1" applyFont="1"/>
    <xf numFmtId="14" fontId="7" fillId="0" borderId="3" xfId="0" applyNumberFormat="1" applyFont="1" applyBorder="1"/>
    <xf numFmtId="3" fontId="8" fillId="0" borderId="11" xfId="0" applyNumberFormat="1" applyFont="1" applyBorder="1" applyAlignment="1">
      <alignment wrapText="1"/>
    </xf>
    <xf numFmtId="3" fontId="8" fillId="0" borderId="5" xfId="0" applyNumberFormat="1" applyFont="1" applyBorder="1" applyAlignment="1">
      <alignment wrapText="1"/>
    </xf>
    <xf numFmtId="3" fontId="8" fillId="0" borderId="3" xfId="0" applyNumberFormat="1" applyFont="1" applyBorder="1" applyAlignment="1">
      <alignment wrapText="1"/>
    </xf>
    <xf numFmtId="3" fontId="8" fillId="0" borderId="10" xfId="0" applyNumberFormat="1" applyFont="1" applyBorder="1"/>
    <xf numFmtId="0" fontId="7" fillId="0" borderId="3" xfId="0" applyFont="1" applyBorder="1" applyAlignment="1">
      <alignment vertical="center"/>
    </xf>
    <xf numFmtId="3" fontId="8" fillId="0" borderId="3" xfId="0" applyNumberFormat="1" applyFont="1" applyBorder="1" applyAlignment="1">
      <alignment horizontal="center" vertical="center"/>
    </xf>
    <xf numFmtId="3" fontId="8" fillId="0" borderId="3" xfId="0" applyNumberFormat="1" applyFont="1" applyBorder="1" applyAlignment="1">
      <alignment horizontal="center" wrapText="1"/>
    </xf>
    <xf numFmtId="3" fontId="5" fillId="0" borderId="11" xfId="0" applyNumberFormat="1" applyFont="1" applyBorder="1" applyAlignment="1">
      <alignment horizontal="center"/>
    </xf>
    <xf numFmtId="3" fontId="5" fillId="0" borderId="0" xfId="0" applyNumberFormat="1" applyFont="1" applyAlignment="1">
      <alignment horizontal="center"/>
    </xf>
    <xf numFmtId="3" fontId="5" fillId="0" borderId="11" xfId="0" applyNumberFormat="1" applyFont="1" applyBorder="1"/>
    <xf numFmtId="3" fontId="5" fillId="0" borderId="0" xfId="0" applyNumberFormat="1" applyFont="1"/>
    <xf numFmtId="3" fontId="5" fillId="0" borderId="5" xfId="0" applyNumberFormat="1" applyFont="1" applyBorder="1"/>
    <xf numFmtId="3" fontId="7" fillId="0" borderId="9" xfId="0" applyNumberFormat="1" applyFont="1" applyBorder="1"/>
    <xf numFmtId="3" fontId="5" fillId="0" borderId="9" xfId="0" applyNumberFormat="1" applyFont="1" applyBorder="1"/>
    <xf numFmtId="0" fontId="8" fillId="0" borderId="6" xfId="0" applyFont="1" applyBorder="1"/>
    <xf numFmtId="3" fontId="8" fillId="0" borderId="15" xfId="0" applyNumberFormat="1" applyFont="1" applyBorder="1"/>
    <xf numFmtId="3" fontId="8" fillId="0" borderId="14" xfId="0" applyNumberFormat="1" applyFont="1" applyBorder="1"/>
    <xf numFmtId="3" fontId="8" fillId="0" borderId="16" xfId="0" applyNumberFormat="1" applyFont="1" applyBorder="1"/>
    <xf numFmtId="0" fontId="19" fillId="0" borderId="0" xfId="0" applyFont="1" applyAlignment="1">
      <alignment vertical="center" wrapText="1"/>
    </xf>
    <xf numFmtId="0" fontId="20" fillId="0" borderId="0" xfId="0" applyFont="1" applyAlignment="1">
      <alignment vertical="center" wrapText="1"/>
    </xf>
    <xf numFmtId="0" fontId="14" fillId="0" borderId="0" xfId="0" applyFont="1" applyAlignment="1">
      <alignment horizontal="left" wrapText="1"/>
    </xf>
    <xf numFmtId="3" fontId="14" fillId="0" borderId="0" xfId="0" applyNumberFormat="1" applyFont="1" applyAlignment="1">
      <alignment wrapText="1"/>
    </xf>
    <xf numFmtId="0" fontId="10" fillId="0" borderId="0" xfId="0" applyFont="1" applyAlignment="1">
      <alignment vertical="center"/>
    </xf>
    <xf numFmtId="3" fontId="14" fillId="0" borderId="0" xfId="0" applyNumberFormat="1" applyFont="1" applyAlignment="1">
      <alignment horizontal="center" wrapText="1"/>
    </xf>
    <xf numFmtId="3" fontId="14" fillId="0" borderId="0" xfId="0" applyNumberFormat="1" applyFont="1" applyAlignment="1">
      <alignment horizontal="left" wrapText="1"/>
    </xf>
    <xf numFmtId="3" fontId="21" fillId="0" borderId="0" xfId="0" applyNumberFormat="1" applyFont="1"/>
    <xf numFmtId="14" fontId="10" fillId="0" borderId="3" xfId="0" applyNumberFormat="1" applyFont="1" applyBorder="1" applyAlignment="1">
      <alignment horizontal="right" wrapText="1"/>
    </xf>
    <xf numFmtId="14" fontId="14" fillId="0" borderId="3" xfId="0" applyNumberFormat="1" applyFont="1" applyBorder="1" applyAlignment="1">
      <alignment horizontal="right" wrapText="1"/>
    </xf>
    <xf numFmtId="0" fontId="14" fillId="0" borderId="3" xfId="0" applyFont="1" applyBorder="1" applyAlignment="1">
      <alignment horizontal="left"/>
    </xf>
    <xf numFmtId="0" fontId="14" fillId="0" borderId="5" xfId="0" applyFont="1" applyBorder="1"/>
    <xf numFmtId="3" fontId="14" fillId="0" borderId="11" xfId="0" applyNumberFormat="1" applyFont="1" applyBorder="1" applyAlignment="1">
      <alignment wrapText="1"/>
    </xf>
    <xf numFmtId="0" fontId="14" fillId="0" borderId="5" xfId="0" applyFont="1" applyBorder="1" applyAlignment="1">
      <alignment horizontal="left" wrapText="1"/>
    </xf>
    <xf numFmtId="3" fontId="14" fillId="0" borderId="5" xfId="0" applyNumberFormat="1" applyFont="1" applyBorder="1" applyAlignment="1">
      <alignment wrapText="1"/>
    </xf>
    <xf numFmtId="0" fontId="14" fillId="0" borderId="9" xfId="0" applyFont="1" applyBorder="1"/>
    <xf numFmtId="3" fontId="14" fillId="0" borderId="9" xfId="0" applyNumberFormat="1" applyFont="1" applyBorder="1" applyAlignment="1">
      <alignment wrapText="1"/>
    </xf>
    <xf numFmtId="0" fontId="10" fillId="0" borderId="3" xfId="0" applyFont="1" applyBorder="1" applyAlignment="1">
      <alignment wrapText="1"/>
    </xf>
    <xf numFmtId="3" fontId="10" fillId="0" borderId="3" xfId="0" applyNumberFormat="1" applyFont="1" applyBorder="1" applyAlignment="1">
      <alignment wrapText="1"/>
    </xf>
    <xf numFmtId="3" fontId="14" fillId="0" borderId="3" xfId="0" applyNumberFormat="1" applyFont="1" applyBorder="1" applyAlignment="1">
      <alignment wrapText="1"/>
    </xf>
    <xf numFmtId="0" fontId="14" fillId="0" borderId="3" xfId="0" applyFont="1" applyBorder="1" applyAlignment="1">
      <alignment horizontal="left" wrapText="1"/>
    </xf>
    <xf numFmtId="0" fontId="10" fillId="0" borderId="16" xfId="0" applyFont="1" applyBorder="1" applyAlignment="1">
      <alignment wrapText="1"/>
    </xf>
    <xf numFmtId="3" fontId="10" fillId="0" borderId="2" xfId="0" applyNumberFormat="1" applyFont="1" applyBorder="1" applyAlignment="1">
      <alignment wrapText="1"/>
    </xf>
    <xf numFmtId="3" fontId="14" fillId="0" borderId="2" xfId="0" applyNumberFormat="1" applyFont="1" applyBorder="1" applyAlignment="1">
      <alignment wrapText="1"/>
    </xf>
    <xf numFmtId="0" fontId="14" fillId="0" borderId="13" xfId="0" applyFont="1" applyBorder="1" applyAlignment="1">
      <alignment horizontal="left" wrapText="1"/>
    </xf>
    <xf numFmtId="0" fontId="7" fillId="0" borderId="3" xfId="0" applyFont="1" applyBorder="1"/>
    <xf numFmtId="14" fontId="10" fillId="0" borderId="3" xfId="0" applyNumberFormat="1" applyFont="1" applyBorder="1" applyAlignment="1">
      <alignment wrapText="1"/>
    </xf>
    <xf numFmtId="14" fontId="14" fillId="0" borderId="3" xfId="0" applyNumberFormat="1" applyFont="1" applyBorder="1" applyAlignment="1">
      <alignment wrapText="1"/>
    </xf>
    <xf numFmtId="0" fontId="8" fillId="0" borderId="3" xfId="0" applyFont="1" applyBorder="1" applyAlignment="1">
      <alignment horizontal="left"/>
    </xf>
    <xf numFmtId="0" fontId="8" fillId="0" borderId="5" xfId="0" applyFont="1" applyBorder="1" applyAlignment="1">
      <alignment horizontal="left"/>
    </xf>
    <xf numFmtId="0" fontId="8" fillId="0" borderId="0" xfId="0" applyFont="1" applyAlignment="1">
      <alignment horizontal="right"/>
    </xf>
    <xf numFmtId="3" fontId="10" fillId="0" borderId="0" xfId="0" applyNumberFormat="1" applyFont="1" applyAlignment="1">
      <alignment wrapText="1"/>
    </xf>
    <xf numFmtId="0" fontId="14" fillId="0" borderId="0" xfId="0" applyFont="1" applyAlignment="1">
      <alignment horizontal="right" wrapText="1"/>
    </xf>
    <xf numFmtId="3" fontId="10" fillId="0" borderId="0" xfId="0" applyNumberFormat="1" applyFont="1"/>
    <xf numFmtId="3" fontId="10" fillId="0" borderId="11" xfId="0" applyNumberFormat="1" applyFont="1" applyBorder="1" applyAlignment="1">
      <alignment wrapText="1"/>
    </xf>
    <xf numFmtId="14" fontId="10" fillId="0" borderId="3" xfId="0" applyNumberFormat="1" applyFont="1" applyBorder="1" applyAlignment="1">
      <alignment horizontal="center" wrapText="1"/>
    </xf>
    <xf numFmtId="14" fontId="10" fillId="0" borderId="12" xfId="0" applyNumberFormat="1" applyFont="1" applyBorder="1" applyAlignment="1">
      <alignment horizontal="center" wrapText="1"/>
    </xf>
    <xf numFmtId="0" fontId="7" fillId="0" borderId="3" xfId="0" applyFont="1" applyBorder="1" applyAlignment="1">
      <alignment horizontal="left" vertical="top"/>
    </xf>
    <xf numFmtId="3" fontId="14" fillId="0" borderId="11" xfId="0" applyNumberFormat="1" applyFont="1" applyBorder="1" applyAlignment="1">
      <alignment horizontal="right" wrapText="1"/>
    </xf>
    <xf numFmtId="3" fontId="14" fillId="0" borderId="5" xfId="0" applyNumberFormat="1" applyFont="1" applyBorder="1" applyAlignment="1">
      <alignment horizontal="right" wrapText="1"/>
    </xf>
    <xf numFmtId="3" fontId="14" fillId="0" borderId="9" xfId="0" applyNumberFormat="1" applyFont="1" applyBorder="1" applyAlignment="1">
      <alignment horizontal="right" wrapText="1"/>
    </xf>
    <xf numFmtId="3" fontId="10" fillId="0" borderId="3" xfId="0" applyNumberFormat="1" applyFont="1" applyBorder="1" applyAlignment="1">
      <alignment horizontal="right" wrapText="1"/>
    </xf>
    <xf numFmtId="3" fontId="14" fillId="0" borderId="3" xfId="0" applyNumberFormat="1" applyFont="1" applyBorder="1" applyAlignment="1">
      <alignment horizontal="right" wrapText="1"/>
    </xf>
    <xf numFmtId="3" fontId="14" fillId="0" borderId="0" xfId="0" applyNumberFormat="1" applyFont="1" applyAlignment="1">
      <alignment horizontal="right" wrapText="1"/>
    </xf>
    <xf numFmtId="3" fontId="14" fillId="0" borderId="0" xfId="0" applyNumberFormat="1" applyFont="1" applyAlignment="1">
      <alignment horizontal="left" vertical="top" wrapText="1"/>
    </xf>
    <xf numFmtId="0" fontId="10" fillId="0" borderId="3" xfId="0" applyFont="1" applyBorder="1" applyAlignment="1">
      <alignment horizontal="center" wrapText="1"/>
    </xf>
    <xf numFmtId="3" fontId="14" fillId="0" borderId="4" xfId="0" applyNumberFormat="1" applyFont="1" applyBorder="1" applyAlignment="1">
      <alignment wrapText="1"/>
    </xf>
    <xf numFmtId="3" fontId="8" fillId="0" borderId="0" xfId="0" applyNumberFormat="1" applyFont="1" applyAlignment="1">
      <alignment horizontal="right" wrapText="1"/>
    </xf>
    <xf numFmtId="3" fontId="10" fillId="0" borderId="0" xfId="0" applyNumberFormat="1" applyFont="1" applyAlignment="1">
      <alignment horizontal="right" wrapText="1"/>
    </xf>
    <xf numFmtId="3" fontId="10" fillId="0" borderId="3" xfId="0" applyNumberFormat="1" applyFont="1" applyBorder="1" applyAlignment="1">
      <alignment horizontal="left" wrapText="1"/>
    </xf>
    <xf numFmtId="3" fontId="13" fillId="0" borderId="0" xfId="0" applyNumberFormat="1" applyFont="1" applyAlignment="1">
      <alignment horizontal="center" vertical="center" wrapText="1"/>
    </xf>
    <xf numFmtId="3" fontId="23" fillId="0" borderId="0" xfId="0" applyNumberFormat="1" applyFont="1"/>
    <xf numFmtId="3" fontId="9" fillId="0" borderId="0" xfId="0" applyNumberFormat="1" applyFont="1" applyAlignment="1">
      <alignment horizontal="center" wrapText="1"/>
    </xf>
    <xf numFmtId="0" fontId="24" fillId="0" borderId="0" xfId="0" applyFont="1"/>
    <xf numFmtId="0" fontId="25" fillId="0" borderId="0" xfId="0" applyFont="1"/>
    <xf numFmtId="0" fontId="26" fillId="0" borderId="0" xfId="0" applyFont="1"/>
    <xf numFmtId="3" fontId="27" fillId="0" borderId="0" xfId="0" applyNumberFormat="1" applyFont="1"/>
    <xf numFmtId="0" fontId="27" fillId="0" borderId="0" xfId="0" applyFont="1"/>
    <xf numFmtId="3" fontId="27" fillId="0" borderId="2" xfId="0" applyNumberFormat="1" applyFont="1" applyBorder="1" applyAlignment="1">
      <alignment horizontal="center" vertical="center" wrapText="1"/>
    </xf>
    <xf numFmtId="3" fontId="27" fillId="0" borderId="2" xfId="0" applyNumberFormat="1" applyFont="1" applyBorder="1" applyAlignment="1">
      <alignment horizontal="center" wrapText="1"/>
    </xf>
    <xf numFmtId="0" fontId="8" fillId="0" borderId="2" xfId="0" applyFont="1" applyBorder="1" applyAlignment="1">
      <alignment horizontal="left"/>
    </xf>
    <xf numFmtId="3" fontId="27" fillId="0" borderId="0" xfId="0" applyNumberFormat="1" applyFont="1" applyAlignment="1">
      <alignment horizontal="right" wrapText="1"/>
    </xf>
    <xf numFmtId="0" fontId="27" fillId="0" borderId="0" xfId="0" applyFont="1" applyAlignment="1">
      <alignment horizontal="left"/>
    </xf>
    <xf numFmtId="0" fontId="27" fillId="0" borderId="2" xfId="0" applyFont="1" applyBorder="1" applyAlignment="1">
      <alignment horizontal="left"/>
    </xf>
    <xf numFmtId="3" fontId="27" fillId="0" borderId="2" xfId="0" applyNumberFormat="1" applyFont="1" applyBorder="1" applyAlignment="1">
      <alignment horizontal="right" wrapText="1"/>
    </xf>
    <xf numFmtId="0" fontId="28" fillId="0" borderId="15" xfId="0" applyFont="1" applyBorder="1"/>
    <xf numFmtId="3" fontId="28" fillId="0" borderId="15" xfId="0" applyNumberFormat="1" applyFont="1" applyBorder="1" applyAlignment="1">
      <alignment horizontal="right" wrapText="1"/>
    </xf>
    <xf numFmtId="0" fontId="8" fillId="0" borderId="15" xfId="0" applyFont="1" applyBorder="1"/>
    <xf numFmtId="3" fontId="27" fillId="0" borderId="15" xfId="0" applyNumberFormat="1" applyFont="1" applyBorder="1" applyAlignment="1">
      <alignment horizontal="right" wrapText="1"/>
    </xf>
    <xf numFmtId="0" fontId="8" fillId="0" borderId="3" xfId="0" applyFont="1" applyBorder="1" applyAlignment="1">
      <alignment horizontal="center" wrapText="1"/>
    </xf>
    <xf numFmtId="0" fontId="8" fillId="0" borderId="3" xfId="0" applyFont="1" applyBorder="1" applyAlignment="1">
      <alignment horizontal="left" wrapText="1"/>
    </xf>
    <xf numFmtId="0" fontId="10" fillId="0" borderId="0" xfId="0" applyFont="1"/>
    <xf numFmtId="3" fontId="14" fillId="0" borderId="0" xfId="0" applyNumberFormat="1" applyFont="1"/>
    <xf numFmtId="0" fontId="21" fillId="0" borderId="0" xfId="0" applyFont="1"/>
    <xf numFmtId="0" fontId="29" fillId="0" borderId="3" xfId="0" applyFont="1" applyBorder="1" applyAlignment="1">
      <alignment wrapText="1"/>
    </xf>
    <xf numFmtId="14" fontId="10" fillId="0" borderId="3" xfId="0" applyNumberFormat="1" applyFont="1" applyBorder="1" applyAlignment="1">
      <alignment horizontal="right"/>
    </xf>
    <xf numFmtId="14" fontId="14" fillId="0" borderId="3" xfId="0" applyNumberFormat="1" applyFont="1" applyBorder="1" applyAlignment="1">
      <alignment horizontal="right"/>
    </xf>
    <xf numFmtId="0" fontId="13" fillId="0" borderId="0" xfId="0" applyFont="1" applyAlignment="1">
      <alignment wrapText="1"/>
    </xf>
    <xf numFmtId="0" fontId="14" fillId="0" borderId="3" xfId="0" applyFont="1" applyBorder="1"/>
    <xf numFmtId="0" fontId="10" fillId="0" borderId="16" xfId="0" applyFont="1" applyBorder="1"/>
    <xf numFmtId="0" fontId="21" fillId="0" borderId="4" xfId="0" applyFont="1" applyBorder="1" applyAlignment="1">
      <alignment wrapText="1"/>
    </xf>
    <xf numFmtId="49" fontId="14" fillId="0" borderId="3" xfId="0" applyNumberFormat="1" applyFont="1" applyBorder="1" applyAlignment="1">
      <alignment horizontal="left" wrapText="1"/>
    </xf>
    <xf numFmtId="0" fontId="14" fillId="0" borderId="0" xfId="0" applyFont="1"/>
    <xf numFmtId="0" fontId="14" fillId="0" borderId="4" xfId="0" applyFont="1" applyBorder="1" applyAlignment="1">
      <alignment wrapText="1"/>
    </xf>
    <xf numFmtId="0" fontId="14" fillId="0" borderId="3" xfId="0" applyFont="1" applyBorder="1" applyAlignment="1">
      <alignment wrapText="1"/>
    </xf>
    <xf numFmtId="0" fontId="10" fillId="0" borderId="6" xfId="0" applyFont="1" applyBorder="1" applyAlignment="1">
      <alignment wrapText="1"/>
    </xf>
    <xf numFmtId="49" fontId="8" fillId="0" borderId="3" xfId="0" applyNumberFormat="1" applyFont="1" applyBorder="1"/>
    <xf numFmtId="0" fontId="14" fillId="0" borderId="11" xfId="0" applyFont="1" applyBorder="1" applyAlignment="1">
      <alignment horizontal="left" wrapText="1"/>
    </xf>
    <xf numFmtId="0" fontId="12" fillId="0" borderId="0" xfId="0" applyFont="1" applyAlignment="1">
      <alignment horizontal="left"/>
    </xf>
    <xf numFmtId="38" fontId="8" fillId="0" borderId="3" xfId="0" applyNumberFormat="1" applyFont="1" applyBorder="1" applyAlignment="1">
      <alignment wrapText="1"/>
    </xf>
    <xf numFmtId="0" fontId="15" fillId="0" borderId="0" xfId="0" applyFont="1"/>
    <xf numFmtId="0" fontId="5" fillId="0" borderId="3" xfId="0" applyFont="1" applyBorder="1"/>
    <xf numFmtId="14" fontId="2" fillId="0" borderId="3" xfId="0" applyNumberFormat="1" applyFont="1" applyBorder="1" applyAlignment="1">
      <alignment horizontal="right"/>
    </xf>
    <xf numFmtId="14" fontId="3" fillId="0" borderId="3" xfId="0" applyNumberFormat="1" applyFont="1" applyBorder="1" applyAlignment="1">
      <alignment horizontal="right"/>
    </xf>
    <xf numFmtId="14" fontId="3" fillId="0" borderId="3" xfId="0" applyNumberFormat="1" applyFont="1" applyBorder="1" applyAlignment="1">
      <alignment horizontal="left"/>
    </xf>
    <xf numFmtId="0" fontId="30" fillId="0" borderId="0" xfId="0" applyFont="1" applyAlignment="1">
      <alignment wrapText="1"/>
    </xf>
    <xf numFmtId="0" fontId="3" fillId="0" borderId="11" xfId="0" applyFont="1" applyBorder="1" applyAlignment="1">
      <alignment horizontal="left" wrapText="1"/>
    </xf>
    <xf numFmtId="38" fontId="5" fillId="0" borderId="3" xfId="0" applyNumberFormat="1" applyFont="1" applyBorder="1" applyAlignment="1">
      <alignment wrapText="1"/>
    </xf>
    <xf numFmtId="38" fontId="1" fillId="0" borderId="3" xfId="0" applyNumberFormat="1" applyFont="1" applyBorder="1"/>
    <xf numFmtId="0" fontId="3" fillId="0" borderId="3" xfId="0" applyFont="1" applyBorder="1" applyAlignment="1">
      <alignment wrapText="1"/>
    </xf>
    <xf numFmtId="0" fontId="8" fillId="0" borderId="18" xfId="0" applyFont="1" applyBorder="1"/>
    <xf numFmtId="0" fontId="7" fillId="0" borderId="3" xfId="0" applyFont="1" applyBorder="1" applyAlignment="1">
      <alignment horizontal="center" wrapText="1"/>
    </xf>
    <xf numFmtId="0" fontId="8" fillId="0" borderId="10" xfId="0" applyFont="1" applyBorder="1"/>
    <xf numFmtId="0" fontId="7" fillId="0" borderId="15" xfId="0" applyFont="1" applyBorder="1"/>
    <xf numFmtId="0" fontId="7" fillId="0" borderId="14" xfId="0" applyFont="1" applyBorder="1"/>
    <xf numFmtId="0" fontId="5" fillId="5" borderId="1" xfId="0" applyFont="1" applyFill="1" applyBorder="1"/>
    <xf numFmtId="0" fontId="3" fillId="0" borderId="11" xfId="0" applyFont="1" applyBorder="1"/>
    <xf numFmtId="0" fontId="8" fillId="0" borderId="17" xfId="0" applyFont="1" applyBorder="1" applyAlignment="1">
      <alignment wrapText="1"/>
    </xf>
    <xf numFmtId="0" fontId="8" fillId="0" borderId="11" xfId="0" applyFont="1" applyBorder="1" applyAlignment="1">
      <alignment vertical="center" wrapText="1"/>
    </xf>
    <xf numFmtId="0" fontId="8" fillId="0" borderId="11" xfId="0" applyFont="1" applyBorder="1" applyAlignment="1">
      <alignment wrapText="1"/>
    </xf>
    <xf numFmtId="0" fontId="2" fillId="0" borderId="4" xfId="0" applyFont="1" applyBorder="1"/>
    <xf numFmtId="0" fontId="8" fillId="0" borderId="22" xfId="0" applyFont="1" applyBorder="1"/>
    <xf numFmtId="0" fontId="8" fillId="0" borderId="23" xfId="0" applyFont="1" applyBorder="1"/>
    <xf numFmtId="0" fontId="8" fillId="0" borderId="24" xfId="0" applyFont="1" applyBorder="1"/>
    <xf numFmtId="0" fontId="3" fillId="0" borderId="4" xfId="0" applyFont="1" applyBorder="1"/>
    <xf numFmtId="1" fontId="8" fillId="0" borderId="25" xfId="0" applyNumberFormat="1" applyFont="1" applyBorder="1"/>
    <xf numFmtId="1" fontId="8" fillId="6" borderId="26" xfId="0" applyNumberFormat="1" applyFont="1" applyFill="1" applyBorder="1"/>
    <xf numFmtId="1" fontId="8" fillId="6" borderId="27" xfId="0" applyNumberFormat="1" applyFont="1" applyFill="1" applyBorder="1"/>
    <xf numFmtId="0" fontId="8" fillId="0" borderId="7" xfId="0" applyFont="1" applyBorder="1"/>
    <xf numFmtId="0" fontId="30" fillId="0" borderId="0" xfId="0" applyFont="1"/>
    <xf numFmtId="1" fontId="8" fillId="0" borderId="28" xfId="0" applyNumberFormat="1" applyFont="1" applyBorder="1"/>
    <xf numFmtId="1" fontId="8" fillId="0" borderId="7" xfId="0" applyNumberFormat="1" applyFont="1" applyBorder="1"/>
    <xf numFmtId="0" fontId="3" fillId="0" borderId="16" xfId="0" applyFont="1" applyBorder="1" applyAlignment="1">
      <alignment horizontal="left"/>
    </xf>
    <xf numFmtId="0" fontId="2" fillId="0" borderId="16" xfId="0" applyFont="1" applyBorder="1"/>
    <xf numFmtId="1" fontId="7" fillId="0" borderId="29" xfId="0" applyNumberFormat="1" applyFont="1" applyBorder="1"/>
    <xf numFmtId="1" fontId="7" fillId="0" borderId="30" xfId="0" applyNumberFormat="1" applyFont="1" applyBorder="1"/>
    <xf numFmtId="1" fontId="7" fillId="0" borderId="31" xfId="0" applyNumberFormat="1" applyFont="1" applyBorder="1"/>
    <xf numFmtId="0" fontId="7" fillId="0" borderId="31" xfId="0" applyFont="1" applyBorder="1"/>
    <xf numFmtId="0" fontId="8" fillId="0" borderId="25" xfId="0" applyFont="1" applyBorder="1"/>
    <xf numFmtId="0" fontId="8" fillId="0" borderId="28" xfId="0" applyFont="1" applyBorder="1"/>
    <xf numFmtId="0" fontId="2" fillId="0" borderId="4" xfId="0" applyFont="1" applyBorder="1" applyAlignment="1">
      <alignment horizontal="left"/>
    </xf>
    <xf numFmtId="0" fontId="3" fillId="0" borderId="4" xfId="0" applyFont="1" applyBorder="1" applyAlignment="1">
      <alignment horizontal="left"/>
    </xf>
    <xf numFmtId="1" fontId="7" fillId="0" borderId="32" xfId="0" applyNumberFormat="1" applyFont="1" applyBorder="1"/>
    <xf numFmtId="1" fontId="7" fillId="0" borderId="33" xfId="0" applyNumberFormat="1" applyFont="1" applyBorder="1"/>
    <xf numFmtId="1" fontId="7" fillId="0" borderId="8" xfId="0" applyNumberFormat="1" applyFont="1" applyBorder="1"/>
    <xf numFmtId="0" fontId="7" fillId="0" borderId="8" xfId="0" applyFont="1" applyBorder="1"/>
    <xf numFmtId="0" fontId="2" fillId="0" borderId="6" xfId="0" applyFont="1" applyBorder="1"/>
    <xf numFmtId="0" fontId="3" fillId="0" borderId="6" xfId="0" applyFont="1" applyBorder="1"/>
    <xf numFmtId="0" fontId="3" fillId="0" borderId="16" xfId="0" applyFont="1" applyBorder="1"/>
    <xf numFmtId="0" fontId="2" fillId="0" borderId="3" xfId="0" quotePrefix="1" applyFont="1" applyBorder="1" applyAlignment="1">
      <alignment wrapText="1"/>
    </xf>
    <xf numFmtId="0" fontId="5" fillId="0" borderId="0" xfId="0" applyFont="1" applyAlignment="1">
      <alignment horizontal="center" vertical="center"/>
    </xf>
    <xf numFmtId="0" fontId="1" fillId="0" borderId="11" xfId="0" applyFont="1" applyBorder="1"/>
    <xf numFmtId="0" fontId="1" fillId="0" borderId="9" xfId="0" applyFont="1" applyBorder="1"/>
    <xf numFmtId="14" fontId="1" fillId="0" borderId="36" xfId="0" applyNumberFormat="1" applyFont="1" applyBorder="1" applyAlignment="1">
      <alignment horizontal="center" wrapText="1"/>
    </xf>
    <xf numFmtId="14" fontId="5" fillId="0" borderId="37" xfId="0" applyNumberFormat="1" applyFont="1" applyBorder="1" applyAlignment="1">
      <alignment horizontal="center" wrapText="1"/>
    </xf>
    <xf numFmtId="3" fontId="31" fillId="0" borderId="29" xfId="0" applyNumberFormat="1" applyFont="1" applyBorder="1"/>
    <xf numFmtId="3" fontId="32" fillId="0" borderId="31" xfId="0" applyNumberFormat="1" applyFont="1" applyBorder="1"/>
    <xf numFmtId="0" fontId="5" fillId="0" borderId="3" xfId="0" quotePrefix="1" applyFont="1" applyBorder="1"/>
    <xf numFmtId="0" fontId="1" fillId="0" borderId="3" xfId="0" applyFont="1" applyBorder="1"/>
    <xf numFmtId="3" fontId="1" fillId="0" borderId="0" xfId="0" applyNumberFormat="1" applyFont="1"/>
    <xf numFmtId="3" fontId="31" fillId="0" borderId="0" xfId="0" applyNumberFormat="1" applyFont="1"/>
    <xf numFmtId="3" fontId="32" fillId="0" borderId="0" xfId="0" applyNumberFormat="1" applyFont="1"/>
    <xf numFmtId="9" fontId="31" fillId="0" borderId="29" xfId="0" applyNumberFormat="1" applyFont="1" applyBorder="1"/>
    <xf numFmtId="9" fontId="32" fillId="0" borderId="31" xfId="0" applyNumberFormat="1" applyFont="1" applyBorder="1"/>
    <xf numFmtId="0" fontId="37" fillId="0" borderId="0" xfId="0" applyFont="1"/>
    <xf numFmtId="0" fontId="38" fillId="0" borderId="0" xfId="0" applyFont="1"/>
    <xf numFmtId="1" fontId="38" fillId="0" borderId="25" xfId="0" applyNumberFormat="1" applyFont="1" applyBorder="1"/>
    <xf numFmtId="0" fontId="3" fillId="0" borderId="0" xfId="0" applyFont="1" applyAlignment="1">
      <alignment wrapText="1"/>
    </xf>
    <xf numFmtId="0" fontId="0" fillId="0" borderId="0" xfId="0"/>
    <xf numFmtId="0" fontId="5" fillId="0" borderId="0" xfId="0" applyFont="1" applyAlignment="1">
      <alignment horizontal="left" vertical="center" wrapText="1"/>
    </xf>
    <xf numFmtId="0" fontId="3" fillId="0" borderId="0" xfId="0" applyFont="1" applyAlignment="1">
      <alignment vertical="top" wrapText="1"/>
    </xf>
    <xf numFmtId="0" fontId="6" fillId="0" borderId="0" xfId="0" applyFont="1" applyAlignment="1">
      <alignment horizontal="left" wrapText="1"/>
    </xf>
    <xf numFmtId="3" fontId="8" fillId="0" borderId="0" xfId="0" applyNumberFormat="1"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8" fillId="0" borderId="0" xfId="0" applyFont="1" applyAlignment="1">
      <alignment horizontal="left" vertical="top" wrapText="1"/>
    </xf>
    <xf numFmtId="0" fontId="5" fillId="0" borderId="0" xfId="0" applyFont="1"/>
    <xf numFmtId="0" fontId="3" fillId="0" borderId="0" xfId="0" applyFont="1" applyAlignment="1">
      <alignment horizontal="left" vertical="center" wrapText="1"/>
    </xf>
    <xf numFmtId="0" fontId="8" fillId="0" borderId="0" xfId="0" applyFont="1" applyAlignment="1">
      <alignment wrapText="1"/>
    </xf>
    <xf numFmtId="3" fontId="14" fillId="0" borderId="0" xfId="0" applyNumberFormat="1" applyFont="1" applyAlignment="1">
      <alignment horizontal="left" vertical="top" wrapText="1"/>
    </xf>
    <xf numFmtId="14" fontId="10" fillId="0" borderId="6" xfId="0" applyNumberFormat="1" applyFont="1" applyBorder="1" applyAlignment="1">
      <alignment horizontal="center" wrapText="1"/>
    </xf>
    <xf numFmtId="0" fontId="22" fillId="0" borderId="14" xfId="0" applyFont="1" applyBorder="1"/>
    <xf numFmtId="3" fontId="14" fillId="0" borderId="17" xfId="0" applyNumberFormat="1" applyFont="1" applyBorder="1" applyAlignment="1">
      <alignment horizontal="center" wrapText="1"/>
    </xf>
    <xf numFmtId="0" fontId="22" fillId="0" borderId="12" xfId="0" applyFont="1" applyBorder="1"/>
    <xf numFmtId="3" fontId="14" fillId="0" borderId="4" xfId="0" applyNumberFormat="1" applyFont="1" applyBorder="1" applyAlignment="1">
      <alignment horizontal="center" wrapText="1"/>
    </xf>
    <xf numFmtId="0" fontId="22" fillId="0" borderId="10" xfId="0" applyFont="1" applyBorder="1"/>
    <xf numFmtId="3" fontId="14" fillId="0" borderId="16" xfId="0" applyNumberFormat="1" applyFont="1" applyBorder="1" applyAlignment="1">
      <alignment horizontal="center" wrapText="1"/>
    </xf>
    <xf numFmtId="0" fontId="22" fillId="0" borderId="13" xfId="0" applyFont="1" applyBorder="1"/>
    <xf numFmtId="3" fontId="8" fillId="0" borderId="0" xfId="0" applyNumberFormat="1" applyFont="1" applyAlignment="1">
      <alignment horizontal="left" vertical="center" wrapText="1"/>
    </xf>
    <xf numFmtId="3" fontId="8" fillId="0" borderId="0" xfId="0" applyNumberFormat="1" applyFont="1" applyAlignment="1">
      <alignment horizontal="left" vertical="top"/>
    </xf>
    <xf numFmtId="0" fontId="8" fillId="0" borderId="0" xfId="0" applyFont="1" applyAlignment="1">
      <alignment horizontal="left"/>
    </xf>
    <xf numFmtId="0" fontId="8" fillId="0" borderId="0" xfId="0" applyFont="1" applyAlignment="1">
      <alignment horizontal="center"/>
    </xf>
    <xf numFmtId="0" fontId="9" fillId="0" borderId="0" xfId="0" applyFont="1" applyAlignment="1">
      <alignment horizontal="left"/>
    </xf>
    <xf numFmtId="0" fontId="5" fillId="0" borderId="0" xfId="0" applyFont="1" applyAlignment="1">
      <alignment horizontal="left" vertical="top" wrapText="1"/>
    </xf>
    <xf numFmtId="0" fontId="7" fillId="0" borderId="0" xfId="0" applyFont="1"/>
    <xf numFmtId="0" fontId="7" fillId="0" borderId="17" xfId="0" applyFont="1" applyBorder="1" applyAlignment="1">
      <alignment horizontal="center" vertical="center" wrapText="1"/>
    </xf>
    <xf numFmtId="0" fontId="22" fillId="0" borderId="16" xfId="0" applyFont="1" applyBorder="1"/>
    <xf numFmtId="0" fontId="7" fillId="0" borderId="17" xfId="0" applyFont="1" applyBorder="1" applyAlignment="1">
      <alignment horizontal="center" vertical="center"/>
    </xf>
    <xf numFmtId="0" fontId="22" fillId="0" borderId="18" xfId="0" applyFont="1" applyBorder="1"/>
    <xf numFmtId="0" fontId="22" fillId="0" borderId="2" xfId="0" applyFont="1" applyBorder="1"/>
    <xf numFmtId="0" fontId="7" fillId="4" borderId="19" xfId="0" applyFont="1" applyFill="1" applyBorder="1"/>
    <xf numFmtId="0" fontId="22" fillId="0" borderId="20" xfId="0" applyFont="1" applyBorder="1"/>
    <xf numFmtId="0" fontId="22" fillId="0" borderId="21" xfId="0" applyFont="1" applyBorder="1"/>
    <xf numFmtId="49" fontId="7" fillId="0" borderId="6" xfId="0" applyNumberFormat="1" applyFont="1" applyBorder="1" applyAlignment="1">
      <alignment horizontal="center"/>
    </xf>
    <xf numFmtId="0" fontId="22" fillId="0" borderId="15" xfId="0" applyFont="1" applyBorder="1"/>
    <xf numFmtId="0" fontId="7" fillId="0" borderId="6" xfId="0" applyFont="1" applyBorder="1" applyAlignment="1">
      <alignment horizontal="center"/>
    </xf>
    <xf numFmtId="0" fontId="5" fillId="0" borderId="0" xfId="0" applyFont="1" applyAlignment="1">
      <alignment horizontal="left" wrapText="1"/>
    </xf>
    <xf numFmtId="3" fontId="5" fillId="0" borderId="34" xfId="0" applyNumberFormat="1" applyFont="1" applyBorder="1" applyAlignment="1">
      <alignment horizontal="center" wrapText="1"/>
    </xf>
    <xf numFmtId="0" fontId="22" fillId="0" borderId="35" xfId="0" applyFont="1" applyBorder="1"/>
    <xf numFmtId="1" fontId="5" fillId="0" borderId="3" xfId="0" applyNumberFormat="1" applyFont="1" applyBorder="1"/>
    <xf numFmtId="1" fontId="8" fillId="0" borderId="10" xfId="0" applyNumberFormat="1" applyFont="1" applyBorder="1"/>
    <xf numFmtId="1" fontId="7" fillId="0" borderId="14" xfId="0" applyNumberFormat="1" applyFont="1" applyBorder="1"/>
    <xf numFmtId="1" fontId="8" fillId="0" borderId="13" xfId="0" applyNumberFormat="1" applyFont="1" applyBorder="1"/>
    <xf numFmtId="1" fontId="8" fillId="0" borderId="14" xfId="0" applyNumberFormat="1" applyFont="1" applyBorder="1"/>
    <xf numFmtId="1" fontId="8" fillId="0" borderId="5" xfId="0" applyNumberFormat="1" applyFont="1" applyBorder="1"/>
    <xf numFmtId="1" fontId="7"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4.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7620000" cy="13754100"/>
    <xdr:sp macro="" textlink="">
      <xdr:nvSpPr>
        <xdr:cNvPr id="3" name="Shape 3">
          <a:extLst>
            <a:ext uri="{FF2B5EF4-FFF2-40B4-BE49-F238E27FC236}">
              <a16:creationId xmlns:a16="http://schemas.microsoft.com/office/drawing/2014/main" id="{00000000-0008-0000-0F00-000003000000}"/>
            </a:ext>
          </a:extLst>
        </xdr:cNvPr>
        <xdr:cNvSpPr txBox="1"/>
      </xdr:nvSpPr>
      <xdr:spPr>
        <a:xfrm>
          <a:off x="1536000" y="0"/>
          <a:ext cx="7620000" cy="75600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Veiledning til oppsett av regnskapsrapport for 2024</a:t>
          </a:r>
          <a:endParaRPr sz="1100">
            <a:latin typeface="Calibri"/>
            <a:ea typeface="Calibri"/>
            <a:cs typeface="Calibri"/>
            <a:sym typeface="Calibri"/>
          </a:endParaRPr>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Dette oppsettet gjelder for private fagskoler som skal rapportere til DBH/HK-dir.</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Private fagskoler som tilbyr akkrediterte studier skal levere regnskapsinformasjon til departementet for regnskapsåret 2024, jf. fagskoleloven § 32 første ledd. Regnskapsinformasjonen skal leveres i Excel (oppgjørspakken) til Direktoratet for høyere utdanning og kompetanse/Database for statistikk om høgre utdanning (omtalt som DBH videre i veiledningen). NOKUT har ansvaret for å fastsette rapporteringskrav og frist for levering av regnskapsinformasjon til DBH.</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Private fagskoler er regnskapspliktige etter regnskapsloven § 1-2 og i samsvar med kravet til organisasjonsform etter fagskoleloven § 13. Regnskapslovens unntak for små foretak gjelder ikke for private fagskoler, jf. fagskoleloven § 33 første ledd. Det vil si at alle private fagskoler må ha revisjon og utarbeide årsberetning i henhold til § 2-1 punkt (1) og (3) og § 2-2 i regnskapsloven, i tillegg til å utarbeide årsregnskap med kontantstrømoppstilling, og ledelseskommentar.</a:t>
          </a:r>
          <a:endParaRPr sz="1100" b="0" i="1">
            <a:solidFill>
              <a:schemeClr val="dk1"/>
            </a:solidFill>
            <a:latin typeface="Calibri"/>
            <a:ea typeface="Calibri"/>
            <a:cs typeface="Calibri"/>
            <a:sym typeface="Calibri"/>
          </a:endParaRPr>
        </a:p>
        <a:p>
          <a:pPr marL="0" lvl="0" indent="0" algn="l" rtl="0">
            <a:spcBef>
              <a:spcPts val="0"/>
            </a:spcBef>
            <a:spcAft>
              <a:spcPts val="0"/>
            </a:spcAft>
            <a:buNone/>
          </a:pPr>
          <a:endParaRPr sz="1100" b="0" i="1">
            <a:solidFill>
              <a:schemeClr val="dk1"/>
            </a:solidFill>
            <a:latin typeface="Calibri"/>
            <a:ea typeface="Calibri"/>
            <a:cs typeface="Calibri"/>
            <a:sym typeface="Calibri"/>
          </a:endParaRPr>
        </a:p>
        <a:p>
          <a:pPr marL="0" lvl="0" indent="0" algn="l" rtl="0">
            <a:spcBef>
              <a:spcPts val="0"/>
            </a:spcBef>
            <a:spcAft>
              <a:spcPts val="0"/>
            </a:spcAft>
            <a:buNone/>
          </a:pPr>
          <a:r>
            <a:rPr lang="en-US" sz="1100" b="1" i="1">
              <a:solidFill>
                <a:schemeClr val="dk1"/>
              </a:solidFill>
              <a:latin typeface="Calibri"/>
              <a:ea typeface="Calibri"/>
              <a:cs typeface="Calibri"/>
              <a:sym typeface="Calibri"/>
            </a:rPr>
            <a:t>Ledelseskommentar</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Kravene til hva ledelseskommentaren skal inneholde er tilgjengelig på HK-dir/DBHs nettside:  https://fagskole.hkdir.no/dok/tabell/534</a:t>
          </a:r>
          <a:endParaRPr sz="1100" u="sng">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Ledelseskommentaren skal være signert av daglig leder/rektor.</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i="1">
              <a:solidFill>
                <a:schemeClr val="dk1"/>
              </a:solidFill>
              <a:latin typeface="Calibri"/>
              <a:ea typeface="Calibri"/>
              <a:cs typeface="Calibri"/>
              <a:sym typeface="Calibri"/>
            </a:rPr>
            <a:t>Årsberetning og revisors beretning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Årsberetningen skal fylles ut i henhold til § 2-2 i regnskapsloven.</a:t>
          </a:r>
          <a:endParaRPr sz="1400"/>
        </a:p>
        <a:p>
          <a:pPr marL="0" lvl="0" indent="0" algn="l" rtl="0">
            <a:spcBef>
              <a:spcPts val="0"/>
            </a:spcBef>
            <a:spcAft>
              <a:spcPts val="0"/>
            </a:spcAft>
            <a:buNone/>
          </a:pPr>
          <a:r>
            <a:rPr lang="en-US" sz="1100" u="none">
              <a:solidFill>
                <a:schemeClr val="dk1"/>
              </a:solidFill>
              <a:latin typeface="Calibri"/>
              <a:ea typeface="Calibri"/>
              <a:cs typeface="Calibri"/>
              <a:sym typeface="Calibri"/>
            </a:rPr>
            <a:t>Statsautorisert revisor skal utføre revisjonen og signere revisors beretning, jf. </a:t>
          </a:r>
          <a:r>
            <a:rPr lang="en-US" sz="1100">
              <a:solidFill>
                <a:schemeClr val="dk1"/>
              </a:solidFill>
              <a:latin typeface="Calibri"/>
              <a:ea typeface="Calibri"/>
              <a:cs typeface="Calibri"/>
              <a:sym typeface="Calibri"/>
            </a:rPr>
            <a:t>fagskoleloven 33 tredje ledd.  </a:t>
          </a:r>
          <a:endParaRPr sz="1400"/>
        </a:p>
        <a:p>
          <a:pPr marL="0" lvl="0" indent="0" algn="l" rtl="0">
            <a:spcBef>
              <a:spcPts val="0"/>
            </a:spcBef>
            <a:spcAft>
              <a:spcPts val="0"/>
            </a:spcAft>
            <a:buNone/>
          </a:pPr>
          <a:endParaRPr sz="1100" b="1" i="1">
            <a:solidFill>
              <a:schemeClr val="dk1"/>
            </a:solidFill>
            <a:latin typeface="Calibri"/>
            <a:ea typeface="Calibri"/>
            <a:cs typeface="Calibri"/>
            <a:sym typeface="Calibri"/>
          </a:endParaRPr>
        </a:p>
        <a:p>
          <a:pPr marL="0" lvl="0" indent="0" algn="l" rtl="0">
            <a:spcBef>
              <a:spcPts val="0"/>
            </a:spcBef>
            <a:spcAft>
              <a:spcPts val="0"/>
            </a:spcAft>
            <a:buNone/>
          </a:pPr>
          <a:r>
            <a:rPr lang="en-US" sz="1100" b="1" i="1">
              <a:solidFill>
                <a:schemeClr val="dk1"/>
              </a:solidFill>
              <a:latin typeface="Calibri"/>
              <a:ea typeface="Calibri"/>
              <a:cs typeface="Calibri"/>
              <a:sym typeface="Calibri"/>
            </a:rPr>
            <a:t>Årsregnskap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Regnskapet skal stilles opp i henhold til regnskapsloven og øvrige krav med resultatregnskap, balanseoppstilling, kontantstrømoppstilling og relevante noter. Årsregnskapet skal leveres for rettssubjektet, det vil si virksomheten som innehar akkrediteringen. Dersom rettssubjektet for eksempel er en større virksomhet, der fagskolen utgjør en av flere avdelinger, så skal virksomheten levere årsregnskap for hele virksomheten samlet. Dersom virksomheten kun driver fagskolevirksomhet, så er fagskolen og rettssubjektet det samme.</a:t>
          </a:r>
          <a:endParaRPr sz="1400"/>
        </a:p>
        <a:p>
          <a:pPr marL="0" lvl="0" indent="0" algn="l" rtl="0">
            <a:spcBef>
              <a:spcPts val="0"/>
            </a:spcBef>
            <a:spcAft>
              <a:spcPts val="0"/>
            </a:spcAft>
            <a:buNone/>
          </a:pPr>
          <a:endParaRPr sz="1100" b="1" i="1">
            <a:solidFill>
              <a:schemeClr val="dk1"/>
            </a:solidFill>
            <a:latin typeface="Calibri"/>
            <a:ea typeface="Calibri"/>
            <a:cs typeface="Calibri"/>
            <a:sym typeface="Calibri"/>
          </a:endParaRPr>
        </a:p>
        <a:p>
          <a:pPr marL="0" lvl="0" indent="0" algn="l" rtl="0">
            <a:spcBef>
              <a:spcPts val="0"/>
            </a:spcBef>
            <a:spcAft>
              <a:spcPts val="0"/>
            </a:spcAft>
            <a:buNone/>
          </a:pPr>
          <a:r>
            <a:rPr lang="en-US" sz="1100" b="1" i="1">
              <a:solidFill>
                <a:schemeClr val="dk1"/>
              </a:solidFill>
              <a:latin typeface="Calibri"/>
              <a:ea typeface="Calibri"/>
              <a:cs typeface="Calibri"/>
              <a:sym typeface="Calibri"/>
            </a:rPr>
            <a:t>Notekrav for fagskoler regulert i forskriften § 3.</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I tillegg til krav i regnskapsloven, er det videre regulert krav til noteopplysninger som følger av forskriften § 3.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b="0" u="sng" strike="noStrike">
              <a:solidFill>
                <a:schemeClr val="dk1"/>
              </a:solidFill>
              <a:latin typeface="Calibri"/>
              <a:ea typeface="Calibri"/>
              <a:cs typeface="Calibri"/>
              <a:sym typeface="Calibri"/>
            </a:rPr>
            <a:t>Statlige tilskudd og egenbetaling fra studenter: Note 1 i oppgjørspakken</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I oppgjørspakken skal det i note 1 fremkomme spesifikasjon om beløp på offentlig tilskudd og hvem tilskuddet er fra. Det skal under Spesifikasjon av offentlig tilskudd i note 1 i oppgjørspakken oppgis om tilskuddet er driftsmidler fra fylkeskommuner, tilskudd fra HK-dir som for eksempel utviklingsmidler, midler til bransjeprogrammet/industrifagskolen eller annet. I del I av noten skal «annet» spesifiseres.  Videre skal det i noten opplyses om summen av egenbetalingene fra studentene.</a:t>
          </a:r>
          <a:endParaRPr sz="1400"/>
        </a:p>
        <a:p>
          <a:pPr marL="0" lvl="0" indent="0" algn="l" rtl="0">
            <a:spcBef>
              <a:spcPts val="0"/>
            </a:spcBef>
            <a:spcAft>
              <a:spcPts val="0"/>
            </a:spcAft>
            <a:buNone/>
          </a:pPr>
          <a:r>
            <a:rPr lang="en-US" sz="1100" u="none" strike="noStrike">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0" u="sng" strike="noStrike">
              <a:solidFill>
                <a:schemeClr val="dk1"/>
              </a:solidFill>
              <a:latin typeface="Calibri"/>
              <a:ea typeface="Calibri"/>
              <a:cs typeface="Calibri"/>
              <a:sym typeface="Calibri"/>
            </a:rPr>
            <a:t>Handel med nærstående: Note 5 og 6 i oppgjørspakken</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Private fagskoler kan ikke overfor nærstående gjennomføre avtaler eller på en annen måte overføre midler på vilkår som avviker fra det som ville være fastsatt mellom uavhengige parter, jf. fagskoleloven § 30 første ledd. I årsregnskapet skal det fremkomme opplysninger om transaksjoner med nærstående parter hvor verdien av institusjonens ytelse utgjør 50 000 kroner eller mer, jf. forskriften § 3d. Det skal i egen oversikt fremkomme hva slags vare eller tjeneste som det handles med og gjeld og fordringer mot nærstående part/eier. Det kan for eksempel være regnskapstjenester, innleie av personell, utlån av midler eller kjøp av datamaskiner. Opplysningene skal videre omfatte transaksjonenes beløp og navnet på den nærstående part/eier.</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Transaksjoner med nærstående parter skal fordeles mellom fagskolevirksomheten og annen virksomhet (note 5 i oppgjørspakken). Det gjelder også mellomværende med eier og nærstående parter (note 6 i oppgjørspakken). Dette må sees i sammenheng med regnskapsmessig skille som omtales under.</a:t>
          </a:r>
          <a:endParaRPr sz="1400"/>
        </a:p>
        <a:p>
          <a:pPr marL="0" lvl="0" indent="0" algn="l" rtl="0">
            <a:spcBef>
              <a:spcPts val="0"/>
            </a:spcBef>
            <a:spcAft>
              <a:spcPts val="0"/>
            </a:spcAft>
            <a:buNone/>
          </a:pPr>
          <a:r>
            <a:rPr lang="en-US" sz="1100" u="none" strike="noStrike">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0" u="sng" strike="noStrike">
              <a:solidFill>
                <a:schemeClr val="dk1"/>
              </a:solidFill>
              <a:latin typeface="Calibri"/>
              <a:ea typeface="Calibri"/>
              <a:cs typeface="Calibri"/>
              <a:sym typeface="Calibri"/>
            </a:rPr>
            <a:t>Regnskapsmessig skille: Note 12 og 21 i oppgjørspakken</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Alle private fagskoler skal benytte offentlig tilskudd og egenbetaling fra studentene til den akkrediterte utdanningen og innenfor lovens formål, jf. fagskoleloven § 29. Regnskapet skal innrettes slik at akkreditert del (fagskolevirksomheten) og ikke-akkreditert del (andre studietilbud og annen virksomhet) av institusjonens virksomhet er egne ansvarssteder, jf. forskriften § 2 (1). Alle transaksjoner som gjelder akkreditert virksomhet, skal bokføres på dette ansvarsstedet i regnskapet. Kostnader i andre deler av virksomheten, skal ikke bokføres på ansvarsstedet for akkreditert virksomhet. Transaksjoner skal bokføres løpende og direkte på ansvarssted. Der direkteføring ikke er mulig, skal fordelingen på ansvarssteder skje i samsvar med den reelle bruken av ressurser, jf. forskriften § 2 (3), (4) og (5).</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Regnskapet skal avlegges for hele rettssubjektet (se definisjon under overskriften Årsregnskap). Rettssubjekt som driver andre studietilbud og/eller annen virksomhet, må sørge for å holde disse virksomhetene regnskapsmessig atskilt fra fagskolevirksomheten. Dette regnskapsmessige skillet skal fremkomme av note 12 (egenkapital) og note 21 (særskilt resultatregnskap) i oppgjørspakken.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I note 12 skal rettssubjektets egenkapital være fordelt mellom fagskolevirksomheten og annen virksomhet (samlet egenkapital for andre studietilbud og annen virksomhet). I note 21 skal rettssubjektets resultatregnskap være fordelt mellom fagskolevirksomheten, andre studietilbud og annen virksomhet. I note 21 skal det videre fremkomme hva slags type virksomhet andre studietilbud og annen virksomhet er.</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Dersom rettssubjektet kun driver fagskolevirksomhet, trenger ikke fagskolen å fylle ut note 21.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For nærmere veiledning om regnskapsmessig skille, se NOKUTs nettside:</a:t>
          </a:r>
          <a:endParaRPr sz="1400"/>
        </a:p>
        <a:p>
          <a:pPr marL="0" lvl="0" indent="0" algn="l" rtl="0">
            <a:spcBef>
              <a:spcPts val="0"/>
            </a:spcBef>
            <a:spcAft>
              <a:spcPts val="0"/>
            </a:spcAft>
            <a:buNone/>
          </a:pPr>
          <a:r>
            <a:rPr lang="en-US" sz="1100" u="sng">
              <a:solidFill>
                <a:schemeClr val="dk1"/>
              </a:solidFill>
              <a:latin typeface="Calibri"/>
              <a:ea typeface="Calibri"/>
              <a:cs typeface="Calibri"/>
              <a:sym typeface="Calibri"/>
            </a:rPr>
            <a:t>https://www.nokut.no/veiledning-om-kravet-til-regnskapsmessig-skille-priv-fagskoler-hoyskoler</a:t>
          </a: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lnSpc>
              <a:spcPct val="109090"/>
            </a:lnSpc>
            <a:spcBef>
              <a:spcPts val="0"/>
            </a:spcBef>
            <a:spcAft>
              <a:spcPts val="0"/>
            </a:spcAft>
            <a:buNone/>
          </a:pPr>
          <a:endParaRPr sz="1100" b="1">
            <a:solidFill>
              <a:schemeClr val="dk1"/>
            </a:solidFill>
            <a:latin typeface="Calibri"/>
            <a:ea typeface="Calibri"/>
            <a:cs typeface="Calibri"/>
            <a:sym typeface="Calibri"/>
          </a:endParaRPr>
        </a:p>
        <a:p>
          <a:pPr marL="0" lvl="0" indent="0" algn="l" rtl="0">
            <a:lnSpc>
              <a:spcPct val="100000"/>
            </a:lnSpc>
            <a:spcBef>
              <a:spcPts val="0"/>
            </a:spcBef>
            <a:spcAft>
              <a:spcPts val="0"/>
            </a:spcAft>
            <a:buNone/>
          </a:pPr>
          <a:endParaRPr sz="1100">
            <a:solidFill>
              <a:schemeClr val="dk1"/>
            </a:solidFill>
            <a:latin typeface="Calibri"/>
            <a:ea typeface="Calibri"/>
            <a:cs typeface="Calibri"/>
            <a:sym typeface="Calibri"/>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00"/>
  <sheetViews>
    <sheetView workbookViewId="0"/>
  </sheetViews>
  <sheetFormatPr baseColWidth="10" defaultColWidth="14.42578125" defaultRowHeight="15" customHeight="1" x14ac:dyDescent="0.25"/>
  <cols>
    <col min="1" max="1" width="27.5703125" customWidth="1"/>
    <col min="2" max="2" width="26.42578125" customWidth="1"/>
    <col min="3" max="3" width="36" customWidth="1"/>
    <col min="4" max="26" width="11.5703125" customWidth="1"/>
  </cols>
  <sheetData>
    <row r="2" spans="1:3" x14ac:dyDescent="0.25">
      <c r="A2" s="1" t="s">
        <v>0</v>
      </c>
      <c r="B2" s="2"/>
      <c r="C2" s="3"/>
    </row>
    <row r="3" spans="1:3" x14ac:dyDescent="0.25">
      <c r="A3" s="4"/>
      <c r="B3" s="5"/>
      <c r="C3" s="6"/>
    </row>
    <row r="4" spans="1:3" x14ac:dyDescent="0.25">
      <c r="A4" s="7" t="s">
        <v>1</v>
      </c>
      <c r="B4" s="6"/>
      <c r="C4" s="6"/>
    </row>
    <row r="5" spans="1:3" x14ac:dyDescent="0.25">
      <c r="A5" s="306" t="s">
        <v>2</v>
      </c>
      <c r="B5" s="305"/>
      <c r="C5" s="305"/>
    </row>
    <row r="6" spans="1:3" ht="15" customHeight="1" x14ac:dyDescent="0.25">
      <c r="A6" s="305"/>
      <c r="B6" s="305"/>
      <c r="C6" s="305"/>
    </row>
    <row r="7" spans="1:3" x14ac:dyDescent="0.25">
      <c r="A7" s="8"/>
      <c r="B7" s="8"/>
      <c r="C7" s="8"/>
    </row>
    <row r="8" spans="1:3" x14ac:dyDescent="0.25">
      <c r="A8" s="7" t="s">
        <v>3</v>
      </c>
      <c r="B8" s="9"/>
      <c r="C8" s="9"/>
    </row>
    <row r="9" spans="1:3" x14ac:dyDescent="0.25">
      <c r="A9" s="10" t="s">
        <v>4</v>
      </c>
      <c r="B9" s="9"/>
      <c r="C9" s="6"/>
    </row>
    <row r="10" spans="1:3" x14ac:dyDescent="0.25">
      <c r="A10" s="307" t="s">
        <v>5</v>
      </c>
      <c r="B10" s="305"/>
      <c r="C10" s="305"/>
    </row>
    <row r="11" spans="1:3" ht="15" customHeight="1" x14ac:dyDescent="0.25">
      <c r="A11" s="305"/>
      <c r="B11" s="305"/>
      <c r="C11" s="305"/>
    </row>
    <row r="12" spans="1:3" ht="16.5" customHeight="1" x14ac:dyDescent="0.25">
      <c r="A12" s="305"/>
      <c r="B12" s="305"/>
      <c r="C12" s="305"/>
    </row>
    <row r="13" spans="1:3" x14ac:dyDescent="0.25">
      <c r="A13" s="11"/>
      <c r="B13" s="11"/>
      <c r="C13" s="11"/>
    </row>
    <row r="14" spans="1:3" x14ac:dyDescent="0.25">
      <c r="A14" s="10" t="s">
        <v>6</v>
      </c>
      <c r="B14" s="9"/>
      <c r="C14" s="6"/>
    </row>
    <row r="15" spans="1:3" x14ac:dyDescent="0.25">
      <c r="A15" s="307" t="s">
        <v>7</v>
      </c>
      <c r="B15" s="305"/>
      <c r="C15" s="305"/>
    </row>
    <row r="16" spans="1:3" ht="15" customHeight="1" x14ac:dyDescent="0.25">
      <c r="A16" s="305"/>
      <c r="B16" s="305"/>
      <c r="C16" s="305"/>
    </row>
    <row r="17" spans="1:3" ht="15" customHeight="1" x14ac:dyDescent="0.25">
      <c r="A17" s="305"/>
      <c r="B17" s="305"/>
      <c r="C17" s="305"/>
    </row>
    <row r="18" spans="1:3" ht="15" customHeight="1" x14ac:dyDescent="0.25">
      <c r="A18" s="305"/>
      <c r="B18" s="305"/>
      <c r="C18" s="305"/>
    </row>
    <row r="19" spans="1:3" x14ac:dyDescent="0.25">
      <c r="A19" s="10"/>
      <c r="B19" s="9"/>
      <c r="C19" s="6"/>
    </row>
    <row r="20" spans="1:3" x14ac:dyDescent="0.25">
      <c r="A20" s="10" t="s">
        <v>8</v>
      </c>
      <c r="B20" s="9"/>
      <c r="C20" s="6"/>
    </row>
    <row r="21" spans="1:3" ht="15.75" customHeight="1" x14ac:dyDescent="0.25">
      <c r="A21" s="307" t="s">
        <v>9</v>
      </c>
      <c r="B21" s="305"/>
      <c r="C21" s="305"/>
    </row>
    <row r="22" spans="1:3" ht="15.75" customHeight="1" x14ac:dyDescent="0.25">
      <c r="A22" s="305"/>
      <c r="B22" s="305"/>
      <c r="C22" s="305"/>
    </row>
    <row r="23" spans="1:3" ht="15.75" customHeight="1" x14ac:dyDescent="0.25">
      <c r="A23" s="305"/>
      <c r="B23" s="305"/>
      <c r="C23" s="305"/>
    </row>
    <row r="24" spans="1:3" ht="15.75" customHeight="1" x14ac:dyDescent="0.25">
      <c r="A24" s="305"/>
      <c r="B24" s="305"/>
      <c r="C24" s="305"/>
    </row>
    <row r="25" spans="1:3" ht="15.75" customHeight="1" x14ac:dyDescent="0.25">
      <c r="A25" s="305"/>
      <c r="B25" s="305"/>
      <c r="C25" s="305"/>
    </row>
    <row r="26" spans="1:3" ht="15.75" customHeight="1" x14ac:dyDescent="0.25">
      <c r="A26" s="10" t="s">
        <v>10</v>
      </c>
      <c r="B26" s="9"/>
      <c r="C26" s="6"/>
    </row>
    <row r="27" spans="1:3" ht="15.75" customHeight="1" x14ac:dyDescent="0.25">
      <c r="A27" s="307" t="s">
        <v>11</v>
      </c>
      <c r="B27" s="305"/>
      <c r="C27" s="305"/>
    </row>
    <row r="28" spans="1:3" ht="15.75" customHeight="1" x14ac:dyDescent="0.25">
      <c r="A28" s="305"/>
      <c r="B28" s="305"/>
      <c r="C28" s="305"/>
    </row>
    <row r="29" spans="1:3" ht="15.75" customHeight="1" x14ac:dyDescent="0.25">
      <c r="A29" s="305"/>
      <c r="B29" s="305"/>
      <c r="C29" s="305"/>
    </row>
    <row r="30" spans="1:3" ht="15.75" customHeight="1" x14ac:dyDescent="0.25">
      <c r="A30" s="305"/>
      <c r="B30" s="305"/>
      <c r="C30" s="305"/>
    </row>
    <row r="31" spans="1:3" ht="15.75" customHeight="1" x14ac:dyDescent="0.25">
      <c r="A31" s="305"/>
      <c r="B31" s="305"/>
      <c r="C31" s="305"/>
    </row>
    <row r="32" spans="1:3" ht="15.75" customHeight="1" x14ac:dyDescent="0.25">
      <c r="A32" s="305"/>
      <c r="B32" s="305"/>
      <c r="C32" s="305"/>
    </row>
    <row r="33" spans="1:3" ht="15.75" customHeight="1" x14ac:dyDescent="0.25">
      <c r="A33" s="10"/>
      <c r="B33" s="9"/>
      <c r="C33" s="6"/>
    </row>
    <row r="34" spans="1:3" ht="15.75" customHeight="1" x14ac:dyDescent="0.25">
      <c r="A34" s="10" t="s">
        <v>12</v>
      </c>
      <c r="B34" s="9"/>
      <c r="C34" s="6"/>
    </row>
    <row r="35" spans="1:3" ht="15.75" customHeight="1" x14ac:dyDescent="0.25">
      <c r="A35" s="304" t="s">
        <v>13</v>
      </c>
      <c r="B35" s="305"/>
      <c r="C35" s="305"/>
    </row>
    <row r="36" spans="1:3" ht="15.75" customHeight="1" x14ac:dyDescent="0.25">
      <c r="A36" s="305"/>
      <c r="B36" s="305"/>
      <c r="C36" s="305"/>
    </row>
    <row r="37" spans="1:3" ht="15.75" customHeight="1" x14ac:dyDescent="0.25">
      <c r="A37" s="305"/>
      <c r="B37" s="305"/>
      <c r="C37" s="305"/>
    </row>
    <row r="38" spans="1:3" ht="15.75" customHeight="1" x14ac:dyDescent="0.25">
      <c r="A38" s="10"/>
      <c r="B38" s="9"/>
      <c r="C38" s="6"/>
    </row>
    <row r="39" spans="1:3" ht="15.75" customHeight="1" x14ac:dyDescent="0.25">
      <c r="A39" s="10" t="s">
        <v>14</v>
      </c>
      <c r="B39" s="9"/>
      <c r="C39" s="6"/>
    </row>
    <row r="40" spans="1:3" ht="15.75" customHeight="1" x14ac:dyDescent="0.25">
      <c r="A40" s="307" t="s">
        <v>15</v>
      </c>
      <c r="B40" s="305"/>
      <c r="C40" s="305"/>
    </row>
    <row r="41" spans="1:3" ht="15.75" customHeight="1" x14ac:dyDescent="0.25">
      <c r="A41" s="305"/>
      <c r="B41" s="305"/>
      <c r="C41" s="305"/>
    </row>
    <row r="42" spans="1:3" ht="15.75" customHeight="1" x14ac:dyDescent="0.25">
      <c r="A42" s="10" t="s">
        <v>16</v>
      </c>
      <c r="B42" s="9"/>
      <c r="C42" s="6"/>
    </row>
    <row r="43" spans="1:3" ht="15.75" customHeight="1" x14ac:dyDescent="0.25">
      <c r="A43" s="307" t="s">
        <v>17</v>
      </c>
      <c r="B43" s="305"/>
      <c r="C43" s="305"/>
    </row>
    <row r="44" spans="1:3" ht="15.75" customHeight="1" x14ac:dyDescent="0.25">
      <c r="A44" s="305"/>
      <c r="B44" s="305"/>
      <c r="C44" s="305"/>
    </row>
    <row r="45" spans="1:3" ht="15.75" customHeight="1" x14ac:dyDescent="0.25">
      <c r="A45" s="305"/>
      <c r="B45" s="305"/>
      <c r="C45" s="305"/>
    </row>
    <row r="46" spans="1:3" ht="15.75" customHeight="1" x14ac:dyDescent="0.25">
      <c r="A46" s="10" t="s">
        <v>18</v>
      </c>
      <c r="B46" s="9"/>
      <c r="C46" s="6"/>
    </row>
    <row r="47" spans="1:3" ht="15.75" customHeight="1" x14ac:dyDescent="0.25">
      <c r="A47" s="307" t="s">
        <v>19</v>
      </c>
      <c r="B47" s="305"/>
      <c r="C47" s="305"/>
    </row>
    <row r="48" spans="1:3" ht="15.75" customHeight="1" x14ac:dyDescent="0.25">
      <c r="A48" s="305"/>
      <c r="B48" s="305"/>
      <c r="C48" s="305"/>
    </row>
    <row r="49" spans="1:3" ht="15.75" customHeight="1" x14ac:dyDescent="0.25">
      <c r="A49" s="305"/>
      <c r="B49" s="305"/>
      <c r="C49" s="305"/>
    </row>
    <row r="50" spans="1:3" ht="15.75" customHeight="1" x14ac:dyDescent="0.25">
      <c r="A50" s="10"/>
      <c r="B50" s="9"/>
      <c r="C50" s="6"/>
    </row>
    <row r="51" spans="1:3" ht="15.75" customHeight="1" x14ac:dyDescent="0.25">
      <c r="A51" s="10" t="s">
        <v>20</v>
      </c>
      <c r="B51" s="9"/>
      <c r="C51" s="6"/>
    </row>
    <row r="52" spans="1:3" ht="15.75" customHeight="1" x14ac:dyDescent="0.25">
      <c r="A52" s="307" t="s">
        <v>21</v>
      </c>
      <c r="B52" s="305"/>
      <c r="C52" s="305"/>
    </row>
    <row r="53" spans="1:3" ht="15.75" customHeight="1" x14ac:dyDescent="0.25">
      <c r="A53" s="305"/>
      <c r="B53" s="305"/>
      <c r="C53" s="305"/>
    </row>
    <row r="54" spans="1:3" ht="15.75" customHeight="1" x14ac:dyDescent="0.25">
      <c r="A54" s="305"/>
      <c r="B54" s="305"/>
      <c r="C54" s="305"/>
    </row>
    <row r="55" spans="1:3" ht="15.75" customHeight="1" x14ac:dyDescent="0.25">
      <c r="A55" s="12"/>
      <c r="B55" s="12"/>
      <c r="C55" s="12"/>
    </row>
    <row r="56" spans="1:3" ht="15.75" customHeight="1" x14ac:dyDescent="0.25">
      <c r="A56" s="10" t="s">
        <v>22</v>
      </c>
      <c r="B56" s="9"/>
      <c r="C56" s="6"/>
    </row>
    <row r="57" spans="1:3" ht="30" customHeight="1" x14ac:dyDescent="0.25">
      <c r="A57" s="307" t="s">
        <v>23</v>
      </c>
      <c r="B57" s="305"/>
      <c r="C57" s="305"/>
    </row>
    <row r="58" spans="1:3" ht="15.75" customHeight="1" x14ac:dyDescent="0.25">
      <c r="A58" s="10" t="s">
        <v>24</v>
      </c>
      <c r="B58" s="9"/>
      <c r="C58" s="6"/>
    </row>
    <row r="59" spans="1:3" ht="14.25" customHeight="1" x14ac:dyDescent="0.25">
      <c r="A59" s="308" t="s">
        <v>25</v>
      </c>
      <c r="B59" s="305"/>
      <c r="C59" s="6"/>
    </row>
    <row r="60" spans="1:3" ht="15.75" customHeight="1" x14ac:dyDescent="0.25">
      <c r="A60" s="13" t="s">
        <v>26</v>
      </c>
      <c r="B60" s="14"/>
      <c r="C60" s="14"/>
    </row>
    <row r="61" spans="1:3" ht="15.75" customHeight="1" x14ac:dyDescent="0.25">
      <c r="A61" s="15"/>
      <c r="B61" s="9"/>
      <c r="C61" s="6"/>
    </row>
    <row r="62" spans="1:3" ht="15.75" customHeight="1" x14ac:dyDescent="0.25">
      <c r="A62" s="15" t="s">
        <v>27</v>
      </c>
      <c r="B62" s="9"/>
      <c r="C62" s="6"/>
    </row>
    <row r="63" spans="1:3" ht="15.75" customHeight="1" x14ac:dyDescent="0.25">
      <c r="A63" s="13" t="s">
        <v>28</v>
      </c>
      <c r="B63" s="14"/>
      <c r="C63" s="14"/>
    </row>
    <row r="64" spans="1:3" ht="15.75" customHeight="1" x14ac:dyDescent="0.25">
      <c r="A64" s="14"/>
      <c r="B64" s="14"/>
      <c r="C64" s="14"/>
    </row>
    <row r="65" spans="1:3" ht="15.75" customHeight="1" x14ac:dyDescent="0.25">
      <c r="A65" s="15" t="s">
        <v>29</v>
      </c>
      <c r="B65" s="9"/>
      <c r="C65" s="6"/>
    </row>
    <row r="66" spans="1:3" ht="15.75" customHeight="1" x14ac:dyDescent="0.25">
      <c r="A66" s="304" t="s">
        <v>30</v>
      </c>
      <c r="B66" s="305"/>
      <c r="C66" s="305"/>
    </row>
    <row r="67" spans="1:3" ht="15.75" customHeight="1" x14ac:dyDescent="0.25"/>
    <row r="68" spans="1:3" ht="15.75" customHeight="1" x14ac:dyDescent="0.25"/>
    <row r="69" spans="1:3" ht="15.75" customHeight="1" x14ac:dyDescent="0.25"/>
    <row r="70" spans="1:3" ht="15.75" customHeight="1" x14ac:dyDescent="0.25"/>
    <row r="71" spans="1:3" ht="15.75" customHeight="1" x14ac:dyDescent="0.25"/>
    <row r="72" spans="1:3" ht="15.75" customHeight="1" x14ac:dyDescent="0.25"/>
    <row r="73" spans="1:3" ht="15.75" customHeight="1" x14ac:dyDescent="0.25"/>
    <row r="74" spans="1:3" ht="15.75" customHeight="1" x14ac:dyDescent="0.25"/>
    <row r="75" spans="1:3" ht="15.75" customHeight="1" x14ac:dyDescent="0.25"/>
    <row r="76" spans="1:3" ht="15.75" customHeight="1" x14ac:dyDescent="0.25"/>
    <row r="77" spans="1:3" ht="15.75" customHeight="1" x14ac:dyDescent="0.25"/>
    <row r="78" spans="1:3" ht="15.75" customHeight="1" x14ac:dyDescent="0.25"/>
    <row r="79" spans="1:3" ht="15.75" customHeight="1" x14ac:dyDescent="0.25"/>
    <row r="80" spans="1: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3">
    <mergeCell ref="A66:C66"/>
    <mergeCell ref="A5:C6"/>
    <mergeCell ref="A10:C12"/>
    <mergeCell ref="A15:C18"/>
    <mergeCell ref="A21:C25"/>
    <mergeCell ref="A27:C32"/>
    <mergeCell ref="A35:C37"/>
    <mergeCell ref="A40:C41"/>
    <mergeCell ref="A43:C45"/>
    <mergeCell ref="A47:C49"/>
    <mergeCell ref="A52:C54"/>
    <mergeCell ref="A57:C57"/>
    <mergeCell ref="A59:B59"/>
  </mergeCells>
  <pageMargins left="0.70866141732283472" right="0.31496062992125984" top="0.74803149606299213" bottom="0.74803149606299213" header="0" footer="0"/>
  <pageSetup paperSize="9" orientation="portrait"/>
  <headerFooter>
    <oddFooter>&amp;C000000_x000D_#FFFF00HK-dir Intern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37" sqref="D37"/>
    </sheetView>
  </sheetViews>
  <sheetFormatPr baseColWidth="10" defaultColWidth="14.42578125" defaultRowHeight="15" customHeight="1" x14ac:dyDescent="0.25"/>
  <cols>
    <col min="1" max="1" width="36.85546875" customWidth="1"/>
    <col min="2" max="2" width="7.140625" customWidth="1"/>
    <col min="3" max="3" width="13.5703125" customWidth="1"/>
    <col min="4" max="4" width="13" customWidth="1"/>
    <col min="5" max="5" width="13.85546875" customWidth="1"/>
    <col min="6" max="26" width="11.42578125" customWidth="1"/>
  </cols>
  <sheetData>
    <row r="1" spans="1:26" ht="12.75" customHeight="1" x14ac:dyDescent="0.25">
      <c r="A1" s="16" t="s">
        <v>31</v>
      </c>
      <c r="B1" s="16"/>
      <c r="C1" s="17"/>
      <c r="D1" s="18"/>
      <c r="E1" s="19"/>
      <c r="F1" s="19"/>
      <c r="G1" s="19"/>
      <c r="H1" s="19"/>
      <c r="I1" s="19"/>
      <c r="J1" s="19"/>
      <c r="K1" s="19"/>
      <c r="L1" s="19"/>
      <c r="M1" s="19"/>
      <c r="N1" s="19"/>
      <c r="O1" s="19"/>
      <c r="P1" s="19"/>
      <c r="Q1" s="19"/>
      <c r="R1" s="19"/>
      <c r="S1" s="19"/>
      <c r="T1" s="19"/>
      <c r="U1" s="19"/>
      <c r="V1" s="19"/>
      <c r="W1" s="19"/>
      <c r="X1" s="19"/>
      <c r="Y1" s="19"/>
      <c r="Z1" s="19"/>
    </row>
    <row r="2" spans="1:26" ht="12.75" customHeight="1" x14ac:dyDescent="0.25">
      <c r="A2" s="20" t="s">
        <v>32</v>
      </c>
      <c r="B2" s="16"/>
      <c r="C2" s="17"/>
      <c r="D2" s="18"/>
      <c r="E2" s="19"/>
      <c r="F2" s="19"/>
      <c r="G2" s="19"/>
      <c r="H2" s="19"/>
      <c r="I2" s="19"/>
      <c r="J2" s="19"/>
      <c r="K2" s="19"/>
      <c r="L2" s="19"/>
      <c r="M2" s="19"/>
      <c r="N2" s="19"/>
      <c r="O2" s="19"/>
      <c r="P2" s="19"/>
      <c r="Q2" s="19"/>
      <c r="R2" s="19"/>
      <c r="S2" s="19"/>
      <c r="T2" s="19"/>
      <c r="U2" s="19"/>
      <c r="V2" s="19"/>
      <c r="W2" s="19"/>
      <c r="X2" s="19"/>
      <c r="Y2" s="19"/>
      <c r="Z2" s="19"/>
    </row>
    <row r="3" spans="1:26" ht="12.75" customHeight="1" x14ac:dyDescent="0.25">
      <c r="A3" s="21" t="s">
        <v>33</v>
      </c>
      <c r="B3" s="16"/>
      <c r="C3" s="17"/>
      <c r="D3" s="18"/>
      <c r="E3" s="19"/>
      <c r="F3" s="19"/>
      <c r="G3" s="19"/>
      <c r="H3" s="19"/>
      <c r="I3" s="19"/>
      <c r="J3" s="19"/>
      <c r="K3" s="19"/>
      <c r="L3" s="19"/>
      <c r="M3" s="19"/>
      <c r="N3" s="19"/>
      <c r="O3" s="19"/>
      <c r="P3" s="19"/>
      <c r="Q3" s="19"/>
      <c r="R3" s="19"/>
      <c r="S3" s="19"/>
      <c r="T3" s="19"/>
      <c r="U3" s="19"/>
      <c r="V3" s="19"/>
      <c r="W3" s="19"/>
      <c r="X3" s="19"/>
      <c r="Y3" s="19"/>
      <c r="Z3" s="19"/>
    </row>
    <row r="4" spans="1:26" ht="12.75" customHeight="1" x14ac:dyDescent="0.25">
      <c r="A4" s="22" t="s">
        <v>34</v>
      </c>
      <c r="B4" s="23"/>
      <c r="C4" s="309"/>
      <c r="D4" s="305"/>
      <c r="E4" s="19"/>
      <c r="F4" s="19"/>
      <c r="G4" s="19"/>
      <c r="H4" s="19"/>
      <c r="I4" s="19"/>
      <c r="J4" s="19"/>
      <c r="K4" s="19"/>
      <c r="L4" s="19"/>
      <c r="M4" s="19"/>
      <c r="N4" s="19"/>
      <c r="O4" s="19"/>
      <c r="P4" s="19"/>
      <c r="Q4" s="19"/>
      <c r="R4" s="19"/>
      <c r="S4" s="19"/>
      <c r="T4" s="19"/>
      <c r="U4" s="19"/>
      <c r="V4" s="19"/>
      <c r="W4" s="19"/>
      <c r="X4" s="19"/>
      <c r="Y4" s="19"/>
      <c r="Z4" s="19"/>
    </row>
    <row r="5" spans="1:26" ht="12.75" customHeight="1" x14ac:dyDescent="0.25">
      <c r="A5" s="22"/>
      <c r="B5" s="24"/>
      <c r="C5" s="25"/>
      <c r="D5" s="25"/>
      <c r="E5" s="26"/>
      <c r="F5" s="19"/>
      <c r="G5" s="19"/>
      <c r="H5" s="19"/>
      <c r="I5" s="19"/>
      <c r="J5" s="19"/>
      <c r="K5" s="19"/>
      <c r="L5" s="19"/>
      <c r="M5" s="19"/>
      <c r="N5" s="19"/>
      <c r="O5" s="19"/>
      <c r="P5" s="19"/>
      <c r="Q5" s="19"/>
      <c r="R5" s="19"/>
      <c r="S5" s="19"/>
      <c r="T5" s="19"/>
      <c r="U5" s="19"/>
      <c r="V5" s="19"/>
      <c r="W5" s="19"/>
      <c r="X5" s="19"/>
      <c r="Y5" s="19"/>
      <c r="Z5" s="19"/>
    </row>
    <row r="6" spans="1:26" ht="12.75" customHeight="1" x14ac:dyDescent="0.25">
      <c r="A6" s="27"/>
      <c r="B6" s="28" t="s">
        <v>35</v>
      </c>
      <c r="C6" s="29">
        <v>45657</v>
      </c>
      <c r="D6" s="30">
        <v>45291</v>
      </c>
      <c r="E6" s="27" t="s">
        <v>36</v>
      </c>
      <c r="F6" s="19"/>
      <c r="G6" s="19"/>
      <c r="H6" s="19"/>
      <c r="I6" s="19"/>
      <c r="J6" s="19"/>
      <c r="K6" s="19"/>
      <c r="L6" s="19"/>
      <c r="M6" s="19"/>
      <c r="N6" s="19"/>
      <c r="O6" s="19"/>
      <c r="P6" s="19"/>
      <c r="Q6" s="19"/>
      <c r="R6" s="19"/>
      <c r="S6" s="19"/>
      <c r="T6" s="19"/>
      <c r="U6" s="19"/>
      <c r="V6" s="19"/>
      <c r="W6" s="19"/>
      <c r="X6" s="19"/>
      <c r="Y6" s="19"/>
      <c r="Z6" s="19"/>
    </row>
    <row r="7" spans="1:26" ht="12.75" customHeight="1" x14ac:dyDescent="0.25">
      <c r="A7" s="31" t="s">
        <v>37</v>
      </c>
      <c r="B7" s="32"/>
      <c r="C7" s="33"/>
      <c r="D7" s="34"/>
      <c r="E7" s="35"/>
      <c r="F7" s="19"/>
      <c r="G7" s="19"/>
      <c r="H7" s="19"/>
      <c r="I7" s="19"/>
      <c r="J7" s="19"/>
      <c r="K7" s="19"/>
      <c r="L7" s="19"/>
      <c r="M7" s="19"/>
      <c r="N7" s="19"/>
      <c r="O7" s="19"/>
      <c r="P7" s="19"/>
      <c r="Q7" s="19"/>
      <c r="R7" s="19"/>
      <c r="S7" s="19"/>
      <c r="T7" s="19"/>
      <c r="U7" s="19"/>
      <c r="V7" s="19"/>
      <c r="W7" s="19"/>
      <c r="X7" s="19"/>
      <c r="Y7" s="19"/>
      <c r="Z7" s="19"/>
    </row>
    <row r="8" spans="1:26" ht="12.75" customHeight="1" x14ac:dyDescent="0.25">
      <c r="A8" s="36" t="s">
        <v>38</v>
      </c>
      <c r="B8" s="32">
        <v>1</v>
      </c>
      <c r="C8" s="34">
        <f>3627499/1000</f>
        <v>3627.4989999999998</v>
      </c>
      <c r="D8" s="34">
        <f>3132341/1000</f>
        <v>3132.3409999999999</v>
      </c>
      <c r="E8" s="35" t="s">
        <v>39</v>
      </c>
      <c r="F8" s="37"/>
      <c r="G8" s="19"/>
      <c r="H8" s="19"/>
      <c r="I8" s="19"/>
      <c r="J8" s="19"/>
      <c r="K8" s="19"/>
      <c r="L8" s="19"/>
      <c r="M8" s="19"/>
      <c r="N8" s="19"/>
      <c r="O8" s="19"/>
      <c r="P8" s="19"/>
      <c r="Q8" s="19"/>
      <c r="R8" s="19"/>
      <c r="S8" s="19"/>
      <c r="T8" s="19"/>
      <c r="U8" s="19"/>
      <c r="V8" s="19"/>
      <c r="W8" s="19"/>
      <c r="X8" s="19"/>
      <c r="Y8" s="19"/>
      <c r="Z8" s="19"/>
    </row>
    <row r="9" spans="1:26" ht="12.75" customHeight="1" x14ac:dyDescent="0.25">
      <c r="A9" s="36" t="s">
        <v>40</v>
      </c>
      <c r="B9" s="32">
        <v>1</v>
      </c>
      <c r="C9" s="34"/>
      <c r="D9" s="34"/>
      <c r="E9" s="35" t="s">
        <v>41</v>
      </c>
      <c r="F9" s="38"/>
      <c r="G9" s="19"/>
      <c r="H9" s="19"/>
      <c r="I9" s="19"/>
      <c r="J9" s="19"/>
      <c r="K9" s="19"/>
      <c r="L9" s="19"/>
      <c r="M9" s="19"/>
      <c r="N9" s="19"/>
      <c r="O9" s="19"/>
      <c r="P9" s="19"/>
      <c r="Q9" s="19"/>
      <c r="R9" s="19"/>
      <c r="S9" s="19"/>
      <c r="T9" s="19"/>
      <c r="U9" s="19"/>
      <c r="V9" s="19"/>
      <c r="W9" s="19"/>
      <c r="X9" s="19"/>
      <c r="Y9" s="19"/>
      <c r="Z9" s="19"/>
    </row>
    <row r="10" spans="1:26" ht="12.75" customHeight="1" x14ac:dyDescent="0.25">
      <c r="A10" s="36" t="s">
        <v>42</v>
      </c>
      <c r="B10" s="32"/>
      <c r="C10" s="34"/>
      <c r="D10" s="34"/>
      <c r="E10" s="35" t="s">
        <v>43</v>
      </c>
      <c r="F10" s="39"/>
      <c r="G10" s="19"/>
      <c r="H10" s="19"/>
      <c r="I10" s="19"/>
      <c r="J10" s="19"/>
      <c r="K10" s="19"/>
      <c r="L10" s="19"/>
      <c r="M10" s="19"/>
      <c r="N10" s="19"/>
      <c r="O10" s="19"/>
      <c r="P10" s="19"/>
      <c r="Q10" s="19"/>
      <c r="R10" s="19"/>
      <c r="S10" s="19"/>
      <c r="T10" s="19"/>
      <c r="U10" s="19"/>
      <c r="V10" s="19"/>
      <c r="W10" s="19"/>
      <c r="X10" s="19"/>
      <c r="Y10" s="19"/>
      <c r="Z10" s="19"/>
    </row>
    <row r="11" spans="1:26" ht="12.75" customHeight="1" x14ac:dyDescent="0.25">
      <c r="A11" s="36" t="s">
        <v>44</v>
      </c>
      <c r="B11" s="32"/>
      <c r="C11" s="34"/>
      <c r="D11" s="34"/>
      <c r="E11" s="35" t="s">
        <v>45</v>
      </c>
      <c r="F11" s="39"/>
      <c r="G11" s="19"/>
      <c r="H11" s="19"/>
      <c r="I11" s="19"/>
      <c r="J11" s="19"/>
      <c r="K11" s="19"/>
      <c r="L11" s="19"/>
      <c r="M11" s="19"/>
      <c r="N11" s="19"/>
      <c r="O11" s="19"/>
      <c r="P11" s="19"/>
      <c r="Q11" s="19"/>
      <c r="R11" s="19"/>
      <c r="S11" s="19"/>
      <c r="T11" s="19"/>
      <c r="U11" s="19"/>
      <c r="V11" s="19"/>
      <c r="W11" s="19"/>
      <c r="X11" s="19"/>
      <c r="Y11" s="19"/>
      <c r="Z11" s="19"/>
    </row>
    <row r="12" spans="1:26" ht="12.75" customHeight="1" x14ac:dyDescent="0.25">
      <c r="A12" s="40" t="s">
        <v>46</v>
      </c>
      <c r="B12" s="41"/>
      <c r="C12" s="42">
        <f t="shared" ref="C12:D12" si="0">SUBTOTAL(9,C8:C11)</f>
        <v>3627.4989999999998</v>
      </c>
      <c r="D12" s="43">
        <f t="shared" si="0"/>
        <v>3132.3409999999999</v>
      </c>
      <c r="E12" s="27" t="s">
        <v>47</v>
      </c>
      <c r="F12" s="19"/>
      <c r="G12" s="19"/>
      <c r="H12" s="19"/>
      <c r="I12" s="19"/>
      <c r="J12" s="19"/>
      <c r="K12" s="19"/>
      <c r="L12" s="19"/>
      <c r="M12" s="19"/>
      <c r="N12" s="19"/>
      <c r="O12" s="19"/>
      <c r="P12" s="19"/>
      <c r="Q12" s="19"/>
      <c r="R12" s="19"/>
      <c r="S12" s="19"/>
      <c r="T12" s="19"/>
      <c r="U12" s="19"/>
      <c r="V12" s="19"/>
      <c r="W12" s="19"/>
      <c r="X12" s="19"/>
      <c r="Y12" s="19"/>
      <c r="Z12" s="19"/>
    </row>
    <row r="13" spans="1:26" ht="12.75" customHeight="1" x14ac:dyDescent="0.25">
      <c r="A13" s="44"/>
      <c r="B13" s="32"/>
      <c r="C13" s="33"/>
      <c r="D13" s="34"/>
      <c r="E13" s="35"/>
      <c r="F13" s="19"/>
      <c r="G13" s="19"/>
      <c r="H13" s="19"/>
      <c r="I13" s="19"/>
      <c r="J13" s="19"/>
      <c r="K13" s="19"/>
      <c r="L13" s="19"/>
      <c r="M13" s="19"/>
      <c r="N13" s="19"/>
      <c r="O13" s="19"/>
      <c r="P13" s="19"/>
      <c r="Q13" s="19"/>
      <c r="R13" s="19"/>
      <c r="S13" s="19"/>
      <c r="T13" s="19"/>
      <c r="U13" s="19"/>
      <c r="V13" s="19"/>
      <c r="W13" s="19"/>
      <c r="X13" s="19"/>
      <c r="Y13" s="19"/>
      <c r="Z13" s="19"/>
    </row>
    <row r="14" spans="1:26" ht="12.75" customHeight="1" x14ac:dyDescent="0.25">
      <c r="A14" s="45" t="s">
        <v>48</v>
      </c>
      <c r="B14" s="32"/>
      <c r="C14" s="33"/>
      <c r="D14" s="34"/>
      <c r="E14" s="35"/>
      <c r="F14" s="19"/>
      <c r="G14" s="19"/>
      <c r="H14" s="19"/>
      <c r="I14" s="19"/>
      <c r="J14" s="19"/>
      <c r="K14" s="19"/>
      <c r="L14" s="19"/>
      <c r="M14" s="19"/>
      <c r="N14" s="19"/>
      <c r="O14" s="19"/>
      <c r="P14" s="19"/>
      <c r="Q14" s="19"/>
      <c r="R14" s="19"/>
      <c r="S14" s="19"/>
      <c r="T14" s="19"/>
      <c r="U14" s="19"/>
      <c r="V14" s="19"/>
      <c r="W14" s="19"/>
      <c r="X14" s="19"/>
      <c r="Y14" s="19"/>
      <c r="Z14" s="19"/>
    </row>
    <row r="15" spans="1:26" ht="12.75" customHeight="1" x14ac:dyDescent="0.25">
      <c r="A15" s="36" t="s">
        <v>49</v>
      </c>
      <c r="B15" s="32"/>
      <c r="C15" s="34"/>
      <c r="D15" s="34"/>
      <c r="E15" s="35" t="s">
        <v>50</v>
      </c>
      <c r="F15" s="19"/>
      <c r="G15" s="19"/>
      <c r="H15" s="19"/>
      <c r="I15" s="19"/>
      <c r="J15" s="19"/>
      <c r="K15" s="19"/>
      <c r="L15" s="19"/>
      <c r="M15" s="19"/>
      <c r="N15" s="19"/>
      <c r="O15" s="19"/>
      <c r="P15" s="19"/>
      <c r="Q15" s="19"/>
      <c r="R15" s="19"/>
      <c r="S15" s="19"/>
      <c r="T15" s="19"/>
      <c r="U15" s="19"/>
      <c r="V15" s="19"/>
      <c r="W15" s="19"/>
      <c r="X15" s="19"/>
      <c r="Y15" s="19"/>
      <c r="Z15" s="19"/>
    </row>
    <row r="16" spans="1:26" ht="12.75" customHeight="1" x14ac:dyDescent="0.25">
      <c r="A16" s="36" t="s">
        <v>51</v>
      </c>
      <c r="B16" s="32">
        <v>2</v>
      </c>
      <c r="C16" s="34">
        <f>1029825/1000</f>
        <v>1029.825</v>
      </c>
      <c r="D16" s="34">
        <f>817137/1000</f>
        <v>817.13699999999994</v>
      </c>
      <c r="E16" s="35" t="s">
        <v>52</v>
      </c>
      <c r="F16" s="19"/>
      <c r="G16" s="19"/>
      <c r="H16" s="19"/>
      <c r="I16" s="19"/>
      <c r="J16" s="19"/>
      <c r="K16" s="19"/>
      <c r="L16" s="19"/>
      <c r="M16" s="19"/>
      <c r="N16" s="19"/>
      <c r="O16" s="19"/>
      <c r="P16" s="19"/>
      <c r="Q16" s="19"/>
      <c r="R16" s="19"/>
      <c r="S16" s="19"/>
      <c r="T16" s="19"/>
      <c r="U16" s="19"/>
      <c r="V16" s="19"/>
      <c r="W16" s="19"/>
      <c r="X16" s="19"/>
      <c r="Y16" s="19"/>
      <c r="Z16" s="19"/>
    </row>
    <row r="17" spans="1:26" ht="12.75" customHeight="1" x14ac:dyDescent="0.25">
      <c r="A17" s="36" t="s">
        <v>53</v>
      </c>
      <c r="B17" s="32"/>
      <c r="C17" s="34">
        <f>6000/1000</f>
        <v>6</v>
      </c>
      <c r="D17" s="34">
        <f>6000/1000</f>
        <v>6</v>
      </c>
      <c r="E17" s="35" t="s">
        <v>54</v>
      </c>
      <c r="F17" s="19"/>
      <c r="G17" s="19"/>
      <c r="H17" s="19"/>
      <c r="I17" s="19"/>
      <c r="J17" s="19"/>
      <c r="K17" s="19"/>
      <c r="L17" s="19"/>
      <c r="M17" s="19"/>
      <c r="N17" s="19"/>
      <c r="O17" s="19"/>
      <c r="P17" s="19"/>
      <c r="Q17" s="19"/>
      <c r="R17" s="19"/>
      <c r="S17" s="19"/>
      <c r="T17" s="19"/>
      <c r="U17" s="19"/>
      <c r="V17" s="19"/>
      <c r="W17" s="19"/>
      <c r="X17" s="19"/>
      <c r="Y17" s="19"/>
      <c r="Z17" s="19"/>
    </row>
    <row r="18" spans="1:26" ht="12.75" customHeight="1" x14ac:dyDescent="0.25">
      <c r="A18" s="36" t="s">
        <v>55</v>
      </c>
      <c r="B18" s="32"/>
      <c r="C18" s="34"/>
      <c r="D18" s="34"/>
      <c r="E18" s="35" t="s">
        <v>56</v>
      </c>
      <c r="F18" s="19"/>
      <c r="G18" s="19"/>
      <c r="H18" s="19"/>
      <c r="I18" s="19"/>
      <c r="J18" s="38"/>
      <c r="K18" s="19"/>
      <c r="L18" s="19"/>
      <c r="M18" s="19"/>
      <c r="N18" s="19"/>
      <c r="O18" s="19"/>
      <c r="P18" s="19"/>
      <c r="Q18" s="19"/>
      <c r="R18" s="19"/>
      <c r="S18" s="19"/>
      <c r="T18" s="19"/>
      <c r="U18" s="19"/>
      <c r="V18" s="19"/>
      <c r="W18" s="19"/>
      <c r="X18" s="19"/>
      <c r="Y18" s="19"/>
      <c r="Z18" s="19"/>
    </row>
    <row r="19" spans="1:26" ht="12.75" customHeight="1" x14ac:dyDescent="0.25">
      <c r="A19" s="36" t="s">
        <v>57</v>
      </c>
      <c r="B19" s="32">
        <v>3</v>
      </c>
      <c r="C19" s="34">
        <f>2569053/1000</f>
        <v>2569.0529999999999</v>
      </c>
      <c r="D19" s="34">
        <f>2484825/1000</f>
        <v>2484.8249999999998</v>
      </c>
      <c r="E19" s="35" t="s">
        <v>58</v>
      </c>
      <c r="F19" s="19"/>
      <c r="G19" s="19"/>
      <c r="H19" s="19"/>
      <c r="I19" s="19"/>
      <c r="J19" s="38"/>
      <c r="K19" s="19"/>
      <c r="L19" s="19"/>
      <c r="M19" s="19"/>
      <c r="N19" s="19"/>
      <c r="O19" s="19"/>
      <c r="P19" s="19"/>
      <c r="Q19" s="19"/>
      <c r="R19" s="19"/>
      <c r="S19" s="19"/>
      <c r="T19" s="19"/>
      <c r="U19" s="19"/>
      <c r="V19" s="19"/>
      <c r="W19" s="19"/>
      <c r="X19" s="19"/>
      <c r="Y19" s="19"/>
      <c r="Z19" s="19"/>
    </row>
    <row r="20" spans="1:26" ht="12.75" customHeight="1" x14ac:dyDescent="0.25">
      <c r="A20" s="46" t="s">
        <v>59</v>
      </c>
      <c r="B20" s="41"/>
      <c r="C20" s="42">
        <f t="shared" ref="C20:D20" si="1">SUBTOTAL(9,C15:C19)</f>
        <v>3604.8779999999997</v>
      </c>
      <c r="D20" s="43">
        <f t="shared" si="1"/>
        <v>3307.9619999999995</v>
      </c>
      <c r="E20" s="27" t="s">
        <v>60</v>
      </c>
      <c r="F20" s="19"/>
      <c r="G20" s="19"/>
      <c r="H20" s="19"/>
      <c r="I20" s="19"/>
      <c r="J20" s="19"/>
      <c r="K20" s="19"/>
      <c r="L20" s="19"/>
      <c r="M20" s="19"/>
      <c r="N20" s="19"/>
      <c r="O20" s="19"/>
      <c r="P20" s="19"/>
      <c r="Q20" s="19"/>
      <c r="R20" s="19"/>
      <c r="S20" s="19"/>
      <c r="T20" s="19"/>
      <c r="U20" s="19"/>
      <c r="V20" s="19"/>
      <c r="W20" s="19"/>
      <c r="X20" s="19"/>
      <c r="Y20" s="19"/>
      <c r="Z20" s="19"/>
    </row>
    <row r="21" spans="1:26" ht="12.75" customHeight="1" x14ac:dyDescent="0.25">
      <c r="A21" s="44"/>
      <c r="B21" s="32"/>
      <c r="C21" s="33"/>
      <c r="D21" s="34"/>
      <c r="E21" s="35"/>
      <c r="F21" s="19"/>
      <c r="G21" s="19"/>
      <c r="H21" s="19"/>
      <c r="I21" s="19"/>
      <c r="J21" s="19"/>
      <c r="K21" s="19"/>
      <c r="L21" s="19"/>
      <c r="M21" s="19"/>
      <c r="N21" s="19"/>
      <c r="O21" s="19"/>
      <c r="P21" s="19"/>
      <c r="Q21" s="19"/>
      <c r="R21" s="19"/>
      <c r="S21" s="19"/>
      <c r="T21" s="19"/>
      <c r="U21" s="19"/>
      <c r="V21" s="19"/>
      <c r="W21" s="19"/>
      <c r="X21" s="19"/>
      <c r="Y21" s="19"/>
      <c r="Z21" s="19"/>
    </row>
    <row r="22" spans="1:26" ht="12.75" customHeight="1" x14ac:dyDescent="0.25">
      <c r="A22" s="46" t="s">
        <v>61</v>
      </c>
      <c r="B22" s="41"/>
      <c r="C22" s="42">
        <f t="shared" ref="C22:D22" si="2">C12-C20</f>
        <v>22.621000000000095</v>
      </c>
      <c r="D22" s="43">
        <f t="shared" si="2"/>
        <v>-175.62099999999964</v>
      </c>
      <c r="E22" s="27" t="s">
        <v>62</v>
      </c>
      <c r="F22" s="19"/>
      <c r="G22" s="19"/>
      <c r="H22" s="19"/>
      <c r="I22" s="19"/>
      <c r="J22" s="19"/>
      <c r="K22" s="19"/>
      <c r="L22" s="19"/>
      <c r="M22" s="19"/>
      <c r="N22" s="19"/>
      <c r="O22" s="19"/>
      <c r="P22" s="19"/>
      <c r="Q22" s="19"/>
      <c r="R22" s="19"/>
      <c r="S22" s="19"/>
      <c r="T22" s="19"/>
      <c r="U22" s="19"/>
      <c r="V22" s="19"/>
      <c r="W22" s="19"/>
      <c r="X22" s="19"/>
      <c r="Y22" s="19"/>
      <c r="Z22" s="19"/>
    </row>
    <row r="23" spans="1:26" ht="12.75" customHeight="1" x14ac:dyDescent="0.25">
      <c r="A23" s="44"/>
      <c r="B23" s="32"/>
      <c r="C23" s="33"/>
      <c r="D23" s="34"/>
      <c r="E23" s="35"/>
      <c r="F23" s="19"/>
      <c r="G23" s="19"/>
      <c r="H23" s="19"/>
      <c r="I23" s="19"/>
      <c r="J23" s="19"/>
      <c r="K23" s="19"/>
      <c r="L23" s="19"/>
      <c r="M23" s="19"/>
      <c r="N23" s="19"/>
      <c r="O23" s="19"/>
      <c r="P23" s="19"/>
      <c r="Q23" s="19"/>
      <c r="R23" s="19"/>
      <c r="S23" s="19"/>
      <c r="T23" s="19"/>
      <c r="U23" s="19"/>
      <c r="V23" s="19"/>
      <c r="W23" s="19"/>
      <c r="X23" s="19"/>
      <c r="Y23" s="19"/>
      <c r="Z23" s="19"/>
    </row>
    <row r="24" spans="1:26" ht="12.75" customHeight="1" x14ac:dyDescent="0.25">
      <c r="A24" s="31" t="s">
        <v>63</v>
      </c>
      <c r="B24" s="32"/>
      <c r="C24" s="33"/>
      <c r="D24" s="34"/>
      <c r="E24" s="35"/>
      <c r="F24" s="19"/>
      <c r="G24" s="19"/>
      <c r="H24" s="19"/>
      <c r="I24" s="19"/>
      <c r="J24" s="19"/>
      <c r="K24" s="19"/>
      <c r="L24" s="19"/>
      <c r="M24" s="19"/>
      <c r="N24" s="19"/>
      <c r="O24" s="19"/>
      <c r="P24" s="19"/>
      <c r="Q24" s="19"/>
      <c r="R24" s="19"/>
      <c r="S24" s="19"/>
      <c r="T24" s="19"/>
      <c r="U24" s="19"/>
      <c r="V24" s="19"/>
      <c r="W24" s="19"/>
      <c r="X24" s="19"/>
      <c r="Y24" s="19"/>
      <c r="Z24" s="19"/>
    </row>
    <row r="25" spans="1:26" ht="12.75" customHeight="1" x14ac:dyDescent="0.25">
      <c r="A25" s="36" t="s">
        <v>64</v>
      </c>
      <c r="B25" s="32"/>
      <c r="C25" s="33">
        <f>3853/1000</f>
        <v>3.8530000000000002</v>
      </c>
      <c r="D25" s="47">
        <f>5118/1000</f>
        <v>5.1180000000000003</v>
      </c>
      <c r="E25" s="35" t="s">
        <v>65</v>
      </c>
      <c r="F25" s="19"/>
      <c r="G25" s="19"/>
      <c r="H25" s="19"/>
      <c r="I25" s="19"/>
      <c r="J25" s="19"/>
      <c r="K25" s="19"/>
      <c r="L25" s="19"/>
      <c r="M25" s="19"/>
      <c r="N25" s="19"/>
      <c r="O25" s="19"/>
      <c r="P25" s="19"/>
      <c r="Q25" s="19"/>
      <c r="R25" s="19"/>
      <c r="S25" s="19"/>
      <c r="T25" s="19"/>
      <c r="U25" s="19"/>
      <c r="V25" s="19"/>
      <c r="W25" s="19"/>
      <c r="X25" s="19"/>
      <c r="Y25" s="19"/>
      <c r="Z25" s="19"/>
    </row>
    <row r="26" spans="1:26" ht="12.75" customHeight="1" x14ac:dyDescent="0.25">
      <c r="A26" s="36" t="s">
        <v>66</v>
      </c>
      <c r="B26" s="32"/>
      <c r="C26" s="33">
        <f>2771/1000</f>
        <v>2.7709999999999999</v>
      </c>
      <c r="D26" s="48">
        <f>1603/1000</f>
        <v>1.603</v>
      </c>
      <c r="E26" s="35" t="s">
        <v>67</v>
      </c>
      <c r="F26" s="19"/>
      <c r="G26" s="19"/>
      <c r="H26" s="19"/>
      <c r="I26" s="19"/>
      <c r="J26" s="19"/>
      <c r="K26" s="19"/>
      <c r="L26" s="19"/>
      <c r="M26" s="19"/>
      <c r="N26" s="19"/>
      <c r="O26" s="19"/>
      <c r="P26" s="19"/>
      <c r="Q26" s="19"/>
      <c r="R26" s="19"/>
      <c r="S26" s="19"/>
      <c r="T26" s="19"/>
      <c r="U26" s="19"/>
      <c r="V26" s="19"/>
      <c r="W26" s="19"/>
      <c r="X26" s="19"/>
      <c r="Y26" s="19"/>
      <c r="Z26" s="19"/>
    </row>
    <row r="27" spans="1:26" ht="12.75" customHeight="1" x14ac:dyDescent="0.25">
      <c r="A27" s="46" t="s">
        <v>68</v>
      </c>
      <c r="B27" s="41"/>
      <c r="C27" s="42">
        <f t="shared" ref="C27:D27" si="3">C25-C26</f>
        <v>1.0820000000000003</v>
      </c>
      <c r="D27" s="43">
        <f t="shared" si="3"/>
        <v>3.5150000000000006</v>
      </c>
      <c r="E27" s="27" t="s">
        <v>69</v>
      </c>
      <c r="F27" s="19"/>
      <c r="G27" s="19"/>
      <c r="H27" s="19"/>
      <c r="I27" s="19"/>
      <c r="J27" s="19"/>
      <c r="K27" s="19"/>
      <c r="L27" s="19"/>
      <c r="M27" s="19"/>
      <c r="N27" s="19"/>
      <c r="O27" s="19"/>
      <c r="P27" s="19"/>
      <c r="Q27" s="19"/>
      <c r="R27" s="19"/>
      <c r="S27" s="19"/>
      <c r="T27" s="19"/>
      <c r="U27" s="19"/>
      <c r="V27" s="19"/>
      <c r="W27" s="19"/>
      <c r="X27" s="19"/>
      <c r="Y27" s="19"/>
      <c r="Z27" s="19"/>
    </row>
    <row r="28" spans="1:26" ht="12.75" customHeight="1" x14ac:dyDescent="0.25">
      <c r="A28" s="44"/>
      <c r="B28" s="32"/>
      <c r="C28" s="33"/>
      <c r="D28" s="34"/>
      <c r="E28" s="35"/>
      <c r="F28" s="19"/>
      <c r="G28" s="19"/>
      <c r="H28" s="19"/>
      <c r="I28" s="19"/>
      <c r="J28" s="19"/>
      <c r="K28" s="19"/>
      <c r="L28" s="19"/>
      <c r="M28" s="19"/>
      <c r="N28" s="19"/>
      <c r="O28" s="19"/>
      <c r="P28" s="19"/>
      <c r="Q28" s="19"/>
      <c r="R28" s="19"/>
      <c r="S28" s="19"/>
      <c r="T28" s="19"/>
      <c r="U28" s="19"/>
      <c r="V28" s="19"/>
      <c r="W28" s="19"/>
      <c r="X28" s="19"/>
      <c r="Y28" s="19"/>
      <c r="Z28" s="19"/>
    </row>
    <row r="29" spans="1:26" ht="12.75" customHeight="1" x14ac:dyDescent="0.25">
      <c r="A29" s="46" t="s">
        <v>70</v>
      </c>
      <c r="B29" s="41"/>
      <c r="C29" s="42">
        <f t="shared" ref="C29:D29" si="4">C22+C27</f>
        <v>23.703000000000095</v>
      </c>
      <c r="D29" s="43">
        <f t="shared" si="4"/>
        <v>-172.10599999999965</v>
      </c>
      <c r="E29" s="27" t="s">
        <v>71</v>
      </c>
      <c r="F29" s="19"/>
      <c r="G29" s="19"/>
      <c r="H29" s="19"/>
      <c r="I29" s="19"/>
      <c r="J29" s="19"/>
      <c r="K29" s="19"/>
      <c r="L29" s="19"/>
      <c r="M29" s="19"/>
      <c r="N29" s="19"/>
      <c r="O29" s="19"/>
      <c r="P29" s="19"/>
      <c r="Q29" s="19"/>
      <c r="R29" s="19"/>
      <c r="S29" s="19"/>
      <c r="T29" s="19"/>
      <c r="U29" s="19"/>
      <c r="V29" s="19"/>
      <c r="W29" s="19"/>
      <c r="X29" s="19"/>
      <c r="Y29" s="19"/>
      <c r="Z29" s="19"/>
    </row>
    <row r="30" spans="1:26" ht="12.75" customHeight="1" x14ac:dyDescent="0.25">
      <c r="A30" s="44"/>
      <c r="B30" s="32"/>
      <c r="C30" s="33"/>
      <c r="D30" s="34"/>
      <c r="E30" s="35"/>
      <c r="F30" s="19"/>
      <c r="G30" s="19"/>
      <c r="H30" s="19"/>
      <c r="I30" s="19"/>
      <c r="J30" s="19"/>
      <c r="K30" s="19"/>
      <c r="L30" s="19"/>
      <c r="M30" s="19"/>
      <c r="N30" s="19"/>
      <c r="O30" s="19"/>
      <c r="P30" s="19"/>
      <c r="Q30" s="19"/>
      <c r="R30" s="19"/>
      <c r="S30" s="19"/>
      <c r="T30" s="19"/>
      <c r="U30" s="19"/>
      <c r="V30" s="19"/>
      <c r="W30" s="19"/>
      <c r="X30" s="19"/>
      <c r="Y30" s="19"/>
      <c r="Z30" s="19"/>
    </row>
    <row r="31" spans="1:26" ht="12.75" customHeight="1" x14ac:dyDescent="0.25">
      <c r="A31" s="36" t="s">
        <v>72</v>
      </c>
      <c r="B31" s="32"/>
      <c r="C31" s="18"/>
      <c r="D31" s="47"/>
      <c r="E31" s="35" t="s">
        <v>73</v>
      </c>
      <c r="F31" s="19"/>
      <c r="G31" s="19"/>
      <c r="H31" s="19"/>
      <c r="I31" s="19"/>
      <c r="J31" s="19"/>
      <c r="K31" s="19"/>
      <c r="L31" s="19"/>
      <c r="M31" s="19"/>
      <c r="N31" s="19"/>
      <c r="O31" s="19"/>
      <c r="P31" s="19"/>
      <c r="Q31" s="19"/>
      <c r="R31" s="19"/>
      <c r="S31" s="19"/>
      <c r="T31" s="19"/>
      <c r="U31" s="19"/>
      <c r="V31" s="19"/>
      <c r="W31" s="19"/>
      <c r="X31" s="19"/>
      <c r="Y31" s="19"/>
      <c r="Z31" s="19"/>
    </row>
    <row r="32" spans="1:26" ht="12.75" customHeight="1" x14ac:dyDescent="0.25">
      <c r="A32" s="44"/>
      <c r="B32" s="32"/>
      <c r="C32" s="33"/>
      <c r="D32" s="49"/>
      <c r="E32" s="35"/>
      <c r="F32" s="19"/>
      <c r="G32" s="19"/>
      <c r="H32" s="19"/>
      <c r="I32" s="19"/>
      <c r="J32" s="19"/>
      <c r="K32" s="19"/>
      <c r="L32" s="19"/>
      <c r="M32" s="19"/>
      <c r="N32" s="19"/>
      <c r="O32" s="19"/>
      <c r="P32" s="19"/>
      <c r="Q32" s="19"/>
      <c r="R32" s="19"/>
      <c r="S32" s="19"/>
      <c r="T32" s="19"/>
      <c r="U32" s="19"/>
      <c r="V32" s="19"/>
      <c r="W32" s="19"/>
      <c r="X32" s="19"/>
      <c r="Y32" s="19"/>
      <c r="Z32" s="19"/>
    </row>
    <row r="33" spans="1:26" ht="12.75" customHeight="1" x14ac:dyDescent="0.25">
      <c r="A33" s="46" t="s">
        <v>74</v>
      </c>
      <c r="B33" s="41"/>
      <c r="C33" s="42">
        <f t="shared" ref="C33:D33" si="5">C29-C31</f>
        <v>23.703000000000095</v>
      </c>
      <c r="D33" s="43">
        <f t="shared" si="5"/>
        <v>-172.10599999999965</v>
      </c>
      <c r="E33" s="27" t="s">
        <v>75</v>
      </c>
      <c r="F33" s="19"/>
      <c r="G33" s="19"/>
      <c r="H33" s="19"/>
      <c r="I33" s="19"/>
      <c r="J33" s="19"/>
      <c r="K33" s="19"/>
      <c r="L33" s="19"/>
      <c r="M33" s="19"/>
      <c r="N33" s="19"/>
      <c r="O33" s="19"/>
      <c r="P33" s="19"/>
      <c r="Q33" s="19"/>
      <c r="R33" s="19"/>
      <c r="S33" s="19"/>
      <c r="T33" s="19"/>
      <c r="U33" s="19"/>
      <c r="V33" s="19"/>
      <c r="W33" s="19"/>
      <c r="X33" s="19"/>
      <c r="Y33" s="19"/>
      <c r="Z33" s="19"/>
    </row>
    <row r="34" spans="1:26" ht="12.75" customHeight="1" x14ac:dyDescent="0.25">
      <c r="A34" s="44"/>
      <c r="B34" s="32"/>
      <c r="C34" s="33"/>
      <c r="D34" s="34"/>
      <c r="E34" s="35"/>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5">
      <c r="A35" s="31" t="s">
        <v>76</v>
      </c>
      <c r="B35" s="32"/>
      <c r="C35" s="33"/>
      <c r="D35" s="34"/>
      <c r="E35" s="35"/>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5">
      <c r="A36" s="36" t="s">
        <v>77</v>
      </c>
      <c r="B36" s="32"/>
      <c r="C36" s="33">
        <f>-169936/1000</f>
        <v>-169.93600000000001</v>
      </c>
      <c r="D36" s="47">
        <f>-172106/1000</f>
        <v>-172.10599999999999</v>
      </c>
      <c r="E36" s="35" t="s">
        <v>78</v>
      </c>
      <c r="F36" s="19"/>
      <c r="G36" s="19"/>
      <c r="H36" s="19"/>
      <c r="I36" s="19"/>
      <c r="J36" s="19"/>
      <c r="K36" s="19"/>
      <c r="L36" s="19"/>
      <c r="M36" s="19"/>
      <c r="N36" s="19"/>
      <c r="O36" s="19"/>
      <c r="P36" s="19"/>
      <c r="Q36" s="19"/>
      <c r="R36" s="19"/>
      <c r="S36" s="19"/>
      <c r="T36" s="19"/>
      <c r="U36" s="19"/>
      <c r="V36" s="19"/>
      <c r="W36" s="19"/>
      <c r="X36" s="19"/>
      <c r="Y36" s="19"/>
      <c r="Z36" s="19"/>
    </row>
    <row r="37" spans="1:26" ht="12.75" customHeight="1" x14ac:dyDescent="0.25">
      <c r="A37" s="36" t="s">
        <v>79</v>
      </c>
      <c r="B37" s="32"/>
      <c r="C37" s="33">
        <f>193639/1000</f>
        <v>193.63900000000001</v>
      </c>
      <c r="D37" s="34"/>
      <c r="E37" s="35" t="s">
        <v>80</v>
      </c>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5">
      <c r="A38" s="36" t="s">
        <v>81</v>
      </c>
      <c r="B38" s="32"/>
      <c r="C38" s="34"/>
      <c r="D38" s="34"/>
      <c r="E38" s="35" t="s">
        <v>82</v>
      </c>
      <c r="F38" s="19"/>
      <c r="G38" s="19"/>
      <c r="H38" s="19"/>
      <c r="I38" s="19"/>
      <c r="J38" s="19"/>
      <c r="K38" s="19"/>
      <c r="L38" s="19"/>
      <c r="M38" s="19"/>
      <c r="N38" s="19"/>
      <c r="O38" s="19"/>
      <c r="P38" s="19"/>
      <c r="Q38" s="19"/>
      <c r="R38" s="19"/>
      <c r="S38" s="19"/>
      <c r="T38" s="19"/>
      <c r="U38" s="19"/>
      <c r="V38" s="19"/>
      <c r="W38" s="19"/>
      <c r="X38" s="19"/>
      <c r="Y38" s="19"/>
      <c r="Z38" s="19"/>
    </row>
    <row r="39" spans="1:26" ht="12.75" customHeight="1" x14ac:dyDescent="0.25">
      <c r="A39" s="46" t="s">
        <v>83</v>
      </c>
      <c r="B39" s="41"/>
      <c r="C39" s="42">
        <f t="shared" ref="C39:D39" si="6">SUBTOTAL(9,C36:C38)</f>
        <v>23.703000000000003</v>
      </c>
      <c r="D39" s="43">
        <f t="shared" si="6"/>
        <v>-172.10599999999999</v>
      </c>
      <c r="E39" s="27" t="s">
        <v>84</v>
      </c>
      <c r="F39" s="19"/>
      <c r="G39" s="19"/>
      <c r="H39" s="19"/>
      <c r="I39" s="19"/>
      <c r="J39" s="19"/>
      <c r="K39" s="19"/>
      <c r="L39" s="19"/>
      <c r="M39" s="19"/>
      <c r="N39" s="19"/>
      <c r="O39" s="19"/>
      <c r="P39" s="19"/>
      <c r="Q39" s="19"/>
      <c r="R39" s="19"/>
      <c r="S39" s="19"/>
      <c r="T39" s="19"/>
      <c r="U39" s="19"/>
      <c r="V39" s="19"/>
      <c r="W39" s="19"/>
      <c r="X39" s="19"/>
      <c r="Y39" s="19"/>
      <c r="Z39" s="19"/>
    </row>
    <row r="40" spans="1:26" ht="12.75" customHeight="1" x14ac:dyDescent="0.25">
      <c r="A40" s="19"/>
      <c r="B40" s="19"/>
      <c r="C40" s="18"/>
      <c r="D40" s="18"/>
      <c r="E40" s="19"/>
      <c r="F40" s="19"/>
      <c r="G40" s="19"/>
      <c r="H40" s="19"/>
      <c r="I40" s="19"/>
      <c r="J40" s="19"/>
      <c r="K40" s="19"/>
      <c r="L40" s="19"/>
      <c r="M40" s="19"/>
      <c r="N40" s="19"/>
      <c r="O40" s="19"/>
      <c r="P40" s="19"/>
      <c r="Q40" s="19"/>
      <c r="R40" s="19"/>
      <c r="S40" s="19"/>
      <c r="T40" s="19"/>
      <c r="U40" s="19"/>
      <c r="V40" s="19"/>
      <c r="W40" s="19"/>
      <c r="X40" s="19"/>
      <c r="Y40" s="19"/>
      <c r="Z40" s="19"/>
    </row>
    <row r="41" spans="1:26" ht="93.75" customHeight="1" x14ac:dyDescent="0.25">
      <c r="A41" s="310" t="s">
        <v>85</v>
      </c>
      <c r="B41" s="305"/>
      <c r="C41" s="305"/>
      <c r="D41" s="305"/>
      <c r="E41" s="305"/>
      <c r="F41" s="50"/>
      <c r="G41" s="50"/>
      <c r="H41" s="50"/>
      <c r="I41" s="50"/>
      <c r="J41" s="50"/>
      <c r="K41" s="50"/>
      <c r="L41" s="50"/>
      <c r="M41" s="50"/>
      <c r="N41" s="50"/>
      <c r="O41" s="50"/>
      <c r="P41" s="50"/>
      <c r="Q41" s="50"/>
      <c r="R41" s="50"/>
      <c r="S41" s="50"/>
      <c r="T41" s="50"/>
      <c r="U41" s="50"/>
      <c r="V41" s="50"/>
      <c r="W41" s="50"/>
      <c r="X41" s="50"/>
      <c r="Y41" s="50"/>
      <c r="Z41" s="50"/>
    </row>
    <row r="42" spans="1:26" ht="12.75" customHeight="1" x14ac:dyDescent="0.25">
      <c r="A42" s="19"/>
      <c r="B42" s="19"/>
      <c r="C42" s="18"/>
      <c r="D42" s="18"/>
      <c r="E42" s="19"/>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5">
      <c r="A43" s="19"/>
      <c r="B43" s="19"/>
      <c r="C43" s="18"/>
      <c r="D43" s="18"/>
      <c r="E43" s="19"/>
      <c r="F43" s="19"/>
      <c r="G43" s="19"/>
      <c r="H43" s="19"/>
      <c r="I43" s="19"/>
      <c r="J43" s="19"/>
      <c r="K43" s="19"/>
      <c r="L43" s="19"/>
      <c r="M43" s="19"/>
      <c r="N43" s="19"/>
      <c r="O43" s="19"/>
      <c r="P43" s="19"/>
      <c r="Q43" s="19"/>
      <c r="R43" s="19"/>
      <c r="S43" s="19"/>
      <c r="T43" s="19"/>
      <c r="U43" s="19"/>
      <c r="V43" s="19"/>
      <c r="W43" s="19"/>
      <c r="X43" s="19"/>
      <c r="Y43" s="19"/>
      <c r="Z43" s="19"/>
    </row>
    <row r="44" spans="1:26" ht="12.75" customHeight="1" x14ac:dyDescent="0.25">
      <c r="A44" s="19"/>
      <c r="B44" s="19"/>
      <c r="C44" s="18"/>
      <c r="D44" s="18"/>
      <c r="E44" s="19"/>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5">
      <c r="A45" s="19"/>
      <c r="B45" s="19"/>
      <c r="C45" s="18"/>
      <c r="D45" s="18"/>
      <c r="E45" s="19"/>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5">
      <c r="A46" s="19"/>
      <c r="B46" s="19"/>
      <c r="C46" s="18"/>
      <c r="D46" s="18"/>
      <c r="E46" s="19"/>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5">
      <c r="A47" s="19"/>
      <c r="B47" s="19"/>
      <c r="C47" s="18"/>
      <c r="D47" s="18"/>
      <c r="E47" s="19"/>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5">
      <c r="A48" s="19"/>
      <c r="B48" s="19"/>
      <c r="C48" s="18"/>
      <c r="D48" s="18"/>
      <c r="E48" s="19"/>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5">
      <c r="A49" s="19"/>
      <c r="B49" s="19"/>
      <c r="C49" s="18"/>
      <c r="D49" s="18"/>
      <c r="E49" s="19"/>
      <c r="F49" s="1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5">
      <c r="A50" s="19"/>
      <c r="B50" s="19"/>
      <c r="C50" s="18"/>
      <c r="D50" s="18"/>
      <c r="E50" s="19"/>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5">
      <c r="A51" s="19"/>
      <c r="B51" s="19"/>
      <c r="C51" s="18"/>
      <c r="D51" s="18"/>
      <c r="E51" s="19"/>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5">
      <c r="A52" s="19"/>
      <c r="B52" s="19"/>
      <c r="C52" s="18"/>
      <c r="D52" s="18"/>
      <c r="E52" s="19"/>
      <c r="F52" s="19"/>
      <c r="G52" s="19"/>
      <c r="H52" s="19"/>
      <c r="I52" s="19"/>
      <c r="J52" s="19"/>
      <c r="K52" s="19"/>
      <c r="L52" s="19"/>
      <c r="M52" s="19"/>
      <c r="N52" s="19"/>
      <c r="O52" s="19"/>
      <c r="P52" s="19"/>
      <c r="Q52" s="19"/>
      <c r="R52" s="19"/>
      <c r="S52" s="19"/>
      <c r="T52" s="19"/>
      <c r="U52" s="19"/>
      <c r="V52" s="19"/>
      <c r="W52" s="19"/>
      <c r="X52" s="19"/>
      <c r="Y52" s="19"/>
      <c r="Z52" s="19"/>
    </row>
    <row r="53" spans="1:26" ht="12.75" customHeight="1" x14ac:dyDescent="0.25">
      <c r="A53" s="19"/>
      <c r="B53" s="19"/>
      <c r="C53" s="18"/>
      <c r="D53" s="18"/>
      <c r="E53" s="19"/>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5">
      <c r="A54" s="19"/>
      <c r="B54" s="19"/>
      <c r="C54" s="18"/>
      <c r="D54" s="18"/>
      <c r="E54" s="19"/>
      <c r="F54" s="19"/>
      <c r="G54" s="19"/>
      <c r="H54" s="19"/>
      <c r="I54" s="19"/>
      <c r="J54" s="19"/>
      <c r="K54" s="19"/>
      <c r="L54" s="19"/>
      <c r="M54" s="19"/>
      <c r="N54" s="19"/>
      <c r="O54" s="19"/>
      <c r="P54" s="19"/>
      <c r="Q54" s="19"/>
      <c r="R54" s="19"/>
      <c r="S54" s="19"/>
      <c r="T54" s="19"/>
      <c r="U54" s="19"/>
      <c r="V54" s="19"/>
      <c r="W54" s="19"/>
      <c r="X54" s="19"/>
      <c r="Y54" s="19"/>
      <c r="Z54" s="19"/>
    </row>
    <row r="55" spans="1:26" ht="12.75" customHeight="1" x14ac:dyDescent="0.25">
      <c r="A55" s="19"/>
      <c r="B55" s="19"/>
      <c r="C55" s="18"/>
      <c r="D55" s="18"/>
      <c r="E55" s="19"/>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5">
      <c r="A56" s="19"/>
      <c r="B56" s="19"/>
      <c r="C56" s="18"/>
      <c r="D56" s="18"/>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5">
      <c r="A57" s="19"/>
      <c r="B57" s="19"/>
      <c r="C57" s="18"/>
      <c r="D57" s="18"/>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5">
      <c r="A58" s="19"/>
      <c r="B58" s="19"/>
      <c r="C58" s="18"/>
      <c r="D58" s="18"/>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5">
      <c r="A59" s="19"/>
      <c r="B59" s="19"/>
      <c r="C59" s="18"/>
      <c r="D59" s="18"/>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5">
      <c r="A60" s="19"/>
      <c r="B60" s="19"/>
      <c r="C60" s="18"/>
      <c r="D60" s="18"/>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5">
      <c r="A61" s="19"/>
      <c r="B61" s="19"/>
      <c r="C61" s="18"/>
      <c r="D61" s="18"/>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5">
      <c r="A62" s="19"/>
      <c r="B62" s="19"/>
      <c r="C62" s="18"/>
      <c r="D62" s="18"/>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5">
      <c r="A63" s="19"/>
      <c r="B63" s="19"/>
      <c r="C63" s="18"/>
      <c r="D63" s="18"/>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5">
      <c r="A64" s="19"/>
      <c r="B64" s="19"/>
      <c r="C64" s="18"/>
      <c r="D64" s="18"/>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5">
      <c r="A65" s="19"/>
      <c r="B65" s="19"/>
      <c r="C65" s="18"/>
      <c r="D65" s="18"/>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5">
      <c r="A66" s="19"/>
      <c r="B66" s="19"/>
      <c r="C66" s="18"/>
      <c r="D66" s="18"/>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5">
      <c r="A67" s="19"/>
      <c r="B67" s="19"/>
      <c r="C67" s="18"/>
      <c r="D67" s="18"/>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5">
      <c r="A68" s="19"/>
      <c r="B68" s="19"/>
      <c r="C68" s="18"/>
      <c r="D68" s="18"/>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5">
      <c r="A69" s="19"/>
      <c r="B69" s="19"/>
      <c r="C69" s="18"/>
      <c r="D69" s="18"/>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5">
      <c r="A70" s="19"/>
      <c r="B70" s="19"/>
      <c r="C70" s="18"/>
      <c r="D70" s="18"/>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5">
      <c r="A71" s="19"/>
      <c r="B71" s="19"/>
      <c r="C71" s="18"/>
      <c r="D71" s="18"/>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5">
      <c r="A72" s="19"/>
      <c r="B72" s="19"/>
      <c r="C72" s="18"/>
      <c r="D72" s="18"/>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5">
      <c r="A73" s="19"/>
      <c r="B73" s="19"/>
      <c r="C73" s="18"/>
      <c r="D73" s="18"/>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5">
      <c r="A74" s="19"/>
      <c r="B74" s="19"/>
      <c r="C74" s="18"/>
      <c r="D74" s="18"/>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5">
      <c r="A75" s="19"/>
      <c r="B75" s="19"/>
      <c r="C75" s="18"/>
      <c r="D75" s="18"/>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5">
      <c r="A76" s="19"/>
      <c r="B76" s="19"/>
      <c r="C76" s="18"/>
      <c r="D76" s="18"/>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5">
      <c r="A77" s="19"/>
      <c r="B77" s="19"/>
      <c r="C77" s="18"/>
      <c r="D77" s="18"/>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5">
      <c r="A78" s="19"/>
      <c r="B78" s="19"/>
      <c r="C78" s="18"/>
      <c r="D78" s="18"/>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5">
      <c r="A79" s="19"/>
      <c r="B79" s="19"/>
      <c r="C79" s="18"/>
      <c r="D79" s="18"/>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5">
      <c r="A80" s="19"/>
      <c r="B80" s="19"/>
      <c r="C80" s="18"/>
      <c r="D80" s="18"/>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5">
      <c r="A81" s="19"/>
      <c r="B81" s="19"/>
      <c r="C81" s="18"/>
      <c r="D81" s="18"/>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5">
      <c r="A82" s="19"/>
      <c r="B82" s="19"/>
      <c r="C82" s="18"/>
      <c r="D82" s="18"/>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5">
      <c r="A83" s="19"/>
      <c r="B83" s="19"/>
      <c r="C83" s="18"/>
      <c r="D83" s="18"/>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5">
      <c r="A84" s="19"/>
      <c r="B84" s="19"/>
      <c r="C84" s="18"/>
      <c r="D84" s="18"/>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5">
      <c r="A85" s="19"/>
      <c r="B85" s="19"/>
      <c r="C85" s="18"/>
      <c r="D85" s="18"/>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5">
      <c r="A86" s="19"/>
      <c r="B86" s="19"/>
      <c r="C86" s="18"/>
      <c r="D86" s="18"/>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5">
      <c r="A87" s="19"/>
      <c r="B87" s="19"/>
      <c r="C87" s="18"/>
      <c r="D87" s="18"/>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5">
      <c r="A88" s="19"/>
      <c r="B88" s="19"/>
      <c r="C88" s="18"/>
      <c r="D88" s="18"/>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5">
      <c r="A89" s="19"/>
      <c r="B89" s="19"/>
      <c r="C89" s="18"/>
      <c r="D89" s="18"/>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5">
      <c r="A90" s="19"/>
      <c r="B90" s="19"/>
      <c r="C90" s="18"/>
      <c r="D90" s="18"/>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5">
      <c r="A91" s="19"/>
      <c r="B91" s="19"/>
      <c r="C91" s="18"/>
      <c r="D91" s="18"/>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5">
      <c r="A92" s="19"/>
      <c r="B92" s="19"/>
      <c r="C92" s="18"/>
      <c r="D92" s="18"/>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5">
      <c r="A93" s="19"/>
      <c r="B93" s="19"/>
      <c r="C93" s="18"/>
      <c r="D93" s="18"/>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5">
      <c r="A94" s="19"/>
      <c r="B94" s="19"/>
      <c r="C94" s="18"/>
      <c r="D94" s="18"/>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5">
      <c r="A95" s="19"/>
      <c r="B95" s="19"/>
      <c r="C95" s="18"/>
      <c r="D95" s="18"/>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5">
      <c r="A96" s="19"/>
      <c r="B96" s="19"/>
      <c r="C96" s="18"/>
      <c r="D96" s="18"/>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5">
      <c r="A97" s="19"/>
      <c r="B97" s="19"/>
      <c r="C97" s="18"/>
      <c r="D97" s="18"/>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5">
      <c r="A98" s="19"/>
      <c r="B98" s="19"/>
      <c r="C98" s="18"/>
      <c r="D98" s="18"/>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5">
      <c r="A99" s="19"/>
      <c r="B99" s="19"/>
      <c r="C99" s="18"/>
      <c r="D99" s="18"/>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5">
      <c r="A100" s="19"/>
      <c r="B100" s="19"/>
      <c r="C100" s="18"/>
      <c r="D100" s="18"/>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5">
      <c r="A101" s="19"/>
      <c r="B101" s="19"/>
      <c r="C101" s="18"/>
      <c r="D101" s="18"/>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5">
      <c r="A102" s="19"/>
      <c r="B102" s="19"/>
      <c r="C102" s="18"/>
      <c r="D102" s="18"/>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5">
      <c r="A103" s="19"/>
      <c r="B103" s="19"/>
      <c r="C103" s="18"/>
      <c r="D103" s="18"/>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5">
      <c r="A104" s="19"/>
      <c r="B104" s="19"/>
      <c r="C104" s="18"/>
      <c r="D104" s="18"/>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5">
      <c r="A105" s="19"/>
      <c r="B105" s="19"/>
      <c r="C105" s="18"/>
      <c r="D105" s="18"/>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5">
      <c r="A106" s="19"/>
      <c r="B106" s="19"/>
      <c r="C106" s="18"/>
      <c r="D106" s="18"/>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5">
      <c r="A107" s="19"/>
      <c r="B107" s="19"/>
      <c r="C107" s="18"/>
      <c r="D107" s="18"/>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5">
      <c r="A108" s="19"/>
      <c r="B108" s="19"/>
      <c r="C108" s="18"/>
      <c r="D108" s="18"/>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5">
      <c r="A109" s="19"/>
      <c r="B109" s="19"/>
      <c r="C109" s="18"/>
      <c r="D109" s="18"/>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5">
      <c r="A110" s="19"/>
      <c r="B110" s="19"/>
      <c r="C110" s="18"/>
      <c r="D110" s="18"/>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5">
      <c r="A111" s="19"/>
      <c r="B111" s="19"/>
      <c r="C111" s="18"/>
      <c r="D111" s="18"/>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5">
      <c r="A112" s="19"/>
      <c r="B112" s="19"/>
      <c r="C112" s="18"/>
      <c r="D112" s="18"/>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5">
      <c r="A113" s="19"/>
      <c r="B113" s="19"/>
      <c r="C113" s="18"/>
      <c r="D113" s="18"/>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5">
      <c r="A114" s="19"/>
      <c r="B114" s="19"/>
      <c r="C114" s="18"/>
      <c r="D114" s="18"/>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5">
      <c r="A115" s="19"/>
      <c r="B115" s="19"/>
      <c r="C115" s="18"/>
      <c r="D115" s="18"/>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5">
      <c r="A116" s="19"/>
      <c r="B116" s="19"/>
      <c r="C116" s="18"/>
      <c r="D116" s="18"/>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5">
      <c r="A117" s="19"/>
      <c r="B117" s="19"/>
      <c r="C117" s="18"/>
      <c r="D117" s="18"/>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5">
      <c r="A118" s="19"/>
      <c r="B118" s="19"/>
      <c r="C118" s="18"/>
      <c r="D118" s="18"/>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5">
      <c r="A119" s="19"/>
      <c r="B119" s="19"/>
      <c r="C119" s="18"/>
      <c r="D119" s="18"/>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5">
      <c r="A120" s="19"/>
      <c r="B120" s="19"/>
      <c r="C120" s="18"/>
      <c r="D120" s="18"/>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5">
      <c r="A121" s="19"/>
      <c r="B121" s="19"/>
      <c r="C121" s="18"/>
      <c r="D121" s="18"/>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5">
      <c r="A122" s="19"/>
      <c r="B122" s="19"/>
      <c r="C122" s="18"/>
      <c r="D122" s="18"/>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5">
      <c r="A123" s="19"/>
      <c r="B123" s="19"/>
      <c r="C123" s="18"/>
      <c r="D123" s="18"/>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5">
      <c r="A124" s="19"/>
      <c r="B124" s="19"/>
      <c r="C124" s="18"/>
      <c r="D124" s="18"/>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5">
      <c r="A125" s="19"/>
      <c r="B125" s="19"/>
      <c r="C125" s="18"/>
      <c r="D125" s="18"/>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5">
      <c r="A126" s="19"/>
      <c r="B126" s="19"/>
      <c r="C126" s="18"/>
      <c r="D126" s="18"/>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5">
      <c r="A127" s="19"/>
      <c r="B127" s="19"/>
      <c r="C127" s="18"/>
      <c r="D127" s="18"/>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5">
      <c r="A128" s="19"/>
      <c r="B128" s="19"/>
      <c r="C128" s="18"/>
      <c r="D128" s="18"/>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5">
      <c r="A129" s="19"/>
      <c r="B129" s="19"/>
      <c r="C129" s="18"/>
      <c r="D129" s="18"/>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5">
      <c r="A130" s="19"/>
      <c r="B130" s="19"/>
      <c r="C130" s="18"/>
      <c r="D130" s="18"/>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5">
      <c r="A131" s="19"/>
      <c r="B131" s="19"/>
      <c r="C131" s="18"/>
      <c r="D131" s="18"/>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5">
      <c r="A132" s="19"/>
      <c r="B132" s="19"/>
      <c r="C132" s="18"/>
      <c r="D132" s="18"/>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5">
      <c r="A133" s="19"/>
      <c r="B133" s="19"/>
      <c r="C133" s="18"/>
      <c r="D133" s="18"/>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5">
      <c r="A134" s="19"/>
      <c r="B134" s="19"/>
      <c r="C134" s="18"/>
      <c r="D134" s="18"/>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5">
      <c r="A135" s="19"/>
      <c r="B135" s="19"/>
      <c r="C135" s="18"/>
      <c r="D135" s="18"/>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5">
      <c r="A136" s="19"/>
      <c r="B136" s="19"/>
      <c r="C136" s="18"/>
      <c r="D136" s="18"/>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5">
      <c r="A137" s="19"/>
      <c r="B137" s="19"/>
      <c r="C137" s="18"/>
      <c r="D137" s="18"/>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5">
      <c r="A138" s="19"/>
      <c r="B138" s="19"/>
      <c r="C138" s="18"/>
      <c r="D138" s="18"/>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5">
      <c r="A139" s="19"/>
      <c r="B139" s="19"/>
      <c r="C139" s="18"/>
      <c r="D139" s="18"/>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5">
      <c r="A140" s="19"/>
      <c r="B140" s="19"/>
      <c r="C140" s="18"/>
      <c r="D140" s="18"/>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5">
      <c r="A141" s="19"/>
      <c r="B141" s="19"/>
      <c r="C141" s="18"/>
      <c r="D141" s="18"/>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5">
      <c r="A142" s="19"/>
      <c r="B142" s="19"/>
      <c r="C142" s="18"/>
      <c r="D142" s="18"/>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5">
      <c r="A143" s="19"/>
      <c r="B143" s="19"/>
      <c r="C143" s="18"/>
      <c r="D143" s="18"/>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5">
      <c r="A144" s="19"/>
      <c r="B144" s="19"/>
      <c r="C144" s="18"/>
      <c r="D144" s="18"/>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5">
      <c r="A145" s="19"/>
      <c r="B145" s="19"/>
      <c r="C145" s="18"/>
      <c r="D145" s="18"/>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5">
      <c r="A146" s="19"/>
      <c r="B146" s="19"/>
      <c r="C146" s="18"/>
      <c r="D146" s="18"/>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5">
      <c r="A147" s="19"/>
      <c r="B147" s="19"/>
      <c r="C147" s="18"/>
      <c r="D147" s="18"/>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5">
      <c r="A148" s="19"/>
      <c r="B148" s="19"/>
      <c r="C148" s="18"/>
      <c r="D148" s="18"/>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5">
      <c r="A149" s="19"/>
      <c r="B149" s="19"/>
      <c r="C149" s="18"/>
      <c r="D149" s="18"/>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5">
      <c r="A150" s="19"/>
      <c r="B150" s="19"/>
      <c r="C150" s="18"/>
      <c r="D150" s="18"/>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5">
      <c r="A151" s="19"/>
      <c r="B151" s="19"/>
      <c r="C151" s="18"/>
      <c r="D151" s="18"/>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5">
      <c r="A152" s="19"/>
      <c r="B152" s="19"/>
      <c r="C152" s="18"/>
      <c r="D152" s="18"/>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5">
      <c r="A153" s="19"/>
      <c r="B153" s="19"/>
      <c r="C153" s="18"/>
      <c r="D153" s="18"/>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5">
      <c r="A154" s="19"/>
      <c r="B154" s="19"/>
      <c r="C154" s="18"/>
      <c r="D154" s="18"/>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5">
      <c r="A155" s="19"/>
      <c r="B155" s="19"/>
      <c r="C155" s="18"/>
      <c r="D155" s="18"/>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5">
      <c r="A156" s="19"/>
      <c r="B156" s="19"/>
      <c r="C156" s="18"/>
      <c r="D156" s="18"/>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5">
      <c r="A157" s="19"/>
      <c r="B157" s="19"/>
      <c r="C157" s="18"/>
      <c r="D157" s="18"/>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5">
      <c r="A158" s="19"/>
      <c r="B158" s="19"/>
      <c r="C158" s="18"/>
      <c r="D158" s="18"/>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5">
      <c r="A159" s="19"/>
      <c r="B159" s="19"/>
      <c r="C159" s="18"/>
      <c r="D159" s="18"/>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5">
      <c r="A160" s="19"/>
      <c r="B160" s="19"/>
      <c r="C160" s="18"/>
      <c r="D160" s="18"/>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5">
      <c r="A161" s="19"/>
      <c r="B161" s="19"/>
      <c r="C161" s="18"/>
      <c r="D161" s="18"/>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5">
      <c r="A162" s="19"/>
      <c r="B162" s="19"/>
      <c r="C162" s="18"/>
      <c r="D162" s="18"/>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5">
      <c r="A163" s="19"/>
      <c r="B163" s="19"/>
      <c r="C163" s="18"/>
      <c r="D163" s="18"/>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5">
      <c r="A164" s="19"/>
      <c r="B164" s="19"/>
      <c r="C164" s="18"/>
      <c r="D164" s="18"/>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5">
      <c r="A165" s="19"/>
      <c r="B165" s="19"/>
      <c r="C165" s="18"/>
      <c r="D165" s="18"/>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5">
      <c r="A166" s="19"/>
      <c r="B166" s="19"/>
      <c r="C166" s="18"/>
      <c r="D166" s="18"/>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5">
      <c r="A167" s="19"/>
      <c r="B167" s="19"/>
      <c r="C167" s="18"/>
      <c r="D167" s="18"/>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5">
      <c r="A168" s="19"/>
      <c r="B168" s="19"/>
      <c r="C168" s="18"/>
      <c r="D168" s="18"/>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5">
      <c r="A169" s="19"/>
      <c r="B169" s="19"/>
      <c r="C169" s="18"/>
      <c r="D169" s="18"/>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5">
      <c r="A170" s="19"/>
      <c r="B170" s="19"/>
      <c r="C170" s="18"/>
      <c r="D170" s="18"/>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5">
      <c r="A171" s="19"/>
      <c r="B171" s="19"/>
      <c r="C171" s="18"/>
      <c r="D171" s="18"/>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5">
      <c r="A172" s="19"/>
      <c r="B172" s="19"/>
      <c r="C172" s="18"/>
      <c r="D172" s="18"/>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5">
      <c r="A173" s="19"/>
      <c r="B173" s="19"/>
      <c r="C173" s="18"/>
      <c r="D173" s="18"/>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5">
      <c r="A174" s="19"/>
      <c r="B174" s="19"/>
      <c r="C174" s="18"/>
      <c r="D174" s="18"/>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5">
      <c r="A175" s="19"/>
      <c r="B175" s="19"/>
      <c r="C175" s="18"/>
      <c r="D175" s="18"/>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5">
      <c r="A176" s="19"/>
      <c r="B176" s="19"/>
      <c r="C176" s="18"/>
      <c r="D176" s="18"/>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5">
      <c r="A177" s="19"/>
      <c r="B177" s="19"/>
      <c r="C177" s="18"/>
      <c r="D177" s="18"/>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5">
      <c r="A178" s="19"/>
      <c r="B178" s="19"/>
      <c r="C178" s="18"/>
      <c r="D178" s="18"/>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5">
      <c r="A179" s="19"/>
      <c r="B179" s="19"/>
      <c r="C179" s="18"/>
      <c r="D179" s="18"/>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5">
      <c r="A180" s="19"/>
      <c r="B180" s="19"/>
      <c r="C180" s="18"/>
      <c r="D180" s="18"/>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5">
      <c r="A181" s="19"/>
      <c r="B181" s="19"/>
      <c r="C181" s="18"/>
      <c r="D181" s="18"/>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5">
      <c r="A182" s="19"/>
      <c r="B182" s="19"/>
      <c r="C182" s="18"/>
      <c r="D182" s="18"/>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5">
      <c r="A183" s="19"/>
      <c r="B183" s="19"/>
      <c r="C183" s="18"/>
      <c r="D183" s="18"/>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5">
      <c r="A184" s="19"/>
      <c r="B184" s="19"/>
      <c r="C184" s="18"/>
      <c r="D184" s="18"/>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5">
      <c r="A185" s="19"/>
      <c r="B185" s="19"/>
      <c r="C185" s="18"/>
      <c r="D185" s="18"/>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5">
      <c r="A186" s="19"/>
      <c r="B186" s="19"/>
      <c r="C186" s="18"/>
      <c r="D186" s="18"/>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5">
      <c r="A187" s="19"/>
      <c r="B187" s="19"/>
      <c r="C187" s="18"/>
      <c r="D187" s="18"/>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5">
      <c r="A188" s="19"/>
      <c r="B188" s="19"/>
      <c r="C188" s="18"/>
      <c r="D188" s="18"/>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5">
      <c r="A189" s="19"/>
      <c r="B189" s="19"/>
      <c r="C189" s="18"/>
      <c r="D189" s="18"/>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5">
      <c r="A190" s="19"/>
      <c r="B190" s="19"/>
      <c r="C190" s="18"/>
      <c r="D190" s="18"/>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5">
      <c r="A191" s="19"/>
      <c r="B191" s="19"/>
      <c r="C191" s="18"/>
      <c r="D191" s="18"/>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5">
      <c r="A192" s="19"/>
      <c r="B192" s="19"/>
      <c r="C192" s="18"/>
      <c r="D192" s="18"/>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5">
      <c r="A193" s="19"/>
      <c r="B193" s="19"/>
      <c r="C193" s="18"/>
      <c r="D193" s="18"/>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5">
      <c r="A194" s="19"/>
      <c r="B194" s="19"/>
      <c r="C194" s="18"/>
      <c r="D194" s="18"/>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5">
      <c r="A195" s="19"/>
      <c r="B195" s="19"/>
      <c r="C195" s="18"/>
      <c r="D195" s="18"/>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5">
      <c r="A196" s="19"/>
      <c r="B196" s="19"/>
      <c r="C196" s="18"/>
      <c r="D196" s="18"/>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5">
      <c r="A197" s="19"/>
      <c r="B197" s="19"/>
      <c r="C197" s="18"/>
      <c r="D197" s="18"/>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5">
      <c r="A198" s="19"/>
      <c r="B198" s="19"/>
      <c r="C198" s="18"/>
      <c r="D198" s="18"/>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5">
      <c r="A199" s="19"/>
      <c r="B199" s="19"/>
      <c r="C199" s="18"/>
      <c r="D199" s="18"/>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5">
      <c r="A200" s="19"/>
      <c r="B200" s="19"/>
      <c r="C200" s="18"/>
      <c r="D200" s="18"/>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5">
      <c r="A201" s="19"/>
      <c r="B201" s="19"/>
      <c r="C201" s="18"/>
      <c r="D201" s="18"/>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5">
      <c r="A202" s="19"/>
      <c r="B202" s="19"/>
      <c r="C202" s="18"/>
      <c r="D202" s="18"/>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5">
      <c r="A203" s="19"/>
      <c r="B203" s="19"/>
      <c r="C203" s="18"/>
      <c r="D203" s="18"/>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5">
      <c r="A204" s="19"/>
      <c r="B204" s="19"/>
      <c r="C204" s="18"/>
      <c r="D204" s="18"/>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5">
      <c r="A205" s="19"/>
      <c r="B205" s="19"/>
      <c r="C205" s="18"/>
      <c r="D205" s="18"/>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5">
      <c r="A206" s="19"/>
      <c r="B206" s="19"/>
      <c r="C206" s="18"/>
      <c r="D206" s="18"/>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5">
      <c r="A207" s="19"/>
      <c r="B207" s="19"/>
      <c r="C207" s="18"/>
      <c r="D207" s="18"/>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5">
      <c r="A208" s="19"/>
      <c r="B208" s="19"/>
      <c r="C208" s="18"/>
      <c r="D208" s="18"/>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5">
      <c r="A209" s="19"/>
      <c r="B209" s="19"/>
      <c r="C209" s="18"/>
      <c r="D209" s="18"/>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5">
      <c r="A210" s="19"/>
      <c r="B210" s="19"/>
      <c r="C210" s="18"/>
      <c r="D210" s="18"/>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5">
      <c r="A211" s="19"/>
      <c r="B211" s="19"/>
      <c r="C211" s="18"/>
      <c r="D211" s="18"/>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5">
      <c r="A212" s="19"/>
      <c r="B212" s="19"/>
      <c r="C212" s="18"/>
      <c r="D212" s="18"/>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5">
      <c r="A213" s="19"/>
      <c r="B213" s="19"/>
      <c r="C213" s="18"/>
      <c r="D213" s="18"/>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5">
      <c r="A214" s="19"/>
      <c r="B214" s="19"/>
      <c r="C214" s="18"/>
      <c r="D214" s="18"/>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5">
      <c r="A215" s="19"/>
      <c r="B215" s="19"/>
      <c r="C215" s="18"/>
      <c r="D215" s="18"/>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5">
      <c r="A216" s="19"/>
      <c r="B216" s="19"/>
      <c r="C216" s="18"/>
      <c r="D216" s="18"/>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5">
      <c r="A217" s="19"/>
      <c r="B217" s="19"/>
      <c r="C217" s="18"/>
      <c r="D217" s="18"/>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5">
      <c r="A218" s="19"/>
      <c r="B218" s="19"/>
      <c r="C218" s="18"/>
      <c r="D218" s="18"/>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5">
      <c r="A219" s="19"/>
      <c r="B219" s="19"/>
      <c r="C219" s="18"/>
      <c r="D219" s="18"/>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5">
      <c r="A220" s="19"/>
      <c r="B220" s="19"/>
      <c r="C220" s="18"/>
      <c r="D220" s="18"/>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5">
      <c r="A221" s="19"/>
      <c r="B221" s="19"/>
      <c r="C221" s="18"/>
      <c r="D221" s="18"/>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5">
      <c r="A222" s="19"/>
      <c r="B222" s="19"/>
      <c r="C222" s="18"/>
      <c r="D222" s="18"/>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5">
      <c r="A223" s="19"/>
      <c r="B223" s="19"/>
      <c r="C223" s="18"/>
      <c r="D223" s="18"/>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5">
      <c r="A224" s="19"/>
      <c r="B224" s="19"/>
      <c r="C224" s="18"/>
      <c r="D224" s="18"/>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5">
      <c r="A225" s="19"/>
      <c r="B225" s="19"/>
      <c r="C225" s="18"/>
      <c r="D225" s="18"/>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5">
      <c r="A226" s="19"/>
      <c r="B226" s="19"/>
      <c r="C226" s="18"/>
      <c r="D226" s="18"/>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5">
      <c r="A227" s="19"/>
      <c r="B227" s="19"/>
      <c r="C227" s="18"/>
      <c r="D227" s="18"/>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5">
      <c r="A228" s="19"/>
      <c r="B228" s="19"/>
      <c r="C228" s="18"/>
      <c r="D228" s="18"/>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5">
      <c r="A229" s="19"/>
      <c r="B229" s="19"/>
      <c r="C229" s="18"/>
      <c r="D229" s="18"/>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5">
      <c r="A230" s="19"/>
      <c r="B230" s="19"/>
      <c r="C230" s="18"/>
      <c r="D230" s="18"/>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5">
      <c r="A231" s="19"/>
      <c r="B231" s="19"/>
      <c r="C231" s="18"/>
      <c r="D231" s="18"/>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5">
      <c r="A232" s="19"/>
      <c r="B232" s="19"/>
      <c r="C232" s="18"/>
      <c r="D232" s="18"/>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5">
      <c r="A233" s="19"/>
      <c r="B233" s="19"/>
      <c r="C233" s="18"/>
      <c r="D233" s="18"/>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5">
      <c r="A234" s="19"/>
      <c r="B234" s="19"/>
      <c r="C234" s="18"/>
      <c r="D234" s="18"/>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5">
      <c r="A235" s="19"/>
      <c r="B235" s="19"/>
      <c r="C235" s="18"/>
      <c r="D235" s="18"/>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5">
      <c r="A236" s="19"/>
      <c r="B236" s="19"/>
      <c r="C236" s="18"/>
      <c r="D236" s="18"/>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5">
      <c r="A237" s="19"/>
      <c r="B237" s="19"/>
      <c r="C237" s="18"/>
      <c r="D237" s="18"/>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5">
      <c r="A238" s="19"/>
      <c r="B238" s="19"/>
      <c r="C238" s="18"/>
      <c r="D238" s="18"/>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5">
      <c r="A239" s="19"/>
      <c r="B239" s="19"/>
      <c r="C239" s="18"/>
      <c r="D239" s="18"/>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5">
      <c r="A240" s="19"/>
      <c r="B240" s="19"/>
      <c r="C240" s="18"/>
      <c r="D240" s="18"/>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5">
      <c r="A241" s="19"/>
      <c r="B241" s="19"/>
      <c r="C241" s="18"/>
      <c r="D241" s="18"/>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5">
      <c r="A242" s="19"/>
      <c r="B242" s="19"/>
      <c r="C242" s="18"/>
      <c r="D242" s="18"/>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5">
      <c r="A243" s="19"/>
      <c r="B243" s="19"/>
      <c r="C243" s="18"/>
      <c r="D243" s="18"/>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5">
      <c r="A244" s="19"/>
      <c r="B244" s="19"/>
      <c r="C244" s="18"/>
      <c r="D244" s="18"/>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5">
      <c r="A245" s="19"/>
      <c r="B245" s="19"/>
      <c r="C245" s="18"/>
      <c r="D245" s="18"/>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5">
      <c r="A246" s="19"/>
      <c r="B246" s="19"/>
      <c r="C246" s="18"/>
      <c r="D246" s="18"/>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5">
      <c r="A247" s="19"/>
      <c r="B247" s="19"/>
      <c r="C247" s="18"/>
      <c r="D247" s="18"/>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5">
      <c r="A248" s="19"/>
      <c r="B248" s="19"/>
      <c r="C248" s="18"/>
      <c r="D248" s="18"/>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5">
      <c r="A249" s="19"/>
      <c r="B249" s="19"/>
      <c r="C249" s="18"/>
      <c r="D249" s="18"/>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5">
      <c r="A250" s="19"/>
      <c r="B250" s="19"/>
      <c r="C250" s="18"/>
      <c r="D250" s="18"/>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5">
      <c r="A251" s="19"/>
      <c r="B251" s="19"/>
      <c r="C251" s="18"/>
      <c r="D251" s="18"/>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5">
      <c r="A252" s="19"/>
      <c r="B252" s="19"/>
      <c r="C252" s="18"/>
      <c r="D252" s="18"/>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5">
      <c r="A253" s="19"/>
      <c r="B253" s="19"/>
      <c r="C253" s="18"/>
      <c r="D253" s="18"/>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5">
      <c r="A254" s="19"/>
      <c r="B254" s="19"/>
      <c r="C254" s="18"/>
      <c r="D254" s="18"/>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5">
      <c r="A255" s="19"/>
      <c r="B255" s="19"/>
      <c r="C255" s="18"/>
      <c r="D255" s="18"/>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5">
      <c r="A256" s="19"/>
      <c r="B256" s="19"/>
      <c r="C256" s="18"/>
      <c r="D256" s="18"/>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5">
      <c r="A257" s="19"/>
      <c r="B257" s="19"/>
      <c r="C257" s="18"/>
      <c r="D257" s="18"/>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5">
      <c r="A258" s="19"/>
      <c r="B258" s="19"/>
      <c r="C258" s="18"/>
      <c r="D258" s="18"/>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5">
      <c r="A259" s="19"/>
      <c r="B259" s="19"/>
      <c r="C259" s="18"/>
      <c r="D259" s="18"/>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5">
      <c r="A260" s="19"/>
      <c r="B260" s="19"/>
      <c r="C260" s="18"/>
      <c r="D260" s="18"/>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5">
      <c r="A261" s="19"/>
      <c r="B261" s="19"/>
      <c r="C261" s="18"/>
      <c r="D261" s="18"/>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5">
      <c r="A262" s="19"/>
      <c r="B262" s="19"/>
      <c r="C262" s="18"/>
      <c r="D262" s="18"/>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5">
      <c r="A263" s="19"/>
      <c r="B263" s="19"/>
      <c r="C263" s="18"/>
      <c r="D263" s="18"/>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5">
      <c r="A264" s="19"/>
      <c r="B264" s="19"/>
      <c r="C264" s="18"/>
      <c r="D264" s="18"/>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5">
      <c r="A265" s="19"/>
      <c r="B265" s="19"/>
      <c r="C265" s="18"/>
      <c r="D265" s="18"/>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5">
      <c r="A266" s="19"/>
      <c r="B266" s="19"/>
      <c r="C266" s="18"/>
      <c r="D266" s="18"/>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5">
      <c r="A267" s="19"/>
      <c r="B267" s="19"/>
      <c r="C267" s="18"/>
      <c r="D267" s="18"/>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5">
      <c r="A268" s="19"/>
      <c r="B268" s="19"/>
      <c r="C268" s="18"/>
      <c r="D268" s="18"/>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5">
      <c r="A269" s="19"/>
      <c r="B269" s="19"/>
      <c r="C269" s="18"/>
      <c r="D269" s="18"/>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5">
      <c r="A270" s="19"/>
      <c r="B270" s="19"/>
      <c r="C270" s="18"/>
      <c r="D270" s="18"/>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5">
      <c r="A271" s="19"/>
      <c r="B271" s="19"/>
      <c r="C271" s="18"/>
      <c r="D271" s="18"/>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5">
      <c r="A272" s="19"/>
      <c r="B272" s="19"/>
      <c r="C272" s="18"/>
      <c r="D272" s="18"/>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5">
      <c r="A273" s="19"/>
      <c r="B273" s="19"/>
      <c r="C273" s="18"/>
      <c r="D273" s="18"/>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5">
      <c r="A274" s="19"/>
      <c r="B274" s="19"/>
      <c r="C274" s="18"/>
      <c r="D274" s="18"/>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5">
      <c r="A275" s="19"/>
      <c r="B275" s="19"/>
      <c r="C275" s="18"/>
      <c r="D275" s="18"/>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5">
      <c r="A276" s="19"/>
      <c r="B276" s="19"/>
      <c r="C276" s="18"/>
      <c r="D276" s="18"/>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5">
      <c r="A277" s="19"/>
      <c r="B277" s="19"/>
      <c r="C277" s="18"/>
      <c r="D277" s="18"/>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5">
      <c r="A278" s="19"/>
      <c r="B278" s="19"/>
      <c r="C278" s="18"/>
      <c r="D278" s="18"/>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5">
      <c r="A279" s="19"/>
      <c r="B279" s="19"/>
      <c r="C279" s="18"/>
      <c r="D279" s="18"/>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5">
      <c r="A280" s="19"/>
      <c r="B280" s="19"/>
      <c r="C280" s="18"/>
      <c r="D280" s="18"/>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5">
      <c r="A281" s="19"/>
      <c r="B281" s="19"/>
      <c r="C281" s="18"/>
      <c r="D281" s="18"/>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5">
      <c r="A282" s="19"/>
      <c r="B282" s="19"/>
      <c r="C282" s="18"/>
      <c r="D282" s="18"/>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5">
      <c r="A283" s="19"/>
      <c r="B283" s="19"/>
      <c r="C283" s="18"/>
      <c r="D283" s="18"/>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5">
      <c r="A284" s="19"/>
      <c r="B284" s="19"/>
      <c r="C284" s="18"/>
      <c r="D284" s="18"/>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5">
      <c r="A285" s="19"/>
      <c r="B285" s="19"/>
      <c r="C285" s="18"/>
      <c r="D285" s="18"/>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5">
      <c r="A286" s="19"/>
      <c r="B286" s="19"/>
      <c r="C286" s="18"/>
      <c r="D286" s="18"/>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5">
      <c r="A287" s="19"/>
      <c r="B287" s="19"/>
      <c r="C287" s="18"/>
      <c r="D287" s="18"/>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5">
      <c r="A288" s="19"/>
      <c r="B288" s="19"/>
      <c r="C288" s="18"/>
      <c r="D288" s="18"/>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5">
      <c r="A289" s="19"/>
      <c r="B289" s="19"/>
      <c r="C289" s="18"/>
      <c r="D289" s="18"/>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5">
      <c r="A290" s="19"/>
      <c r="B290" s="19"/>
      <c r="C290" s="18"/>
      <c r="D290" s="18"/>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5">
      <c r="A291" s="19"/>
      <c r="B291" s="19"/>
      <c r="C291" s="18"/>
      <c r="D291" s="18"/>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5">
      <c r="A292" s="19"/>
      <c r="B292" s="19"/>
      <c r="C292" s="18"/>
      <c r="D292" s="18"/>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5">
      <c r="A293" s="19"/>
      <c r="B293" s="19"/>
      <c r="C293" s="18"/>
      <c r="D293" s="18"/>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5">
      <c r="A294" s="19"/>
      <c r="B294" s="19"/>
      <c r="C294" s="18"/>
      <c r="D294" s="18"/>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5">
      <c r="A295" s="19"/>
      <c r="B295" s="19"/>
      <c r="C295" s="18"/>
      <c r="D295" s="18"/>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5">
      <c r="A296" s="19"/>
      <c r="B296" s="19"/>
      <c r="C296" s="18"/>
      <c r="D296" s="18"/>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5">
      <c r="A297" s="19"/>
      <c r="B297" s="19"/>
      <c r="C297" s="18"/>
      <c r="D297" s="18"/>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5">
      <c r="A298" s="19"/>
      <c r="B298" s="19"/>
      <c r="C298" s="18"/>
      <c r="D298" s="18"/>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5">
      <c r="A299" s="19"/>
      <c r="B299" s="19"/>
      <c r="C299" s="18"/>
      <c r="D299" s="18"/>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5">
      <c r="A300" s="19"/>
      <c r="B300" s="19"/>
      <c r="C300" s="18"/>
      <c r="D300" s="18"/>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5">
      <c r="A301" s="19"/>
      <c r="B301" s="19"/>
      <c r="C301" s="18"/>
      <c r="D301" s="18"/>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5">
      <c r="A302" s="19"/>
      <c r="B302" s="19"/>
      <c r="C302" s="18"/>
      <c r="D302" s="18"/>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5">
      <c r="A303" s="19"/>
      <c r="B303" s="19"/>
      <c r="C303" s="18"/>
      <c r="D303" s="18"/>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5">
      <c r="A304" s="19"/>
      <c r="B304" s="19"/>
      <c r="C304" s="18"/>
      <c r="D304" s="18"/>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5">
      <c r="A305" s="19"/>
      <c r="B305" s="19"/>
      <c r="C305" s="18"/>
      <c r="D305" s="18"/>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5">
      <c r="A306" s="19"/>
      <c r="B306" s="19"/>
      <c r="C306" s="18"/>
      <c r="D306" s="18"/>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5">
      <c r="A307" s="19"/>
      <c r="B307" s="19"/>
      <c r="C307" s="18"/>
      <c r="D307" s="18"/>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5">
      <c r="A308" s="19"/>
      <c r="B308" s="19"/>
      <c r="C308" s="18"/>
      <c r="D308" s="18"/>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5">
      <c r="A309" s="19"/>
      <c r="B309" s="19"/>
      <c r="C309" s="18"/>
      <c r="D309" s="18"/>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5">
      <c r="A310" s="19"/>
      <c r="B310" s="19"/>
      <c r="C310" s="18"/>
      <c r="D310" s="18"/>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5">
      <c r="A311" s="19"/>
      <c r="B311" s="19"/>
      <c r="C311" s="18"/>
      <c r="D311" s="18"/>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5">
      <c r="A312" s="19"/>
      <c r="B312" s="19"/>
      <c r="C312" s="18"/>
      <c r="D312" s="18"/>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5">
      <c r="A313" s="19"/>
      <c r="B313" s="19"/>
      <c r="C313" s="18"/>
      <c r="D313" s="18"/>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5">
      <c r="A314" s="19"/>
      <c r="B314" s="19"/>
      <c r="C314" s="18"/>
      <c r="D314" s="18"/>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5">
      <c r="A315" s="19"/>
      <c r="B315" s="19"/>
      <c r="C315" s="18"/>
      <c r="D315" s="18"/>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5">
      <c r="A316" s="19"/>
      <c r="B316" s="19"/>
      <c r="C316" s="18"/>
      <c r="D316" s="18"/>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5">
      <c r="A317" s="19"/>
      <c r="B317" s="19"/>
      <c r="C317" s="18"/>
      <c r="D317" s="18"/>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5">
      <c r="A318" s="19"/>
      <c r="B318" s="19"/>
      <c r="C318" s="18"/>
      <c r="D318" s="18"/>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5">
      <c r="A319" s="19"/>
      <c r="B319" s="19"/>
      <c r="C319" s="18"/>
      <c r="D319" s="18"/>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5">
      <c r="A320" s="19"/>
      <c r="B320" s="19"/>
      <c r="C320" s="18"/>
      <c r="D320" s="18"/>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5">
      <c r="A321" s="19"/>
      <c r="B321" s="19"/>
      <c r="C321" s="18"/>
      <c r="D321" s="18"/>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5">
      <c r="A322" s="19"/>
      <c r="B322" s="19"/>
      <c r="C322" s="18"/>
      <c r="D322" s="18"/>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5">
      <c r="A323" s="19"/>
      <c r="B323" s="19"/>
      <c r="C323" s="18"/>
      <c r="D323" s="18"/>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5">
      <c r="A324" s="19"/>
      <c r="B324" s="19"/>
      <c r="C324" s="18"/>
      <c r="D324" s="18"/>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5">
      <c r="A325" s="19"/>
      <c r="B325" s="19"/>
      <c r="C325" s="18"/>
      <c r="D325" s="18"/>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5">
      <c r="A326" s="19"/>
      <c r="B326" s="19"/>
      <c r="C326" s="18"/>
      <c r="D326" s="18"/>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5">
      <c r="A327" s="19"/>
      <c r="B327" s="19"/>
      <c r="C327" s="18"/>
      <c r="D327" s="18"/>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5">
      <c r="A328" s="19"/>
      <c r="B328" s="19"/>
      <c r="C328" s="18"/>
      <c r="D328" s="18"/>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5">
      <c r="A329" s="19"/>
      <c r="B329" s="19"/>
      <c r="C329" s="18"/>
      <c r="D329" s="18"/>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5">
      <c r="A330" s="19"/>
      <c r="B330" s="19"/>
      <c r="C330" s="18"/>
      <c r="D330" s="18"/>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5">
      <c r="A331" s="19"/>
      <c r="B331" s="19"/>
      <c r="C331" s="18"/>
      <c r="D331" s="18"/>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5">
      <c r="A332" s="19"/>
      <c r="B332" s="19"/>
      <c r="C332" s="18"/>
      <c r="D332" s="18"/>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5">
      <c r="A333" s="19"/>
      <c r="B333" s="19"/>
      <c r="C333" s="18"/>
      <c r="D333" s="18"/>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5">
      <c r="A334" s="19"/>
      <c r="B334" s="19"/>
      <c r="C334" s="18"/>
      <c r="D334" s="18"/>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5">
      <c r="A335" s="19"/>
      <c r="B335" s="19"/>
      <c r="C335" s="18"/>
      <c r="D335" s="18"/>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5">
      <c r="A336" s="19"/>
      <c r="B336" s="19"/>
      <c r="C336" s="18"/>
      <c r="D336" s="18"/>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5">
      <c r="A337" s="19"/>
      <c r="B337" s="19"/>
      <c r="C337" s="18"/>
      <c r="D337" s="18"/>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5">
      <c r="A338" s="19"/>
      <c r="B338" s="19"/>
      <c r="C338" s="18"/>
      <c r="D338" s="18"/>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5">
      <c r="A339" s="19"/>
      <c r="B339" s="19"/>
      <c r="C339" s="18"/>
      <c r="D339" s="18"/>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5">
      <c r="A340" s="19"/>
      <c r="B340" s="19"/>
      <c r="C340" s="18"/>
      <c r="D340" s="18"/>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5">
      <c r="A341" s="19"/>
      <c r="B341" s="19"/>
      <c r="C341" s="18"/>
      <c r="D341" s="18"/>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5">
      <c r="A342" s="19"/>
      <c r="B342" s="19"/>
      <c r="C342" s="18"/>
      <c r="D342" s="18"/>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5">
      <c r="A343" s="19"/>
      <c r="B343" s="19"/>
      <c r="C343" s="18"/>
      <c r="D343" s="18"/>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5">
      <c r="A344" s="19"/>
      <c r="B344" s="19"/>
      <c r="C344" s="18"/>
      <c r="D344" s="18"/>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5">
      <c r="A345" s="19"/>
      <c r="B345" s="19"/>
      <c r="C345" s="18"/>
      <c r="D345" s="18"/>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5">
      <c r="A346" s="19"/>
      <c r="B346" s="19"/>
      <c r="C346" s="18"/>
      <c r="D346" s="18"/>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5">
      <c r="A347" s="19"/>
      <c r="B347" s="19"/>
      <c r="C347" s="18"/>
      <c r="D347" s="18"/>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5">
      <c r="A348" s="19"/>
      <c r="B348" s="19"/>
      <c r="C348" s="18"/>
      <c r="D348" s="18"/>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5">
      <c r="A349" s="19"/>
      <c r="B349" s="19"/>
      <c r="C349" s="18"/>
      <c r="D349" s="18"/>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5">
      <c r="A350" s="19"/>
      <c r="B350" s="19"/>
      <c r="C350" s="18"/>
      <c r="D350" s="18"/>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5">
      <c r="A351" s="19"/>
      <c r="B351" s="19"/>
      <c r="C351" s="18"/>
      <c r="D351" s="18"/>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5">
      <c r="A352" s="19"/>
      <c r="B352" s="19"/>
      <c r="C352" s="18"/>
      <c r="D352" s="18"/>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5">
      <c r="A353" s="19"/>
      <c r="B353" s="19"/>
      <c r="C353" s="18"/>
      <c r="D353" s="18"/>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5">
      <c r="A354" s="19"/>
      <c r="B354" s="19"/>
      <c r="C354" s="18"/>
      <c r="D354" s="18"/>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5">
      <c r="A355" s="19"/>
      <c r="B355" s="19"/>
      <c r="C355" s="18"/>
      <c r="D355" s="18"/>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5">
      <c r="A356" s="19"/>
      <c r="B356" s="19"/>
      <c r="C356" s="18"/>
      <c r="D356" s="18"/>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5">
      <c r="A357" s="19"/>
      <c r="B357" s="19"/>
      <c r="C357" s="18"/>
      <c r="D357" s="18"/>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5">
      <c r="A358" s="19"/>
      <c r="B358" s="19"/>
      <c r="C358" s="18"/>
      <c r="D358" s="18"/>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5">
      <c r="A359" s="19"/>
      <c r="B359" s="19"/>
      <c r="C359" s="18"/>
      <c r="D359" s="18"/>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5">
      <c r="A360" s="19"/>
      <c r="B360" s="19"/>
      <c r="C360" s="18"/>
      <c r="D360" s="18"/>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5">
      <c r="A361" s="19"/>
      <c r="B361" s="19"/>
      <c r="C361" s="18"/>
      <c r="D361" s="18"/>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5">
      <c r="A362" s="19"/>
      <c r="B362" s="19"/>
      <c r="C362" s="18"/>
      <c r="D362" s="18"/>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5">
      <c r="A363" s="19"/>
      <c r="B363" s="19"/>
      <c r="C363" s="18"/>
      <c r="D363" s="18"/>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5">
      <c r="A364" s="19"/>
      <c r="B364" s="19"/>
      <c r="C364" s="18"/>
      <c r="D364" s="18"/>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5">
      <c r="A365" s="19"/>
      <c r="B365" s="19"/>
      <c r="C365" s="18"/>
      <c r="D365" s="18"/>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5">
      <c r="A366" s="19"/>
      <c r="B366" s="19"/>
      <c r="C366" s="18"/>
      <c r="D366" s="18"/>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5">
      <c r="A367" s="19"/>
      <c r="B367" s="19"/>
      <c r="C367" s="18"/>
      <c r="D367" s="18"/>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5">
      <c r="A368" s="19"/>
      <c r="B368" s="19"/>
      <c r="C368" s="18"/>
      <c r="D368" s="18"/>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5">
      <c r="A369" s="19"/>
      <c r="B369" s="19"/>
      <c r="C369" s="18"/>
      <c r="D369" s="18"/>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5">
      <c r="A370" s="19"/>
      <c r="B370" s="19"/>
      <c r="C370" s="18"/>
      <c r="D370" s="18"/>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5">
      <c r="A371" s="19"/>
      <c r="B371" s="19"/>
      <c r="C371" s="18"/>
      <c r="D371" s="18"/>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5">
      <c r="A372" s="19"/>
      <c r="B372" s="19"/>
      <c r="C372" s="18"/>
      <c r="D372" s="18"/>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5">
      <c r="A373" s="19"/>
      <c r="B373" s="19"/>
      <c r="C373" s="18"/>
      <c r="D373" s="18"/>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5">
      <c r="A374" s="19"/>
      <c r="B374" s="19"/>
      <c r="C374" s="18"/>
      <c r="D374" s="18"/>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5">
      <c r="A375" s="19"/>
      <c r="B375" s="19"/>
      <c r="C375" s="18"/>
      <c r="D375" s="18"/>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5">
      <c r="A376" s="19"/>
      <c r="B376" s="19"/>
      <c r="C376" s="18"/>
      <c r="D376" s="18"/>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5">
      <c r="A377" s="19"/>
      <c r="B377" s="19"/>
      <c r="C377" s="18"/>
      <c r="D377" s="18"/>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5">
      <c r="A378" s="19"/>
      <c r="B378" s="19"/>
      <c r="C378" s="18"/>
      <c r="D378" s="18"/>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5">
      <c r="A379" s="19"/>
      <c r="B379" s="19"/>
      <c r="C379" s="18"/>
      <c r="D379" s="18"/>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5">
      <c r="A380" s="19"/>
      <c r="B380" s="19"/>
      <c r="C380" s="18"/>
      <c r="D380" s="18"/>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5">
      <c r="A381" s="19"/>
      <c r="B381" s="19"/>
      <c r="C381" s="18"/>
      <c r="D381" s="18"/>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5">
      <c r="A382" s="19"/>
      <c r="B382" s="19"/>
      <c r="C382" s="18"/>
      <c r="D382" s="18"/>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5">
      <c r="A383" s="19"/>
      <c r="B383" s="19"/>
      <c r="C383" s="18"/>
      <c r="D383" s="18"/>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5">
      <c r="A384" s="19"/>
      <c r="B384" s="19"/>
      <c r="C384" s="18"/>
      <c r="D384" s="18"/>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5">
      <c r="A385" s="19"/>
      <c r="B385" s="19"/>
      <c r="C385" s="18"/>
      <c r="D385" s="18"/>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5">
      <c r="A386" s="19"/>
      <c r="B386" s="19"/>
      <c r="C386" s="18"/>
      <c r="D386" s="18"/>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5">
      <c r="A387" s="19"/>
      <c r="B387" s="19"/>
      <c r="C387" s="18"/>
      <c r="D387" s="18"/>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5">
      <c r="A388" s="19"/>
      <c r="B388" s="19"/>
      <c r="C388" s="18"/>
      <c r="D388" s="18"/>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5">
      <c r="A389" s="19"/>
      <c r="B389" s="19"/>
      <c r="C389" s="18"/>
      <c r="D389" s="18"/>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5">
      <c r="A390" s="19"/>
      <c r="B390" s="19"/>
      <c r="C390" s="18"/>
      <c r="D390" s="18"/>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5">
      <c r="A391" s="19"/>
      <c r="B391" s="19"/>
      <c r="C391" s="18"/>
      <c r="D391" s="18"/>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5">
      <c r="A392" s="19"/>
      <c r="B392" s="19"/>
      <c r="C392" s="18"/>
      <c r="D392" s="18"/>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5">
      <c r="A393" s="19"/>
      <c r="B393" s="19"/>
      <c r="C393" s="18"/>
      <c r="D393" s="18"/>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5">
      <c r="A394" s="19"/>
      <c r="B394" s="19"/>
      <c r="C394" s="18"/>
      <c r="D394" s="18"/>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5">
      <c r="A395" s="19"/>
      <c r="B395" s="19"/>
      <c r="C395" s="18"/>
      <c r="D395" s="18"/>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5">
      <c r="A396" s="19"/>
      <c r="B396" s="19"/>
      <c r="C396" s="18"/>
      <c r="D396" s="18"/>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5">
      <c r="A397" s="19"/>
      <c r="B397" s="19"/>
      <c r="C397" s="18"/>
      <c r="D397" s="18"/>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5">
      <c r="A398" s="19"/>
      <c r="B398" s="19"/>
      <c r="C398" s="18"/>
      <c r="D398" s="18"/>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5">
      <c r="A399" s="19"/>
      <c r="B399" s="19"/>
      <c r="C399" s="18"/>
      <c r="D399" s="18"/>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5">
      <c r="A400" s="19"/>
      <c r="B400" s="19"/>
      <c r="C400" s="18"/>
      <c r="D400" s="18"/>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5">
      <c r="A401" s="19"/>
      <c r="B401" s="19"/>
      <c r="C401" s="18"/>
      <c r="D401" s="18"/>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5">
      <c r="A402" s="19"/>
      <c r="B402" s="19"/>
      <c r="C402" s="18"/>
      <c r="D402" s="18"/>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5">
      <c r="A403" s="19"/>
      <c r="B403" s="19"/>
      <c r="C403" s="18"/>
      <c r="D403" s="18"/>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5">
      <c r="A404" s="19"/>
      <c r="B404" s="19"/>
      <c r="C404" s="18"/>
      <c r="D404" s="18"/>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5">
      <c r="A405" s="19"/>
      <c r="B405" s="19"/>
      <c r="C405" s="18"/>
      <c r="D405" s="18"/>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5">
      <c r="A406" s="19"/>
      <c r="B406" s="19"/>
      <c r="C406" s="18"/>
      <c r="D406" s="18"/>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5">
      <c r="A407" s="19"/>
      <c r="B407" s="19"/>
      <c r="C407" s="18"/>
      <c r="D407" s="18"/>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5">
      <c r="A408" s="19"/>
      <c r="B408" s="19"/>
      <c r="C408" s="18"/>
      <c r="D408" s="18"/>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5">
      <c r="A409" s="19"/>
      <c r="B409" s="19"/>
      <c r="C409" s="18"/>
      <c r="D409" s="18"/>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5">
      <c r="A410" s="19"/>
      <c r="B410" s="19"/>
      <c r="C410" s="18"/>
      <c r="D410" s="18"/>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5">
      <c r="A411" s="19"/>
      <c r="B411" s="19"/>
      <c r="C411" s="18"/>
      <c r="D411" s="18"/>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5">
      <c r="A412" s="19"/>
      <c r="B412" s="19"/>
      <c r="C412" s="18"/>
      <c r="D412" s="18"/>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5">
      <c r="A413" s="19"/>
      <c r="B413" s="19"/>
      <c r="C413" s="18"/>
      <c r="D413" s="18"/>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5">
      <c r="A414" s="19"/>
      <c r="B414" s="19"/>
      <c r="C414" s="18"/>
      <c r="D414" s="18"/>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5">
      <c r="A415" s="19"/>
      <c r="B415" s="19"/>
      <c r="C415" s="18"/>
      <c r="D415" s="18"/>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5">
      <c r="A416" s="19"/>
      <c r="B416" s="19"/>
      <c r="C416" s="18"/>
      <c r="D416" s="18"/>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5">
      <c r="A417" s="19"/>
      <c r="B417" s="19"/>
      <c r="C417" s="18"/>
      <c r="D417" s="18"/>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5">
      <c r="A418" s="19"/>
      <c r="B418" s="19"/>
      <c r="C418" s="18"/>
      <c r="D418" s="18"/>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5">
      <c r="A419" s="19"/>
      <c r="B419" s="19"/>
      <c r="C419" s="18"/>
      <c r="D419" s="18"/>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5">
      <c r="A420" s="19"/>
      <c r="B420" s="19"/>
      <c r="C420" s="18"/>
      <c r="D420" s="18"/>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5">
      <c r="A421" s="19"/>
      <c r="B421" s="19"/>
      <c r="C421" s="18"/>
      <c r="D421" s="18"/>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5">
      <c r="A422" s="19"/>
      <c r="B422" s="19"/>
      <c r="C422" s="18"/>
      <c r="D422" s="18"/>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5">
      <c r="A423" s="19"/>
      <c r="B423" s="19"/>
      <c r="C423" s="18"/>
      <c r="D423" s="18"/>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5">
      <c r="A424" s="19"/>
      <c r="B424" s="19"/>
      <c r="C424" s="18"/>
      <c r="D424" s="18"/>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5">
      <c r="A425" s="19"/>
      <c r="B425" s="19"/>
      <c r="C425" s="18"/>
      <c r="D425" s="18"/>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5">
      <c r="A426" s="19"/>
      <c r="B426" s="19"/>
      <c r="C426" s="18"/>
      <c r="D426" s="18"/>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5">
      <c r="A427" s="19"/>
      <c r="B427" s="19"/>
      <c r="C427" s="18"/>
      <c r="D427" s="18"/>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5">
      <c r="A428" s="19"/>
      <c r="B428" s="19"/>
      <c r="C428" s="18"/>
      <c r="D428" s="18"/>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5">
      <c r="A429" s="19"/>
      <c r="B429" s="19"/>
      <c r="C429" s="18"/>
      <c r="D429" s="18"/>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5">
      <c r="A430" s="19"/>
      <c r="B430" s="19"/>
      <c r="C430" s="18"/>
      <c r="D430" s="18"/>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5">
      <c r="A431" s="19"/>
      <c r="B431" s="19"/>
      <c r="C431" s="18"/>
      <c r="D431" s="18"/>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5">
      <c r="A432" s="19"/>
      <c r="B432" s="19"/>
      <c r="C432" s="18"/>
      <c r="D432" s="18"/>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5">
      <c r="A433" s="19"/>
      <c r="B433" s="19"/>
      <c r="C433" s="18"/>
      <c r="D433" s="18"/>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5">
      <c r="A434" s="19"/>
      <c r="B434" s="19"/>
      <c r="C434" s="18"/>
      <c r="D434" s="18"/>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5">
      <c r="A435" s="19"/>
      <c r="B435" s="19"/>
      <c r="C435" s="18"/>
      <c r="D435" s="18"/>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5">
      <c r="A436" s="19"/>
      <c r="B436" s="19"/>
      <c r="C436" s="18"/>
      <c r="D436" s="18"/>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5">
      <c r="A437" s="19"/>
      <c r="B437" s="19"/>
      <c r="C437" s="18"/>
      <c r="D437" s="18"/>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5">
      <c r="A438" s="19"/>
      <c r="B438" s="19"/>
      <c r="C438" s="18"/>
      <c r="D438" s="18"/>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5">
      <c r="A439" s="19"/>
      <c r="B439" s="19"/>
      <c r="C439" s="18"/>
      <c r="D439" s="18"/>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5">
      <c r="A440" s="19"/>
      <c r="B440" s="19"/>
      <c r="C440" s="18"/>
      <c r="D440" s="18"/>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5">
      <c r="A441" s="19"/>
      <c r="B441" s="19"/>
      <c r="C441" s="18"/>
      <c r="D441" s="18"/>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5">
      <c r="A442" s="19"/>
      <c r="B442" s="19"/>
      <c r="C442" s="18"/>
      <c r="D442" s="18"/>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5">
      <c r="A443" s="19"/>
      <c r="B443" s="19"/>
      <c r="C443" s="18"/>
      <c r="D443" s="18"/>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5">
      <c r="A444" s="19"/>
      <c r="B444" s="19"/>
      <c r="C444" s="18"/>
      <c r="D444" s="18"/>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5">
      <c r="A445" s="19"/>
      <c r="B445" s="19"/>
      <c r="C445" s="18"/>
      <c r="D445" s="18"/>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5">
      <c r="A446" s="19"/>
      <c r="B446" s="19"/>
      <c r="C446" s="18"/>
      <c r="D446" s="18"/>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5">
      <c r="A447" s="19"/>
      <c r="B447" s="19"/>
      <c r="C447" s="18"/>
      <c r="D447" s="18"/>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5">
      <c r="A448" s="19"/>
      <c r="B448" s="19"/>
      <c r="C448" s="18"/>
      <c r="D448" s="18"/>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5">
      <c r="A449" s="19"/>
      <c r="B449" s="19"/>
      <c r="C449" s="18"/>
      <c r="D449" s="18"/>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5">
      <c r="A450" s="19"/>
      <c r="B450" s="19"/>
      <c r="C450" s="18"/>
      <c r="D450" s="18"/>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5">
      <c r="A451" s="19"/>
      <c r="B451" s="19"/>
      <c r="C451" s="18"/>
      <c r="D451" s="18"/>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5">
      <c r="A452" s="19"/>
      <c r="B452" s="19"/>
      <c r="C452" s="18"/>
      <c r="D452" s="18"/>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5">
      <c r="A453" s="19"/>
      <c r="B453" s="19"/>
      <c r="C453" s="18"/>
      <c r="D453" s="18"/>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5">
      <c r="A454" s="19"/>
      <c r="B454" s="19"/>
      <c r="C454" s="18"/>
      <c r="D454" s="18"/>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5">
      <c r="A455" s="19"/>
      <c r="B455" s="19"/>
      <c r="C455" s="18"/>
      <c r="D455" s="18"/>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5">
      <c r="A456" s="19"/>
      <c r="B456" s="19"/>
      <c r="C456" s="18"/>
      <c r="D456" s="18"/>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5">
      <c r="A457" s="19"/>
      <c r="B457" s="19"/>
      <c r="C457" s="18"/>
      <c r="D457" s="18"/>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5">
      <c r="A458" s="19"/>
      <c r="B458" s="19"/>
      <c r="C458" s="18"/>
      <c r="D458" s="18"/>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5">
      <c r="A459" s="19"/>
      <c r="B459" s="19"/>
      <c r="C459" s="18"/>
      <c r="D459" s="18"/>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5">
      <c r="A460" s="19"/>
      <c r="B460" s="19"/>
      <c r="C460" s="18"/>
      <c r="D460" s="18"/>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5">
      <c r="A461" s="19"/>
      <c r="B461" s="19"/>
      <c r="C461" s="18"/>
      <c r="D461" s="18"/>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5">
      <c r="A462" s="19"/>
      <c r="B462" s="19"/>
      <c r="C462" s="18"/>
      <c r="D462" s="18"/>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5">
      <c r="A463" s="19"/>
      <c r="B463" s="19"/>
      <c r="C463" s="18"/>
      <c r="D463" s="18"/>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5">
      <c r="A464" s="19"/>
      <c r="B464" s="19"/>
      <c r="C464" s="18"/>
      <c r="D464" s="18"/>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5">
      <c r="A465" s="19"/>
      <c r="B465" s="19"/>
      <c r="C465" s="18"/>
      <c r="D465" s="18"/>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5">
      <c r="A466" s="19"/>
      <c r="B466" s="19"/>
      <c r="C466" s="18"/>
      <c r="D466" s="18"/>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5">
      <c r="A467" s="19"/>
      <c r="B467" s="19"/>
      <c r="C467" s="18"/>
      <c r="D467" s="18"/>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5">
      <c r="A468" s="19"/>
      <c r="B468" s="19"/>
      <c r="C468" s="18"/>
      <c r="D468" s="18"/>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5">
      <c r="A469" s="19"/>
      <c r="B469" s="19"/>
      <c r="C469" s="18"/>
      <c r="D469" s="18"/>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5">
      <c r="A470" s="19"/>
      <c r="B470" s="19"/>
      <c r="C470" s="18"/>
      <c r="D470" s="18"/>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5">
      <c r="A471" s="19"/>
      <c r="B471" s="19"/>
      <c r="C471" s="18"/>
      <c r="D471" s="18"/>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5">
      <c r="A472" s="19"/>
      <c r="B472" s="19"/>
      <c r="C472" s="18"/>
      <c r="D472" s="18"/>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5">
      <c r="A473" s="19"/>
      <c r="B473" s="19"/>
      <c r="C473" s="18"/>
      <c r="D473" s="18"/>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5">
      <c r="A474" s="19"/>
      <c r="B474" s="19"/>
      <c r="C474" s="18"/>
      <c r="D474" s="18"/>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5">
      <c r="A475" s="19"/>
      <c r="B475" s="19"/>
      <c r="C475" s="18"/>
      <c r="D475" s="18"/>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5">
      <c r="A476" s="19"/>
      <c r="B476" s="19"/>
      <c r="C476" s="18"/>
      <c r="D476" s="18"/>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5">
      <c r="A477" s="19"/>
      <c r="B477" s="19"/>
      <c r="C477" s="18"/>
      <c r="D477" s="18"/>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5">
      <c r="A478" s="19"/>
      <c r="B478" s="19"/>
      <c r="C478" s="18"/>
      <c r="D478" s="18"/>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5">
      <c r="A479" s="19"/>
      <c r="B479" s="19"/>
      <c r="C479" s="18"/>
      <c r="D479" s="18"/>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5">
      <c r="A480" s="19"/>
      <c r="B480" s="19"/>
      <c r="C480" s="18"/>
      <c r="D480" s="18"/>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5">
      <c r="A481" s="19"/>
      <c r="B481" s="19"/>
      <c r="C481" s="18"/>
      <c r="D481" s="18"/>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5">
      <c r="A482" s="19"/>
      <c r="B482" s="19"/>
      <c r="C482" s="18"/>
      <c r="D482" s="18"/>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5">
      <c r="A483" s="19"/>
      <c r="B483" s="19"/>
      <c r="C483" s="18"/>
      <c r="D483" s="18"/>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5">
      <c r="A484" s="19"/>
      <c r="B484" s="19"/>
      <c r="C484" s="18"/>
      <c r="D484" s="18"/>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5">
      <c r="A485" s="19"/>
      <c r="B485" s="19"/>
      <c r="C485" s="18"/>
      <c r="D485" s="18"/>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5">
      <c r="A486" s="19"/>
      <c r="B486" s="19"/>
      <c r="C486" s="18"/>
      <c r="D486" s="18"/>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5">
      <c r="A487" s="19"/>
      <c r="B487" s="19"/>
      <c r="C487" s="18"/>
      <c r="D487" s="18"/>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5">
      <c r="A488" s="19"/>
      <c r="B488" s="19"/>
      <c r="C488" s="18"/>
      <c r="D488" s="18"/>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5">
      <c r="A489" s="19"/>
      <c r="B489" s="19"/>
      <c r="C489" s="18"/>
      <c r="D489" s="18"/>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5">
      <c r="A490" s="19"/>
      <c r="B490" s="19"/>
      <c r="C490" s="18"/>
      <c r="D490" s="18"/>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5">
      <c r="A491" s="19"/>
      <c r="B491" s="19"/>
      <c r="C491" s="18"/>
      <c r="D491" s="18"/>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5">
      <c r="A492" s="19"/>
      <c r="B492" s="19"/>
      <c r="C492" s="18"/>
      <c r="D492" s="18"/>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5">
      <c r="A493" s="19"/>
      <c r="B493" s="19"/>
      <c r="C493" s="18"/>
      <c r="D493" s="18"/>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5">
      <c r="A494" s="19"/>
      <c r="B494" s="19"/>
      <c r="C494" s="18"/>
      <c r="D494" s="18"/>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5">
      <c r="A495" s="19"/>
      <c r="B495" s="19"/>
      <c r="C495" s="18"/>
      <c r="D495" s="18"/>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5">
      <c r="A496" s="19"/>
      <c r="B496" s="19"/>
      <c r="C496" s="18"/>
      <c r="D496" s="18"/>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5">
      <c r="A497" s="19"/>
      <c r="B497" s="19"/>
      <c r="C497" s="18"/>
      <c r="D497" s="18"/>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5">
      <c r="A498" s="19"/>
      <c r="B498" s="19"/>
      <c r="C498" s="18"/>
      <c r="D498" s="18"/>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5">
      <c r="A499" s="19"/>
      <c r="B499" s="19"/>
      <c r="C499" s="18"/>
      <c r="D499" s="18"/>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5">
      <c r="A500" s="19"/>
      <c r="B500" s="19"/>
      <c r="C500" s="18"/>
      <c r="D500" s="18"/>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5">
      <c r="A501" s="19"/>
      <c r="B501" s="19"/>
      <c r="C501" s="18"/>
      <c r="D501" s="18"/>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5">
      <c r="A502" s="19"/>
      <c r="B502" s="19"/>
      <c r="C502" s="18"/>
      <c r="D502" s="18"/>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5">
      <c r="A503" s="19"/>
      <c r="B503" s="19"/>
      <c r="C503" s="18"/>
      <c r="D503" s="18"/>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5">
      <c r="A504" s="19"/>
      <c r="B504" s="19"/>
      <c r="C504" s="18"/>
      <c r="D504" s="18"/>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5">
      <c r="A505" s="19"/>
      <c r="B505" s="19"/>
      <c r="C505" s="18"/>
      <c r="D505" s="18"/>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5">
      <c r="A506" s="19"/>
      <c r="B506" s="19"/>
      <c r="C506" s="18"/>
      <c r="D506" s="18"/>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5">
      <c r="A507" s="19"/>
      <c r="B507" s="19"/>
      <c r="C507" s="18"/>
      <c r="D507" s="18"/>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5">
      <c r="A508" s="19"/>
      <c r="B508" s="19"/>
      <c r="C508" s="18"/>
      <c r="D508" s="18"/>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5">
      <c r="A509" s="19"/>
      <c r="B509" s="19"/>
      <c r="C509" s="18"/>
      <c r="D509" s="18"/>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5">
      <c r="A510" s="19"/>
      <c r="B510" s="19"/>
      <c r="C510" s="18"/>
      <c r="D510" s="18"/>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5">
      <c r="A511" s="19"/>
      <c r="B511" s="19"/>
      <c r="C511" s="18"/>
      <c r="D511" s="18"/>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5">
      <c r="A512" s="19"/>
      <c r="B512" s="19"/>
      <c r="C512" s="18"/>
      <c r="D512" s="18"/>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5">
      <c r="A513" s="19"/>
      <c r="B513" s="19"/>
      <c r="C513" s="18"/>
      <c r="D513" s="18"/>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5">
      <c r="A514" s="19"/>
      <c r="B514" s="19"/>
      <c r="C514" s="18"/>
      <c r="D514" s="18"/>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5">
      <c r="A515" s="19"/>
      <c r="B515" s="19"/>
      <c r="C515" s="18"/>
      <c r="D515" s="18"/>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5">
      <c r="A516" s="19"/>
      <c r="B516" s="19"/>
      <c r="C516" s="18"/>
      <c r="D516" s="18"/>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5">
      <c r="A517" s="19"/>
      <c r="B517" s="19"/>
      <c r="C517" s="18"/>
      <c r="D517" s="18"/>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5">
      <c r="A518" s="19"/>
      <c r="B518" s="19"/>
      <c r="C518" s="18"/>
      <c r="D518" s="18"/>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5">
      <c r="A519" s="19"/>
      <c r="B519" s="19"/>
      <c r="C519" s="18"/>
      <c r="D519" s="18"/>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5">
      <c r="A520" s="19"/>
      <c r="B520" s="19"/>
      <c r="C520" s="18"/>
      <c r="D520" s="18"/>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5">
      <c r="A521" s="19"/>
      <c r="B521" s="19"/>
      <c r="C521" s="18"/>
      <c r="D521" s="18"/>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5">
      <c r="A522" s="19"/>
      <c r="B522" s="19"/>
      <c r="C522" s="18"/>
      <c r="D522" s="18"/>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5">
      <c r="A523" s="19"/>
      <c r="B523" s="19"/>
      <c r="C523" s="18"/>
      <c r="D523" s="18"/>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5">
      <c r="A524" s="19"/>
      <c r="B524" s="19"/>
      <c r="C524" s="18"/>
      <c r="D524" s="18"/>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5">
      <c r="A525" s="19"/>
      <c r="B525" s="19"/>
      <c r="C525" s="18"/>
      <c r="D525" s="18"/>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5">
      <c r="A526" s="19"/>
      <c r="B526" s="19"/>
      <c r="C526" s="18"/>
      <c r="D526" s="18"/>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5">
      <c r="A527" s="19"/>
      <c r="B527" s="19"/>
      <c r="C527" s="18"/>
      <c r="D527" s="18"/>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5">
      <c r="A528" s="19"/>
      <c r="B528" s="19"/>
      <c r="C528" s="18"/>
      <c r="D528" s="18"/>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5">
      <c r="A529" s="19"/>
      <c r="B529" s="19"/>
      <c r="C529" s="18"/>
      <c r="D529" s="18"/>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5">
      <c r="A530" s="19"/>
      <c r="B530" s="19"/>
      <c r="C530" s="18"/>
      <c r="D530" s="18"/>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5">
      <c r="A531" s="19"/>
      <c r="B531" s="19"/>
      <c r="C531" s="18"/>
      <c r="D531" s="18"/>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5">
      <c r="A532" s="19"/>
      <c r="B532" s="19"/>
      <c r="C532" s="18"/>
      <c r="D532" s="18"/>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5">
      <c r="A533" s="19"/>
      <c r="B533" s="19"/>
      <c r="C533" s="18"/>
      <c r="D533" s="18"/>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5">
      <c r="A534" s="19"/>
      <c r="B534" s="19"/>
      <c r="C534" s="18"/>
      <c r="D534" s="18"/>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5">
      <c r="A535" s="19"/>
      <c r="B535" s="19"/>
      <c r="C535" s="18"/>
      <c r="D535" s="18"/>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5">
      <c r="A536" s="19"/>
      <c r="B536" s="19"/>
      <c r="C536" s="18"/>
      <c r="D536" s="18"/>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5">
      <c r="A537" s="19"/>
      <c r="B537" s="19"/>
      <c r="C537" s="18"/>
      <c r="D537" s="18"/>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5">
      <c r="A538" s="19"/>
      <c r="B538" s="19"/>
      <c r="C538" s="18"/>
      <c r="D538" s="18"/>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5">
      <c r="A539" s="19"/>
      <c r="B539" s="19"/>
      <c r="C539" s="18"/>
      <c r="D539" s="18"/>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5">
      <c r="A540" s="19"/>
      <c r="B540" s="19"/>
      <c r="C540" s="18"/>
      <c r="D540" s="18"/>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5">
      <c r="A541" s="19"/>
      <c r="B541" s="19"/>
      <c r="C541" s="18"/>
      <c r="D541" s="18"/>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5">
      <c r="A542" s="19"/>
      <c r="B542" s="19"/>
      <c r="C542" s="18"/>
      <c r="D542" s="18"/>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5">
      <c r="A543" s="19"/>
      <c r="B543" s="19"/>
      <c r="C543" s="18"/>
      <c r="D543" s="18"/>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5">
      <c r="A544" s="19"/>
      <c r="B544" s="19"/>
      <c r="C544" s="18"/>
      <c r="D544" s="18"/>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5">
      <c r="A545" s="19"/>
      <c r="B545" s="19"/>
      <c r="C545" s="18"/>
      <c r="D545" s="18"/>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5">
      <c r="A546" s="19"/>
      <c r="B546" s="19"/>
      <c r="C546" s="18"/>
      <c r="D546" s="18"/>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5">
      <c r="A547" s="19"/>
      <c r="B547" s="19"/>
      <c r="C547" s="18"/>
      <c r="D547" s="18"/>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5">
      <c r="A548" s="19"/>
      <c r="B548" s="19"/>
      <c r="C548" s="18"/>
      <c r="D548" s="18"/>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5">
      <c r="A549" s="19"/>
      <c r="B549" s="19"/>
      <c r="C549" s="18"/>
      <c r="D549" s="18"/>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5">
      <c r="A550" s="19"/>
      <c r="B550" s="19"/>
      <c r="C550" s="18"/>
      <c r="D550" s="18"/>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5">
      <c r="A551" s="19"/>
      <c r="B551" s="19"/>
      <c r="C551" s="18"/>
      <c r="D551" s="18"/>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5">
      <c r="A552" s="19"/>
      <c r="B552" s="19"/>
      <c r="C552" s="18"/>
      <c r="D552" s="18"/>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5">
      <c r="A553" s="19"/>
      <c r="B553" s="19"/>
      <c r="C553" s="18"/>
      <c r="D553" s="18"/>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5">
      <c r="A554" s="19"/>
      <c r="B554" s="19"/>
      <c r="C554" s="18"/>
      <c r="D554" s="18"/>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5">
      <c r="A555" s="19"/>
      <c r="B555" s="19"/>
      <c r="C555" s="18"/>
      <c r="D555" s="18"/>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5">
      <c r="A556" s="19"/>
      <c r="B556" s="19"/>
      <c r="C556" s="18"/>
      <c r="D556" s="18"/>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5">
      <c r="A557" s="19"/>
      <c r="B557" s="19"/>
      <c r="C557" s="18"/>
      <c r="D557" s="18"/>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5">
      <c r="A558" s="19"/>
      <c r="B558" s="19"/>
      <c r="C558" s="18"/>
      <c r="D558" s="18"/>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5">
      <c r="A559" s="19"/>
      <c r="B559" s="19"/>
      <c r="C559" s="18"/>
      <c r="D559" s="18"/>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5">
      <c r="A560" s="19"/>
      <c r="B560" s="19"/>
      <c r="C560" s="18"/>
      <c r="D560" s="18"/>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5">
      <c r="A561" s="19"/>
      <c r="B561" s="19"/>
      <c r="C561" s="18"/>
      <c r="D561" s="18"/>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5">
      <c r="A562" s="19"/>
      <c r="B562" s="19"/>
      <c r="C562" s="18"/>
      <c r="D562" s="18"/>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5">
      <c r="A563" s="19"/>
      <c r="B563" s="19"/>
      <c r="C563" s="18"/>
      <c r="D563" s="18"/>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5">
      <c r="A564" s="19"/>
      <c r="B564" s="19"/>
      <c r="C564" s="18"/>
      <c r="D564" s="18"/>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5">
      <c r="A565" s="19"/>
      <c r="B565" s="19"/>
      <c r="C565" s="18"/>
      <c r="D565" s="18"/>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5">
      <c r="A566" s="19"/>
      <c r="B566" s="19"/>
      <c r="C566" s="18"/>
      <c r="D566" s="18"/>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5">
      <c r="A567" s="19"/>
      <c r="B567" s="19"/>
      <c r="C567" s="18"/>
      <c r="D567" s="18"/>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5">
      <c r="A568" s="19"/>
      <c r="B568" s="19"/>
      <c r="C568" s="18"/>
      <c r="D568" s="18"/>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5">
      <c r="A569" s="19"/>
      <c r="B569" s="19"/>
      <c r="C569" s="18"/>
      <c r="D569" s="18"/>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5">
      <c r="A570" s="19"/>
      <c r="B570" s="19"/>
      <c r="C570" s="18"/>
      <c r="D570" s="18"/>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5">
      <c r="A571" s="19"/>
      <c r="B571" s="19"/>
      <c r="C571" s="18"/>
      <c r="D571" s="18"/>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5">
      <c r="A572" s="19"/>
      <c r="B572" s="19"/>
      <c r="C572" s="18"/>
      <c r="D572" s="18"/>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5">
      <c r="A573" s="19"/>
      <c r="B573" s="19"/>
      <c r="C573" s="18"/>
      <c r="D573" s="18"/>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5">
      <c r="A574" s="19"/>
      <c r="B574" s="19"/>
      <c r="C574" s="18"/>
      <c r="D574" s="18"/>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5">
      <c r="A575" s="19"/>
      <c r="B575" s="19"/>
      <c r="C575" s="18"/>
      <c r="D575" s="18"/>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5">
      <c r="A576" s="19"/>
      <c r="B576" s="19"/>
      <c r="C576" s="18"/>
      <c r="D576" s="18"/>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5">
      <c r="A577" s="19"/>
      <c r="B577" s="19"/>
      <c r="C577" s="18"/>
      <c r="D577" s="18"/>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5">
      <c r="A578" s="19"/>
      <c r="B578" s="19"/>
      <c r="C578" s="18"/>
      <c r="D578" s="18"/>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5">
      <c r="A579" s="19"/>
      <c r="B579" s="19"/>
      <c r="C579" s="18"/>
      <c r="D579" s="18"/>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5">
      <c r="A580" s="19"/>
      <c r="B580" s="19"/>
      <c r="C580" s="18"/>
      <c r="D580" s="18"/>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5">
      <c r="A581" s="19"/>
      <c r="B581" s="19"/>
      <c r="C581" s="18"/>
      <c r="D581" s="18"/>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5">
      <c r="A582" s="19"/>
      <c r="B582" s="19"/>
      <c r="C582" s="18"/>
      <c r="D582" s="18"/>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5">
      <c r="A583" s="19"/>
      <c r="B583" s="19"/>
      <c r="C583" s="18"/>
      <c r="D583" s="18"/>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5">
      <c r="A584" s="19"/>
      <c r="B584" s="19"/>
      <c r="C584" s="18"/>
      <c r="D584" s="18"/>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5">
      <c r="A585" s="19"/>
      <c r="B585" s="19"/>
      <c r="C585" s="18"/>
      <c r="D585" s="18"/>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5">
      <c r="A586" s="19"/>
      <c r="B586" s="19"/>
      <c r="C586" s="18"/>
      <c r="D586" s="18"/>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5">
      <c r="A587" s="19"/>
      <c r="B587" s="19"/>
      <c r="C587" s="18"/>
      <c r="D587" s="18"/>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5">
      <c r="A588" s="19"/>
      <c r="B588" s="19"/>
      <c r="C588" s="18"/>
      <c r="D588" s="18"/>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5">
      <c r="A589" s="19"/>
      <c r="B589" s="19"/>
      <c r="C589" s="18"/>
      <c r="D589" s="18"/>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5">
      <c r="A590" s="19"/>
      <c r="B590" s="19"/>
      <c r="C590" s="18"/>
      <c r="D590" s="18"/>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5">
      <c r="A591" s="19"/>
      <c r="B591" s="19"/>
      <c r="C591" s="18"/>
      <c r="D591" s="18"/>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5">
      <c r="A592" s="19"/>
      <c r="B592" s="19"/>
      <c r="C592" s="18"/>
      <c r="D592" s="18"/>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5">
      <c r="A593" s="19"/>
      <c r="B593" s="19"/>
      <c r="C593" s="18"/>
      <c r="D593" s="18"/>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5">
      <c r="A594" s="19"/>
      <c r="B594" s="19"/>
      <c r="C594" s="18"/>
      <c r="D594" s="18"/>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5">
      <c r="A595" s="19"/>
      <c r="B595" s="19"/>
      <c r="C595" s="18"/>
      <c r="D595" s="18"/>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5">
      <c r="A596" s="19"/>
      <c r="B596" s="19"/>
      <c r="C596" s="18"/>
      <c r="D596" s="18"/>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5">
      <c r="A597" s="19"/>
      <c r="B597" s="19"/>
      <c r="C597" s="18"/>
      <c r="D597" s="18"/>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5">
      <c r="A598" s="19"/>
      <c r="B598" s="19"/>
      <c r="C598" s="18"/>
      <c r="D598" s="18"/>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5">
      <c r="A599" s="19"/>
      <c r="B599" s="19"/>
      <c r="C599" s="18"/>
      <c r="D599" s="18"/>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5">
      <c r="A600" s="19"/>
      <c r="B600" s="19"/>
      <c r="C600" s="18"/>
      <c r="D600" s="18"/>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5">
      <c r="A601" s="19"/>
      <c r="B601" s="19"/>
      <c r="C601" s="18"/>
      <c r="D601" s="18"/>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5">
      <c r="A602" s="19"/>
      <c r="B602" s="19"/>
      <c r="C602" s="18"/>
      <c r="D602" s="18"/>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5">
      <c r="A603" s="19"/>
      <c r="B603" s="19"/>
      <c r="C603" s="18"/>
      <c r="D603" s="18"/>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5">
      <c r="A604" s="19"/>
      <c r="B604" s="19"/>
      <c r="C604" s="18"/>
      <c r="D604" s="18"/>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5">
      <c r="A605" s="19"/>
      <c r="B605" s="19"/>
      <c r="C605" s="18"/>
      <c r="D605" s="18"/>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5">
      <c r="A606" s="19"/>
      <c r="B606" s="19"/>
      <c r="C606" s="18"/>
      <c r="D606" s="18"/>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5">
      <c r="A607" s="19"/>
      <c r="B607" s="19"/>
      <c r="C607" s="18"/>
      <c r="D607" s="18"/>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5">
      <c r="A608" s="19"/>
      <c r="B608" s="19"/>
      <c r="C608" s="18"/>
      <c r="D608" s="18"/>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5">
      <c r="A609" s="19"/>
      <c r="B609" s="19"/>
      <c r="C609" s="18"/>
      <c r="D609" s="18"/>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5">
      <c r="A610" s="19"/>
      <c r="B610" s="19"/>
      <c r="C610" s="18"/>
      <c r="D610" s="18"/>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5">
      <c r="A611" s="19"/>
      <c r="B611" s="19"/>
      <c r="C611" s="18"/>
      <c r="D611" s="18"/>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5">
      <c r="A612" s="19"/>
      <c r="B612" s="19"/>
      <c r="C612" s="18"/>
      <c r="D612" s="18"/>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5">
      <c r="A613" s="19"/>
      <c r="B613" s="19"/>
      <c r="C613" s="18"/>
      <c r="D613" s="18"/>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5">
      <c r="A614" s="19"/>
      <c r="B614" s="19"/>
      <c r="C614" s="18"/>
      <c r="D614" s="18"/>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5">
      <c r="A615" s="19"/>
      <c r="B615" s="19"/>
      <c r="C615" s="18"/>
      <c r="D615" s="18"/>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5">
      <c r="A616" s="19"/>
      <c r="B616" s="19"/>
      <c r="C616" s="18"/>
      <c r="D616" s="18"/>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5">
      <c r="A617" s="19"/>
      <c r="B617" s="19"/>
      <c r="C617" s="18"/>
      <c r="D617" s="18"/>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5">
      <c r="A618" s="19"/>
      <c r="B618" s="19"/>
      <c r="C618" s="18"/>
      <c r="D618" s="18"/>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5">
      <c r="A619" s="19"/>
      <c r="B619" s="19"/>
      <c r="C619" s="18"/>
      <c r="D619" s="18"/>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5">
      <c r="A620" s="19"/>
      <c r="B620" s="19"/>
      <c r="C620" s="18"/>
      <c r="D620" s="18"/>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5">
      <c r="A621" s="19"/>
      <c r="B621" s="19"/>
      <c r="C621" s="18"/>
      <c r="D621" s="18"/>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5">
      <c r="A622" s="19"/>
      <c r="B622" s="19"/>
      <c r="C622" s="18"/>
      <c r="D622" s="18"/>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5">
      <c r="A623" s="19"/>
      <c r="B623" s="19"/>
      <c r="C623" s="18"/>
      <c r="D623" s="18"/>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5">
      <c r="A624" s="19"/>
      <c r="B624" s="19"/>
      <c r="C624" s="18"/>
      <c r="D624" s="18"/>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5">
      <c r="A625" s="19"/>
      <c r="B625" s="19"/>
      <c r="C625" s="18"/>
      <c r="D625" s="18"/>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5">
      <c r="A626" s="19"/>
      <c r="B626" s="19"/>
      <c r="C626" s="18"/>
      <c r="D626" s="18"/>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5">
      <c r="A627" s="19"/>
      <c r="B627" s="19"/>
      <c r="C627" s="18"/>
      <c r="D627" s="18"/>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5">
      <c r="A628" s="19"/>
      <c r="B628" s="19"/>
      <c r="C628" s="18"/>
      <c r="D628" s="18"/>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5">
      <c r="A629" s="19"/>
      <c r="B629" s="19"/>
      <c r="C629" s="18"/>
      <c r="D629" s="18"/>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5">
      <c r="A630" s="19"/>
      <c r="B630" s="19"/>
      <c r="C630" s="18"/>
      <c r="D630" s="18"/>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5">
      <c r="A631" s="19"/>
      <c r="B631" s="19"/>
      <c r="C631" s="18"/>
      <c r="D631" s="18"/>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5">
      <c r="A632" s="19"/>
      <c r="B632" s="19"/>
      <c r="C632" s="18"/>
      <c r="D632" s="18"/>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5">
      <c r="A633" s="19"/>
      <c r="B633" s="19"/>
      <c r="C633" s="18"/>
      <c r="D633" s="18"/>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5">
      <c r="A634" s="19"/>
      <c r="B634" s="19"/>
      <c r="C634" s="18"/>
      <c r="D634" s="18"/>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5">
      <c r="A635" s="19"/>
      <c r="B635" s="19"/>
      <c r="C635" s="18"/>
      <c r="D635" s="18"/>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5">
      <c r="A636" s="19"/>
      <c r="B636" s="19"/>
      <c r="C636" s="18"/>
      <c r="D636" s="18"/>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5">
      <c r="A637" s="19"/>
      <c r="B637" s="19"/>
      <c r="C637" s="18"/>
      <c r="D637" s="18"/>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5">
      <c r="A638" s="19"/>
      <c r="B638" s="19"/>
      <c r="C638" s="18"/>
      <c r="D638" s="18"/>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5">
      <c r="A639" s="19"/>
      <c r="B639" s="19"/>
      <c r="C639" s="18"/>
      <c r="D639" s="18"/>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5">
      <c r="A640" s="19"/>
      <c r="B640" s="19"/>
      <c r="C640" s="18"/>
      <c r="D640" s="18"/>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5">
      <c r="A641" s="19"/>
      <c r="B641" s="19"/>
      <c r="C641" s="18"/>
      <c r="D641" s="18"/>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5">
      <c r="A642" s="19"/>
      <c r="B642" s="19"/>
      <c r="C642" s="18"/>
      <c r="D642" s="18"/>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5">
      <c r="A643" s="19"/>
      <c r="B643" s="19"/>
      <c r="C643" s="18"/>
      <c r="D643" s="18"/>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5">
      <c r="A644" s="19"/>
      <c r="B644" s="19"/>
      <c r="C644" s="18"/>
      <c r="D644" s="18"/>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5">
      <c r="A645" s="19"/>
      <c r="B645" s="19"/>
      <c r="C645" s="18"/>
      <c r="D645" s="18"/>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5">
      <c r="A646" s="19"/>
      <c r="B646" s="19"/>
      <c r="C646" s="18"/>
      <c r="D646" s="18"/>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5">
      <c r="A647" s="19"/>
      <c r="B647" s="19"/>
      <c r="C647" s="18"/>
      <c r="D647" s="18"/>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5">
      <c r="A648" s="19"/>
      <c r="B648" s="19"/>
      <c r="C648" s="18"/>
      <c r="D648" s="18"/>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5">
      <c r="A649" s="19"/>
      <c r="B649" s="19"/>
      <c r="C649" s="18"/>
      <c r="D649" s="18"/>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5">
      <c r="A650" s="19"/>
      <c r="B650" s="19"/>
      <c r="C650" s="18"/>
      <c r="D650" s="18"/>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5">
      <c r="A651" s="19"/>
      <c r="B651" s="19"/>
      <c r="C651" s="18"/>
      <c r="D651" s="18"/>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5">
      <c r="A652" s="19"/>
      <c r="B652" s="19"/>
      <c r="C652" s="18"/>
      <c r="D652" s="18"/>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5">
      <c r="A653" s="19"/>
      <c r="B653" s="19"/>
      <c r="C653" s="18"/>
      <c r="D653" s="18"/>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5">
      <c r="A654" s="19"/>
      <c r="B654" s="19"/>
      <c r="C654" s="18"/>
      <c r="D654" s="18"/>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5">
      <c r="A655" s="19"/>
      <c r="B655" s="19"/>
      <c r="C655" s="18"/>
      <c r="D655" s="18"/>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5">
      <c r="A656" s="19"/>
      <c r="B656" s="19"/>
      <c r="C656" s="18"/>
      <c r="D656" s="18"/>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5">
      <c r="A657" s="19"/>
      <c r="B657" s="19"/>
      <c r="C657" s="18"/>
      <c r="D657" s="18"/>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5">
      <c r="A658" s="19"/>
      <c r="B658" s="19"/>
      <c r="C658" s="18"/>
      <c r="D658" s="18"/>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5">
      <c r="A659" s="19"/>
      <c r="B659" s="19"/>
      <c r="C659" s="18"/>
      <c r="D659" s="18"/>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5">
      <c r="A660" s="19"/>
      <c r="B660" s="19"/>
      <c r="C660" s="18"/>
      <c r="D660" s="18"/>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5">
      <c r="A661" s="19"/>
      <c r="B661" s="19"/>
      <c r="C661" s="18"/>
      <c r="D661" s="18"/>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5">
      <c r="A662" s="19"/>
      <c r="B662" s="19"/>
      <c r="C662" s="18"/>
      <c r="D662" s="18"/>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5">
      <c r="A663" s="19"/>
      <c r="B663" s="19"/>
      <c r="C663" s="18"/>
      <c r="D663" s="18"/>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5">
      <c r="A664" s="19"/>
      <c r="B664" s="19"/>
      <c r="C664" s="18"/>
      <c r="D664" s="18"/>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5">
      <c r="A665" s="19"/>
      <c r="B665" s="19"/>
      <c r="C665" s="18"/>
      <c r="D665" s="18"/>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5">
      <c r="A666" s="19"/>
      <c r="B666" s="19"/>
      <c r="C666" s="18"/>
      <c r="D666" s="18"/>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5">
      <c r="A667" s="19"/>
      <c r="B667" s="19"/>
      <c r="C667" s="18"/>
      <c r="D667" s="18"/>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5">
      <c r="A668" s="19"/>
      <c r="B668" s="19"/>
      <c r="C668" s="18"/>
      <c r="D668" s="18"/>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5">
      <c r="A669" s="19"/>
      <c r="B669" s="19"/>
      <c r="C669" s="18"/>
      <c r="D669" s="18"/>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5">
      <c r="A670" s="19"/>
      <c r="B670" s="19"/>
      <c r="C670" s="18"/>
      <c r="D670" s="18"/>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5">
      <c r="A671" s="19"/>
      <c r="B671" s="19"/>
      <c r="C671" s="18"/>
      <c r="D671" s="18"/>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5">
      <c r="A672" s="19"/>
      <c r="B672" s="19"/>
      <c r="C672" s="18"/>
      <c r="D672" s="18"/>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5">
      <c r="A673" s="19"/>
      <c r="B673" s="19"/>
      <c r="C673" s="18"/>
      <c r="D673" s="18"/>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5">
      <c r="A674" s="19"/>
      <c r="B674" s="19"/>
      <c r="C674" s="18"/>
      <c r="D674" s="18"/>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5">
      <c r="A675" s="19"/>
      <c r="B675" s="19"/>
      <c r="C675" s="18"/>
      <c r="D675" s="18"/>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5">
      <c r="A676" s="19"/>
      <c r="B676" s="19"/>
      <c r="C676" s="18"/>
      <c r="D676" s="18"/>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5">
      <c r="A677" s="19"/>
      <c r="B677" s="19"/>
      <c r="C677" s="18"/>
      <c r="D677" s="18"/>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5">
      <c r="A678" s="19"/>
      <c r="B678" s="19"/>
      <c r="C678" s="18"/>
      <c r="D678" s="18"/>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5">
      <c r="A679" s="19"/>
      <c r="B679" s="19"/>
      <c r="C679" s="18"/>
      <c r="D679" s="18"/>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5">
      <c r="A680" s="19"/>
      <c r="B680" s="19"/>
      <c r="C680" s="18"/>
      <c r="D680" s="18"/>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5">
      <c r="A681" s="19"/>
      <c r="B681" s="19"/>
      <c r="C681" s="18"/>
      <c r="D681" s="18"/>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5">
      <c r="A682" s="19"/>
      <c r="B682" s="19"/>
      <c r="C682" s="18"/>
      <c r="D682" s="18"/>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5">
      <c r="A683" s="19"/>
      <c r="B683" s="19"/>
      <c r="C683" s="18"/>
      <c r="D683" s="18"/>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5">
      <c r="A684" s="19"/>
      <c r="B684" s="19"/>
      <c r="C684" s="18"/>
      <c r="D684" s="18"/>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5">
      <c r="A685" s="19"/>
      <c r="B685" s="19"/>
      <c r="C685" s="18"/>
      <c r="D685" s="18"/>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5">
      <c r="A686" s="19"/>
      <c r="B686" s="19"/>
      <c r="C686" s="18"/>
      <c r="D686" s="18"/>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5">
      <c r="A687" s="19"/>
      <c r="B687" s="19"/>
      <c r="C687" s="18"/>
      <c r="D687" s="18"/>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5">
      <c r="A688" s="19"/>
      <c r="B688" s="19"/>
      <c r="C688" s="18"/>
      <c r="D688" s="18"/>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5">
      <c r="A689" s="19"/>
      <c r="B689" s="19"/>
      <c r="C689" s="18"/>
      <c r="D689" s="18"/>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5">
      <c r="A690" s="19"/>
      <c r="B690" s="19"/>
      <c r="C690" s="18"/>
      <c r="D690" s="18"/>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5">
      <c r="A691" s="19"/>
      <c r="B691" s="19"/>
      <c r="C691" s="18"/>
      <c r="D691" s="18"/>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5">
      <c r="A692" s="19"/>
      <c r="B692" s="19"/>
      <c r="C692" s="18"/>
      <c r="D692" s="18"/>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5">
      <c r="A693" s="19"/>
      <c r="B693" s="19"/>
      <c r="C693" s="18"/>
      <c r="D693" s="18"/>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5">
      <c r="A694" s="19"/>
      <c r="B694" s="19"/>
      <c r="C694" s="18"/>
      <c r="D694" s="18"/>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5">
      <c r="A695" s="19"/>
      <c r="B695" s="19"/>
      <c r="C695" s="18"/>
      <c r="D695" s="18"/>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5">
      <c r="A696" s="19"/>
      <c r="B696" s="19"/>
      <c r="C696" s="18"/>
      <c r="D696" s="18"/>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5">
      <c r="A697" s="19"/>
      <c r="B697" s="19"/>
      <c r="C697" s="18"/>
      <c r="D697" s="18"/>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5">
      <c r="A698" s="19"/>
      <c r="B698" s="19"/>
      <c r="C698" s="18"/>
      <c r="D698" s="18"/>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5">
      <c r="A699" s="19"/>
      <c r="B699" s="19"/>
      <c r="C699" s="18"/>
      <c r="D699" s="18"/>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5">
      <c r="A700" s="19"/>
      <c r="B700" s="19"/>
      <c r="C700" s="18"/>
      <c r="D700" s="18"/>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5">
      <c r="A701" s="19"/>
      <c r="B701" s="19"/>
      <c r="C701" s="18"/>
      <c r="D701" s="18"/>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5">
      <c r="A702" s="19"/>
      <c r="B702" s="19"/>
      <c r="C702" s="18"/>
      <c r="D702" s="18"/>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5">
      <c r="A703" s="19"/>
      <c r="B703" s="19"/>
      <c r="C703" s="18"/>
      <c r="D703" s="18"/>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5">
      <c r="A704" s="19"/>
      <c r="B704" s="19"/>
      <c r="C704" s="18"/>
      <c r="D704" s="18"/>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5">
      <c r="A705" s="19"/>
      <c r="B705" s="19"/>
      <c r="C705" s="18"/>
      <c r="D705" s="18"/>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5">
      <c r="A706" s="19"/>
      <c r="B706" s="19"/>
      <c r="C706" s="18"/>
      <c r="D706" s="18"/>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5">
      <c r="A707" s="19"/>
      <c r="B707" s="19"/>
      <c r="C707" s="18"/>
      <c r="D707" s="18"/>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5">
      <c r="A708" s="19"/>
      <c r="B708" s="19"/>
      <c r="C708" s="18"/>
      <c r="D708" s="18"/>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5">
      <c r="A709" s="19"/>
      <c r="B709" s="19"/>
      <c r="C709" s="18"/>
      <c r="D709" s="18"/>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5">
      <c r="A710" s="19"/>
      <c r="B710" s="19"/>
      <c r="C710" s="18"/>
      <c r="D710" s="18"/>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5">
      <c r="A711" s="19"/>
      <c r="B711" s="19"/>
      <c r="C711" s="18"/>
      <c r="D711" s="18"/>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5">
      <c r="A712" s="19"/>
      <c r="B712" s="19"/>
      <c r="C712" s="18"/>
      <c r="D712" s="18"/>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5">
      <c r="A713" s="19"/>
      <c r="B713" s="19"/>
      <c r="C713" s="18"/>
      <c r="D713" s="18"/>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5">
      <c r="A714" s="19"/>
      <c r="B714" s="19"/>
      <c r="C714" s="18"/>
      <c r="D714" s="18"/>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5">
      <c r="A715" s="19"/>
      <c r="B715" s="19"/>
      <c r="C715" s="18"/>
      <c r="D715" s="18"/>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5">
      <c r="A716" s="19"/>
      <c r="B716" s="19"/>
      <c r="C716" s="18"/>
      <c r="D716" s="18"/>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5">
      <c r="A717" s="19"/>
      <c r="B717" s="19"/>
      <c r="C717" s="18"/>
      <c r="D717" s="18"/>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5">
      <c r="A718" s="19"/>
      <c r="B718" s="19"/>
      <c r="C718" s="18"/>
      <c r="D718" s="18"/>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5">
      <c r="A719" s="19"/>
      <c r="B719" s="19"/>
      <c r="C719" s="18"/>
      <c r="D719" s="18"/>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5">
      <c r="A720" s="19"/>
      <c r="B720" s="19"/>
      <c r="C720" s="18"/>
      <c r="D720" s="18"/>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5">
      <c r="A721" s="19"/>
      <c r="B721" s="19"/>
      <c r="C721" s="18"/>
      <c r="D721" s="18"/>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5">
      <c r="A722" s="19"/>
      <c r="B722" s="19"/>
      <c r="C722" s="18"/>
      <c r="D722" s="18"/>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5">
      <c r="A723" s="19"/>
      <c r="B723" s="19"/>
      <c r="C723" s="18"/>
      <c r="D723" s="18"/>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5">
      <c r="A724" s="19"/>
      <c r="B724" s="19"/>
      <c r="C724" s="18"/>
      <c r="D724" s="18"/>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5">
      <c r="A725" s="19"/>
      <c r="B725" s="19"/>
      <c r="C725" s="18"/>
      <c r="D725" s="18"/>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5">
      <c r="A726" s="19"/>
      <c r="B726" s="19"/>
      <c r="C726" s="18"/>
      <c r="D726" s="18"/>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5">
      <c r="A727" s="19"/>
      <c r="B727" s="19"/>
      <c r="C727" s="18"/>
      <c r="D727" s="18"/>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5">
      <c r="A728" s="19"/>
      <c r="B728" s="19"/>
      <c r="C728" s="18"/>
      <c r="D728" s="18"/>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5">
      <c r="A729" s="19"/>
      <c r="B729" s="19"/>
      <c r="C729" s="18"/>
      <c r="D729" s="18"/>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5">
      <c r="A730" s="19"/>
      <c r="B730" s="19"/>
      <c r="C730" s="18"/>
      <c r="D730" s="18"/>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5">
      <c r="A731" s="19"/>
      <c r="B731" s="19"/>
      <c r="C731" s="18"/>
      <c r="D731" s="18"/>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5">
      <c r="A732" s="19"/>
      <c r="B732" s="19"/>
      <c r="C732" s="18"/>
      <c r="D732" s="18"/>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5">
      <c r="A733" s="19"/>
      <c r="B733" s="19"/>
      <c r="C733" s="18"/>
      <c r="D733" s="18"/>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5">
      <c r="A734" s="19"/>
      <c r="B734" s="19"/>
      <c r="C734" s="18"/>
      <c r="D734" s="18"/>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5">
      <c r="A735" s="19"/>
      <c r="B735" s="19"/>
      <c r="C735" s="18"/>
      <c r="D735" s="18"/>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5">
      <c r="A736" s="19"/>
      <c r="B736" s="19"/>
      <c r="C736" s="18"/>
      <c r="D736" s="18"/>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5">
      <c r="A737" s="19"/>
      <c r="B737" s="19"/>
      <c r="C737" s="18"/>
      <c r="D737" s="18"/>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5">
      <c r="A738" s="19"/>
      <c r="B738" s="19"/>
      <c r="C738" s="18"/>
      <c r="D738" s="18"/>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5">
      <c r="A739" s="19"/>
      <c r="B739" s="19"/>
      <c r="C739" s="18"/>
      <c r="D739" s="18"/>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5">
      <c r="A740" s="19"/>
      <c r="B740" s="19"/>
      <c r="C740" s="18"/>
      <c r="D740" s="18"/>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5">
      <c r="A741" s="19"/>
      <c r="B741" s="19"/>
      <c r="C741" s="18"/>
      <c r="D741" s="18"/>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5">
      <c r="A742" s="19"/>
      <c r="B742" s="19"/>
      <c r="C742" s="18"/>
      <c r="D742" s="18"/>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5">
      <c r="A743" s="19"/>
      <c r="B743" s="19"/>
      <c r="C743" s="18"/>
      <c r="D743" s="18"/>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5">
      <c r="A744" s="19"/>
      <c r="B744" s="19"/>
      <c r="C744" s="18"/>
      <c r="D744" s="18"/>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5">
      <c r="A745" s="19"/>
      <c r="B745" s="19"/>
      <c r="C745" s="18"/>
      <c r="D745" s="18"/>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5">
      <c r="A746" s="19"/>
      <c r="B746" s="19"/>
      <c r="C746" s="18"/>
      <c r="D746" s="18"/>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5">
      <c r="A747" s="19"/>
      <c r="B747" s="19"/>
      <c r="C747" s="18"/>
      <c r="D747" s="18"/>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5">
      <c r="A748" s="19"/>
      <c r="B748" s="19"/>
      <c r="C748" s="18"/>
      <c r="D748" s="18"/>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5">
      <c r="A749" s="19"/>
      <c r="B749" s="19"/>
      <c r="C749" s="18"/>
      <c r="D749" s="18"/>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5">
      <c r="A750" s="19"/>
      <c r="B750" s="19"/>
      <c r="C750" s="18"/>
      <c r="D750" s="18"/>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5">
      <c r="A751" s="19"/>
      <c r="B751" s="19"/>
      <c r="C751" s="18"/>
      <c r="D751" s="18"/>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5">
      <c r="A752" s="19"/>
      <c r="B752" s="19"/>
      <c r="C752" s="18"/>
      <c r="D752" s="18"/>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5">
      <c r="A753" s="19"/>
      <c r="B753" s="19"/>
      <c r="C753" s="18"/>
      <c r="D753" s="18"/>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5">
      <c r="A754" s="19"/>
      <c r="B754" s="19"/>
      <c r="C754" s="18"/>
      <c r="D754" s="18"/>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5">
      <c r="A755" s="19"/>
      <c r="B755" s="19"/>
      <c r="C755" s="18"/>
      <c r="D755" s="18"/>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5">
      <c r="A756" s="19"/>
      <c r="B756" s="19"/>
      <c r="C756" s="18"/>
      <c r="D756" s="18"/>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5">
      <c r="A757" s="19"/>
      <c r="B757" s="19"/>
      <c r="C757" s="18"/>
      <c r="D757" s="18"/>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5">
      <c r="A758" s="19"/>
      <c r="B758" s="19"/>
      <c r="C758" s="18"/>
      <c r="D758" s="18"/>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5">
      <c r="A759" s="19"/>
      <c r="B759" s="19"/>
      <c r="C759" s="18"/>
      <c r="D759" s="18"/>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5">
      <c r="A760" s="19"/>
      <c r="B760" s="19"/>
      <c r="C760" s="18"/>
      <c r="D760" s="18"/>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5">
      <c r="A761" s="19"/>
      <c r="B761" s="19"/>
      <c r="C761" s="18"/>
      <c r="D761" s="18"/>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5">
      <c r="A762" s="19"/>
      <c r="B762" s="19"/>
      <c r="C762" s="18"/>
      <c r="D762" s="18"/>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5">
      <c r="A763" s="19"/>
      <c r="B763" s="19"/>
      <c r="C763" s="18"/>
      <c r="D763" s="18"/>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5">
      <c r="A764" s="19"/>
      <c r="B764" s="19"/>
      <c r="C764" s="18"/>
      <c r="D764" s="18"/>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5">
      <c r="A765" s="19"/>
      <c r="B765" s="19"/>
      <c r="C765" s="18"/>
      <c r="D765" s="18"/>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5">
      <c r="A766" s="19"/>
      <c r="B766" s="19"/>
      <c r="C766" s="18"/>
      <c r="D766" s="18"/>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5">
      <c r="A767" s="19"/>
      <c r="B767" s="19"/>
      <c r="C767" s="18"/>
      <c r="D767" s="18"/>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5">
      <c r="A768" s="19"/>
      <c r="B768" s="19"/>
      <c r="C768" s="18"/>
      <c r="D768" s="18"/>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5">
      <c r="A769" s="19"/>
      <c r="B769" s="19"/>
      <c r="C769" s="18"/>
      <c r="D769" s="18"/>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5">
      <c r="A770" s="19"/>
      <c r="B770" s="19"/>
      <c r="C770" s="18"/>
      <c r="D770" s="18"/>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5">
      <c r="A771" s="19"/>
      <c r="B771" s="19"/>
      <c r="C771" s="18"/>
      <c r="D771" s="18"/>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5">
      <c r="A772" s="19"/>
      <c r="B772" s="19"/>
      <c r="C772" s="18"/>
      <c r="D772" s="18"/>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5">
      <c r="A773" s="19"/>
      <c r="B773" s="19"/>
      <c r="C773" s="18"/>
      <c r="D773" s="18"/>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5">
      <c r="A774" s="19"/>
      <c r="B774" s="19"/>
      <c r="C774" s="18"/>
      <c r="D774" s="18"/>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5">
      <c r="A775" s="19"/>
      <c r="B775" s="19"/>
      <c r="C775" s="18"/>
      <c r="D775" s="18"/>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5">
      <c r="A776" s="19"/>
      <c r="B776" s="19"/>
      <c r="C776" s="18"/>
      <c r="D776" s="18"/>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5">
      <c r="A777" s="19"/>
      <c r="B777" s="19"/>
      <c r="C777" s="18"/>
      <c r="D777" s="18"/>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5">
      <c r="A778" s="19"/>
      <c r="B778" s="19"/>
      <c r="C778" s="18"/>
      <c r="D778" s="18"/>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5">
      <c r="A779" s="19"/>
      <c r="B779" s="19"/>
      <c r="C779" s="18"/>
      <c r="D779" s="18"/>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5">
      <c r="A780" s="19"/>
      <c r="B780" s="19"/>
      <c r="C780" s="18"/>
      <c r="D780" s="18"/>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5">
      <c r="A781" s="19"/>
      <c r="B781" s="19"/>
      <c r="C781" s="18"/>
      <c r="D781" s="18"/>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5">
      <c r="A782" s="19"/>
      <c r="B782" s="19"/>
      <c r="C782" s="18"/>
      <c r="D782" s="18"/>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5">
      <c r="A783" s="19"/>
      <c r="B783" s="19"/>
      <c r="C783" s="18"/>
      <c r="D783" s="18"/>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5">
      <c r="A784" s="19"/>
      <c r="B784" s="19"/>
      <c r="C784" s="18"/>
      <c r="D784" s="18"/>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5">
      <c r="A785" s="19"/>
      <c r="B785" s="19"/>
      <c r="C785" s="18"/>
      <c r="D785" s="18"/>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5">
      <c r="A786" s="19"/>
      <c r="B786" s="19"/>
      <c r="C786" s="18"/>
      <c r="D786" s="18"/>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5">
      <c r="A787" s="19"/>
      <c r="B787" s="19"/>
      <c r="C787" s="18"/>
      <c r="D787" s="18"/>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5">
      <c r="A788" s="19"/>
      <c r="B788" s="19"/>
      <c r="C788" s="18"/>
      <c r="D788" s="18"/>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5">
      <c r="A789" s="19"/>
      <c r="B789" s="19"/>
      <c r="C789" s="18"/>
      <c r="D789" s="18"/>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5">
      <c r="A790" s="19"/>
      <c r="B790" s="19"/>
      <c r="C790" s="18"/>
      <c r="D790" s="18"/>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5">
      <c r="A791" s="19"/>
      <c r="B791" s="19"/>
      <c r="C791" s="18"/>
      <c r="D791" s="18"/>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5">
      <c r="A792" s="19"/>
      <c r="B792" s="19"/>
      <c r="C792" s="18"/>
      <c r="D792" s="18"/>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5">
      <c r="A793" s="19"/>
      <c r="B793" s="19"/>
      <c r="C793" s="18"/>
      <c r="D793" s="18"/>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5">
      <c r="A794" s="19"/>
      <c r="B794" s="19"/>
      <c r="C794" s="18"/>
      <c r="D794" s="18"/>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5">
      <c r="A795" s="19"/>
      <c r="B795" s="19"/>
      <c r="C795" s="18"/>
      <c r="D795" s="18"/>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5">
      <c r="A796" s="19"/>
      <c r="B796" s="19"/>
      <c r="C796" s="18"/>
      <c r="D796" s="18"/>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5">
      <c r="A797" s="19"/>
      <c r="B797" s="19"/>
      <c r="C797" s="18"/>
      <c r="D797" s="18"/>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5">
      <c r="A798" s="19"/>
      <c r="B798" s="19"/>
      <c r="C798" s="18"/>
      <c r="D798" s="18"/>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5">
      <c r="A799" s="19"/>
      <c r="B799" s="19"/>
      <c r="C799" s="18"/>
      <c r="D799" s="18"/>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5">
      <c r="A800" s="19"/>
      <c r="B800" s="19"/>
      <c r="C800" s="18"/>
      <c r="D800" s="18"/>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5">
      <c r="A801" s="19"/>
      <c r="B801" s="19"/>
      <c r="C801" s="18"/>
      <c r="D801" s="18"/>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5">
      <c r="A802" s="19"/>
      <c r="B802" s="19"/>
      <c r="C802" s="18"/>
      <c r="D802" s="18"/>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5">
      <c r="A803" s="19"/>
      <c r="B803" s="19"/>
      <c r="C803" s="18"/>
      <c r="D803" s="18"/>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5">
      <c r="A804" s="19"/>
      <c r="B804" s="19"/>
      <c r="C804" s="18"/>
      <c r="D804" s="18"/>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5">
      <c r="A805" s="19"/>
      <c r="B805" s="19"/>
      <c r="C805" s="18"/>
      <c r="D805" s="18"/>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5">
      <c r="A806" s="19"/>
      <c r="B806" s="19"/>
      <c r="C806" s="18"/>
      <c r="D806" s="18"/>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5">
      <c r="A807" s="19"/>
      <c r="B807" s="19"/>
      <c r="C807" s="18"/>
      <c r="D807" s="18"/>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5">
      <c r="A808" s="19"/>
      <c r="B808" s="19"/>
      <c r="C808" s="18"/>
      <c r="D808" s="18"/>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5">
      <c r="A809" s="19"/>
      <c r="B809" s="19"/>
      <c r="C809" s="18"/>
      <c r="D809" s="18"/>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5">
      <c r="A810" s="19"/>
      <c r="B810" s="19"/>
      <c r="C810" s="18"/>
      <c r="D810" s="18"/>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5">
      <c r="A811" s="19"/>
      <c r="B811" s="19"/>
      <c r="C811" s="18"/>
      <c r="D811" s="18"/>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5">
      <c r="A812" s="19"/>
      <c r="B812" s="19"/>
      <c r="C812" s="18"/>
      <c r="D812" s="18"/>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5">
      <c r="A813" s="19"/>
      <c r="B813" s="19"/>
      <c r="C813" s="18"/>
      <c r="D813" s="18"/>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5">
      <c r="A814" s="19"/>
      <c r="B814" s="19"/>
      <c r="C814" s="18"/>
      <c r="D814" s="18"/>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5">
      <c r="A815" s="19"/>
      <c r="B815" s="19"/>
      <c r="C815" s="18"/>
      <c r="D815" s="18"/>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5">
      <c r="A816" s="19"/>
      <c r="B816" s="19"/>
      <c r="C816" s="18"/>
      <c r="D816" s="18"/>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5">
      <c r="A817" s="19"/>
      <c r="B817" s="19"/>
      <c r="C817" s="18"/>
      <c r="D817" s="18"/>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5">
      <c r="A818" s="19"/>
      <c r="B818" s="19"/>
      <c r="C818" s="18"/>
      <c r="D818" s="18"/>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5">
      <c r="A819" s="19"/>
      <c r="B819" s="19"/>
      <c r="C819" s="18"/>
      <c r="D819" s="18"/>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5">
      <c r="A820" s="19"/>
      <c r="B820" s="19"/>
      <c r="C820" s="18"/>
      <c r="D820" s="18"/>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5">
      <c r="A821" s="19"/>
      <c r="B821" s="19"/>
      <c r="C821" s="18"/>
      <c r="D821" s="18"/>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5">
      <c r="A822" s="19"/>
      <c r="B822" s="19"/>
      <c r="C822" s="18"/>
      <c r="D822" s="18"/>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5">
      <c r="A823" s="19"/>
      <c r="B823" s="19"/>
      <c r="C823" s="18"/>
      <c r="D823" s="18"/>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5">
      <c r="A824" s="19"/>
      <c r="B824" s="19"/>
      <c r="C824" s="18"/>
      <c r="D824" s="18"/>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5">
      <c r="A825" s="19"/>
      <c r="B825" s="19"/>
      <c r="C825" s="18"/>
      <c r="D825" s="18"/>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5">
      <c r="A826" s="19"/>
      <c r="B826" s="19"/>
      <c r="C826" s="18"/>
      <c r="D826" s="18"/>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5">
      <c r="A827" s="19"/>
      <c r="B827" s="19"/>
      <c r="C827" s="18"/>
      <c r="D827" s="18"/>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5">
      <c r="A828" s="19"/>
      <c r="B828" s="19"/>
      <c r="C828" s="18"/>
      <c r="D828" s="18"/>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5">
      <c r="A829" s="19"/>
      <c r="B829" s="19"/>
      <c r="C829" s="18"/>
      <c r="D829" s="18"/>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5">
      <c r="A830" s="19"/>
      <c r="B830" s="19"/>
      <c r="C830" s="18"/>
      <c r="D830" s="18"/>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5">
      <c r="A831" s="19"/>
      <c r="B831" s="19"/>
      <c r="C831" s="18"/>
      <c r="D831" s="18"/>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5">
      <c r="A832" s="19"/>
      <c r="B832" s="19"/>
      <c r="C832" s="18"/>
      <c r="D832" s="18"/>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5">
      <c r="A833" s="19"/>
      <c r="B833" s="19"/>
      <c r="C833" s="18"/>
      <c r="D833" s="18"/>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5">
      <c r="A834" s="19"/>
      <c r="B834" s="19"/>
      <c r="C834" s="18"/>
      <c r="D834" s="18"/>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5">
      <c r="A835" s="19"/>
      <c r="B835" s="19"/>
      <c r="C835" s="18"/>
      <c r="D835" s="18"/>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5">
      <c r="A836" s="19"/>
      <c r="B836" s="19"/>
      <c r="C836" s="18"/>
      <c r="D836" s="18"/>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5">
      <c r="A837" s="19"/>
      <c r="B837" s="19"/>
      <c r="C837" s="18"/>
      <c r="D837" s="18"/>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5">
      <c r="A838" s="19"/>
      <c r="B838" s="19"/>
      <c r="C838" s="18"/>
      <c r="D838" s="18"/>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5">
      <c r="A839" s="19"/>
      <c r="B839" s="19"/>
      <c r="C839" s="18"/>
      <c r="D839" s="18"/>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5">
      <c r="A840" s="19"/>
      <c r="B840" s="19"/>
      <c r="C840" s="18"/>
      <c r="D840" s="18"/>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5">
      <c r="A841" s="19"/>
      <c r="B841" s="19"/>
      <c r="C841" s="18"/>
      <c r="D841" s="18"/>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5">
      <c r="A842" s="19"/>
      <c r="B842" s="19"/>
      <c r="C842" s="18"/>
      <c r="D842" s="18"/>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5">
      <c r="A843" s="19"/>
      <c r="B843" s="19"/>
      <c r="C843" s="18"/>
      <c r="D843" s="18"/>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5">
      <c r="A844" s="19"/>
      <c r="B844" s="19"/>
      <c r="C844" s="18"/>
      <c r="D844" s="18"/>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5">
      <c r="A845" s="19"/>
      <c r="B845" s="19"/>
      <c r="C845" s="18"/>
      <c r="D845" s="18"/>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5">
      <c r="A846" s="19"/>
      <c r="B846" s="19"/>
      <c r="C846" s="18"/>
      <c r="D846" s="18"/>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5">
      <c r="A847" s="19"/>
      <c r="B847" s="19"/>
      <c r="C847" s="18"/>
      <c r="D847" s="18"/>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5">
      <c r="A848" s="19"/>
      <c r="B848" s="19"/>
      <c r="C848" s="18"/>
      <c r="D848" s="18"/>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5">
      <c r="A849" s="19"/>
      <c r="B849" s="19"/>
      <c r="C849" s="18"/>
      <c r="D849" s="18"/>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5">
      <c r="A850" s="19"/>
      <c r="B850" s="19"/>
      <c r="C850" s="18"/>
      <c r="D850" s="18"/>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5">
      <c r="A851" s="19"/>
      <c r="B851" s="19"/>
      <c r="C851" s="18"/>
      <c r="D851" s="18"/>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5">
      <c r="A852" s="19"/>
      <c r="B852" s="19"/>
      <c r="C852" s="18"/>
      <c r="D852" s="18"/>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5">
      <c r="A853" s="19"/>
      <c r="B853" s="19"/>
      <c r="C853" s="18"/>
      <c r="D853" s="18"/>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5">
      <c r="A854" s="19"/>
      <c r="B854" s="19"/>
      <c r="C854" s="18"/>
      <c r="D854" s="18"/>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5">
      <c r="A855" s="19"/>
      <c r="B855" s="19"/>
      <c r="C855" s="18"/>
      <c r="D855" s="18"/>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5">
      <c r="A856" s="19"/>
      <c r="B856" s="19"/>
      <c r="C856" s="18"/>
      <c r="D856" s="18"/>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5">
      <c r="A857" s="19"/>
      <c r="B857" s="19"/>
      <c r="C857" s="18"/>
      <c r="D857" s="18"/>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5">
      <c r="A858" s="19"/>
      <c r="B858" s="19"/>
      <c r="C858" s="18"/>
      <c r="D858" s="18"/>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5">
      <c r="A859" s="19"/>
      <c r="B859" s="19"/>
      <c r="C859" s="18"/>
      <c r="D859" s="18"/>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5">
      <c r="A860" s="19"/>
      <c r="B860" s="19"/>
      <c r="C860" s="18"/>
      <c r="D860" s="18"/>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5">
      <c r="A861" s="19"/>
      <c r="B861" s="19"/>
      <c r="C861" s="18"/>
      <c r="D861" s="18"/>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5">
      <c r="A862" s="19"/>
      <c r="B862" s="19"/>
      <c r="C862" s="18"/>
      <c r="D862" s="18"/>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5">
      <c r="A863" s="19"/>
      <c r="B863" s="19"/>
      <c r="C863" s="18"/>
      <c r="D863" s="18"/>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5">
      <c r="A864" s="19"/>
      <c r="B864" s="19"/>
      <c r="C864" s="18"/>
      <c r="D864" s="18"/>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5">
      <c r="A865" s="19"/>
      <c r="B865" s="19"/>
      <c r="C865" s="18"/>
      <c r="D865" s="18"/>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5">
      <c r="A866" s="19"/>
      <c r="B866" s="19"/>
      <c r="C866" s="18"/>
      <c r="D866" s="18"/>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5">
      <c r="A867" s="19"/>
      <c r="B867" s="19"/>
      <c r="C867" s="18"/>
      <c r="D867" s="18"/>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5">
      <c r="A868" s="19"/>
      <c r="B868" s="19"/>
      <c r="C868" s="18"/>
      <c r="D868" s="18"/>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5">
      <c r="A869" s="19"/>
      <c r="B869" s="19"/>
      <c r="C869" s="18"/>
      <c r="D869" s="18"/>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5">
      <c r="A870" s="19"/>
      <c r="B870" s="19"/>
      <c r="C870" s="18"/>
      <c r="D870" s="18"/>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5">
      <c r="A871" s="19"/>
      <c r="B871" s="19"/>
      <c r="C871" s="18"/>
      <c r="D871" s="18"/>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5">
      <c r="A872" s="19"/>
      <c r="B872" s="19"/>
      <c r="C872" s="18"/>
      <c r="D872" s="18"/>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5">
      <c r="A873" s="19"/>
      <c r="B873" s="19"/>
      <c r="C873" s="18"/>
      <c r="D873" s="18"/>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5">
      <c r="A874" s="19"/>
      <c r="B874" s="19"/>
      <c r="C874" s="18"/>
      <c r="D874" s="18"/>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5">
      <c r="A875" s="19"/>
      <c r="B875" s="19"/>
      <c r="C875" s="18"/>
      <c r="D875" s="18"/>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5">
      <c r="A876" s="19"/>
      <c r="B876" s="19"/>
      <c r="C876" s="18"/>
      <c r="D876" s="18"/>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5">
      <c r="A877" s="19"/>
      <c r="B877" s="19"/>
      <c r="C877" s="18"/>
      <c r="D877" s="18"/>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5">
      <c r="A878" s="19"/>
      <c r="B878" s="19"/>
      <c r="C878" s="18"/>
      <c r="D878" s="18"/>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5">
      <c r="A879" s="19"/>
      <c r="B879" s="19"/>
      <c r="C879" s="18"/>
      <c r="D879" s="18"/>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5">
      <c r="A880" s="19"/>
      <c r="B880" s="19"/>
      <c r="C880" s="18"/>
      <c r="D880" s="18"/>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5">
      <c r="A881" s="19"/>
      <c r="B881" s="19"/>
      <c r="C881" s="18"/>
      <c r="D881" s="18"/>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5">
      <c r="A882" s="19"/>
      <c r="B882" s="19"/>
      <c r="C882" s="18"/>
      <c r="D882" s="18"/>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5">
      <c r="A883" s="19"/>
      <c r="B883" s="19"/>
      <c r="C883" s="18"/>
      <c r="D883" s="18"/>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5">
      <c r="A884" s="19"/>
      <c r="B884" s="19"/>
      <c r="C884" s="18"/>
      <c r="D884" s="18"/>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5">
      <c r="A885" s="19"/>
      <c r="B885" s="19"/>
      <c r="C885" s="18"/>
      <c r="D885" s="18"/>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5">
      <c r="A886" s="19"/>
      <c r="B886" s="19"/>
      <c r="C886" s="18"/>
      <c r="D886" s="18"/>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5">
      <c r="A887" s="19"/>
      <c r="B887" s="19"/>
      <c r="C887" s="18"/>
      <c r="D887" s="18"/>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5">
      <c r="A888" s="19"/>
      <c r="B888" s="19"/>
      <c r="C888" s="18"/>
      <c r="D888" s="18"/>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5">
      <c r="A889" s="19"/>
      <c r="B889" s="19"/>
      <c r="C889" s="18"/>
      <c r="D889" s="18"/>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5">
      <c r="A890" s="19"/>
      <c r="B890" s="19"/>
      <c r="C890" s="18"/>
      <c r="D890" s="18"/>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5">
      <c r="A891" s="19"/>
      <c r="B891" s="19"/>
      <c r="C891" s="18"/>
      <c r="D891" s="18"/>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5">
      <c r="A892" s="19"/>
      <c r="B892" s="19"/>
      <c r="C892" s="18"/>
      <c r="D892" s="18"/>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5">
      <c r="A893" s="19"/>
      <c r="B893" s="19"/>
      <c r="C893" s="18"/>
      <c r="D893" s="18"/>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5">
      <c r="A894" s="19"/>
      <c r="B894" s="19"/>
      <c r="C894" s="18"/>
      <c r="D894" s="18"/>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5">
      <c r="A895" s="19"/>
      <c r="B895" s="19"/>
      <c r="C895" s="18"/>
      <c r="D895" s="18"/>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5">
      <c r="A896" s="19"/>
      <c r="B896" s="19"/>
      <c r="C896" s="18"/>
      <c r="D896" s="18"/>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5">
      <c r="A897" s="19"/>
      <c r="B897" s="19"/>
      <c r="C897" s="18"/>
      <c r="D897" s="18"/>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5">
      <c r="A898" s="19"/>
      <c r="B898" s="19"/>
      <c r="C898" s="18"/>
      <c r="D898" s="18"/>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5">
      <c r="A899" s="19"/>
      <c r="B899" s="19"/>
      <c r="C899" s="18"/>
      <c r="D899" s="18"/>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5">
      <c r="A900" s="19"/>
      <c r="B900" s="19"/>
      <c r="C900" s="18"/>
      <c r="D900" s="18"/>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5">
      <c r="A901" s="19"/>
      <c r="B901" s="19"/>
      <c r="C901" s="18"/>
      <c r="D901" s="18"/>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5">
      <c r="A902" s="19"/>
      <c r="B902" s="19"/>
      <c r="C902" s="18"/>
      <c r="D902" s="18"/>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5">
      <c r="A903" s="19"/>
      <c r="B903" s="19"/>
      <c r="C903" s="18"/>
      <c r="D903" s="18"/>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5">
      <c r="A904" s="19"/>
      <c r="B904" s="19"/>
      <c r="C904" s="18"/>
      <c r="D904" s="18"/>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5">
      <c r="A905" s="19"/>
      <c r="B905" s="19"/>
      <c r="C905" s="18"/>
      <c r="D905" s="18"/>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5">
      <c r="A906" s="19"/>
      <c r="B906" s="19"/>
      <c r="C906" s="18"/>
      <c r="D906" s="18"/>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5">
      <c r="A907" s="19"/>
      <c r="B907" s="19"/>
      <c r="C907" s="18"/>
      <c r="D907" s="18"/>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5">
      <c r="A908" s="19"/>
      <c r="B908" s="19"/>
      <c r="C908" s="18"/>
      <c r="D908" s="18"/>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5">
      <c r="A909" s="19"/>
      <c r="B909" s="19"/>
      <c r="C909" s="18"/>
      <c r="D909" s="18"/>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5">
      <c r="A910" s="19"/>
      <c r="B910" s="19"/>
      <c r="C910" s="18"/>
      <c r="D910" s="18"/>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5">
      <c r="A911" s="19"/>
      <c r="B911" s="19"/>
      <c r="C911" s="18"/>
      <c r="D911" s="18"/>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5">
      <c r="A912" s="19"/>
      <c r="B912" s="19"/>
      <c r="C912" s="18"/>
      <c r="D912" s="18"/>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5">
      <c r="A913" s="19"/>
      <c r="B913" s="19"/>
      <c r="C913" s="18"/>
      <c r="D913" s="18"/>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5">
      <c r="A914" s="19"/>
      <c r="B914" s="19"/>
      <c r="C914" s="18"/>
      <c r="D914" s="18"/>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5">
      <c r="A915" s="19"/>
      <c r="B915" s="19"/>
      <c r="C915" s="18"/>
      <c r="D915" s="18"/>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5">
      <c r="A916" s="19"/>
      <c r="B916" s="19"/>
      <c r="C916" s="18"/>
      <c r="D916" s="18"/>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5">
      <c r="A917" s="19"/>
      <c r="B917" s="19"/>
      <c r="C917" s="18"/>
      <c r="D917" s="18"/>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5">
      <c r="A918" s="19"/>
      <c r="B918" s="19"/>
      <c r="C918" s="18"/>
      <c r="D918" s="18"/>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5">
      <c r="A919" s="19"/>
      <c r="B919" s="19"/>
      <c r="C919" s="18"/>
      <c r="D919" s="18"/>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5">
      <c r="A920" s="19"/>
      <c r="B920" s="19"/>
      <c r="C920" s="18"/>
      <c r="D920" s="18"/>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5">
      <c r="A921" s="19"/>
      <c r="B921" s="19"/>
      <c r="C921" s="18"/>
      <c r="D921" s="18"/>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5">
      <c r="A922" s="19"/>
      <c r="B922" s="19"/>
      <c r="C922" s="18"/>
      <c r="D922" s="18"/>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5">
      <c r="A923" s="19"/>
      <c r="B923" s="19"/>
      <c r="C923" s="18"/>
      <c r="D923" s="18"/>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5">
      <c r="A924" s="19"/>
      <c r="B924" s="19"/>
      <c r="C924" s="18"/>
      <c r="D924" s="18"/>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5">
      <c r="A925" s="19"/>
      <c r="B925" s="19"/>
      <c r="C925" s="18"/>
      <c r="D925" s="18"/>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5">
      <c r="A926" s="19"/>
      <c r="B926" s="19"/>
      <c r="C926" s="18"/>
      <c r="D926" s="18"/>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5">
      <c r="A927" s="19"/>
      <c r="B927" s="19"/>
      <c r="C927" s="18"/>
      <c r="D927" s="18"/>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5">
      <c r="A928" s="19"/>
      <c r="B928" s="19"/>
      <c r="C928" s="18"/>
      <c r="D928" s="18"/>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5">
      <c r="A929" s="19"/>
      <c r="B929" s="19"/>
      <c r="C929" s="18"/>
      <c r="D929" s="18"/>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5">
      <c r="A930" s="19"/>
      <c r="B930" s="19"/>
      <c r="C930" s="18"/>
      <c r="D930" s="18"/>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5">
      <c r="A931" s="19"/>
      <c r="B931" s="19"/>
      <c r="C931" s="18"/>
      <c r="D931" s="18"/>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5">
      <c r="A932" s="19"/>
      <c r="B932" s="19"/>
      <c r="C932" s="18"/>
      <c r="D932" s="18"/>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5">
      <c r="A933" s="19"/>
      <c r="B933" s="19"/>
      <c r="C933" s="18"/>
      <c r="D933" s="18"/>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5">
      <c r="A934" s="19"/>
      <c r="B934" s="19"/>
      <c r="C934" s="18"/>
      <c r="D934" s="18"/>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5">
      <c r="A935" s="19"/>
      <c r="B935" s="19"/>
      <c r="C935" s="18"/>
      <c r="D935" s="18"/>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5">
      <c r="A936" s="19"/>
      <c r="B936" s="19"/>
      <c r="C936" s="18"/>
      <c r="D936" s="18"/>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5">
      <c r="A937" s="19"/>
      <c r="B937" s="19"/>
      <c r="C937" s="18"/>
      <c r="D937" s="18"/>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5">
      <c r="A938" s="19"/>
      <c r="B938" s="19"/>
      <c r="C938" s="18"/>
      <c r="D938" s="18"/>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5">
      <c r="A939" s="19"/>
      <c r="B939" s="19"/>
      <c r="C939" s="18"/>
      <c r="D939" s="18"/>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5">
      <c r="A940" s="19"/>
      <c r="B940" s="19"/>
      <c r="C940" s="18"/>
      <c r="D940" s="18"/>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5">
      <c r="A941" s="19"/>
      <c r="B941" s="19"/>
      <c r="C941" s="18"/>
      <c r="D941" s="18"/>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5">
      <c r="A942" s="19"/>
      <c r="B942" s="19"/>
      <c r="C942" s="18"/>
      <c r="D942" s="18"/>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5">
      <c r="A943" s="19"/>
      <c r="B943" s="19"/>
      <c r="C943" s="18"/>
      <c r="D943" s="18"/>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5">
      <c r="A944" s="19"/>
      <c r="B944" s="19"/>
      <c r="C944" s="18"/>
      <c r="D944" s="18"/>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5">
      <c r="A945" s="19"/>
      <c r="B945" s="19"/>
      <c r="C945" s="18"/>
      <c r="D945" s="18"/>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5">
      <c r="A946" s="19"/>
      <c r="B946" s="19"/>
      <c r="C946" s="18"/>
      <c r="D946" s="18"/>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5">
      <c r="A947" s="19"/>
      <c r="B947" s="19"/>
      <c r="C947" s="18"/>
      <c r="D947" s="18"/>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5">
      <c r="A948" s="19"/>
      <c r="B948" s="19"/>
      <c r="C948" s="18"/>
      <c r="D948" s="18"/>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5">
      <c r="A949" s="19"/>
      <c r="B949" s="19"/>
      <c r="C949" s="18"/>
      <c r="D949" s="18"/>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5">
      <c r="A950" s="19"/>
      <c r="B950" s="19"/>
      <c r="C950" s="18"/>
      <c r="D950" s="18"/>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5">
      <c r="A951" s="19"/>
      <c r="B951" s="19"/>
      <c r="C951" s="18"/>
      <c r="D951" s="18"/>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5">
      <c r="A952" s="19"/>
      <c r="B952" s="19"/>
      <c r="C952" s="18"/>
      <c r="D952" s="18"/>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5">
      <c r="A953" s="19"/>
      <c r="B953" s="19"/>
      <c r="C953" s="18"/>
      <c r="D953" s="18"/>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5">
      <c r="A954" s="19"/>
      <c r="B954" s="19"/>
      <c r="C954" s="18"/>
      <c r="D954" s="18"/>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5">
      <c r="A955" s="19"/>
      <c r="B955" s="19"/>
      <c r="C955" s="18"/>
      <c r="D955" s="18"/>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5">
      <c r="A956" s="19"/>
      <c r="B956" s="19"/>
      <c r="C956" s="18"/>
      <c r="D956" s="18"/>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5">
      <c r="A957" s="19"/>
      <c r="B957" s="19"/>
      <c r="C957" s="18"/>
      <c r="D957" s="18"/>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5">
      <c r="A958" s="19"/>
      <c r="B958" s="19"/>
      <c r="C958" s="18"/>
      <c r="D958" s="18"/>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5">
      <c r="A959" s="19"/>
      <c r="B959" s="19"/>
      <c r="C959" s="18"/>
      <c r="D959" s="18"/>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5">
      <c r="A960" s="19"/>
      <c r="B960" s="19"/>
      <c r="C960" s="18"/>
      <c r="D960" s="18"/>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5">
      <c r="A961" s="19"/>
      <c r="B961" s="19"/>
      <c r="C961" s="18"/>
      <c r="D961" s="18"/>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5">
      <c r="A962" s="19"/>
      <c r="B962" s="19"/>
      <c r="C962" s="18"/>
      <c r="D962" s="18"/>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5">
      <c r="A963" s="19"/>
      <c r="B963" s="19"/>
      <c r="C963" s="18"/>
      <c r="D963" s="18"/>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5">
      <c r="A964" s="19"/>
      <c r="B964" s="19"/>
      <c r="C964" s="18"/>
      <c r="D964" s="18"/>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5">
      <c r="A965" s="19"/>
      <c r="B965" s="19"/>
      <c r="C965" s="18"/>
      <c r="D965" s="18"/>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5">
      <c r="A966" s="19"/>
      <c r="B966" s="19"/>
      <c r="C966" s="18"/>
      <c r="D966" s="18"/>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5">
      <c r="A967" s="19"/>
      <c r="B967" s="19"/>
      <c r="C967" s="18"/>
      <c r="D967" s="18"/>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5">
      <c r="A968" s="19"/>
      <c r="B968" s="19"/>
      <c r="C968" s="18"/>
      <c r="D968" s="18"/>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5">
      <c r="A969" s="19"/>
      <c r="B969" s="19"/>
      <c r="C969" s="18"/>
      <c r="D969" s="18"/>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5">
      <c r="A970" s="19"/>
      <c r="B970" s="19"/>
      <c r="C970" s="18"/>
      <c r="D970" s="18"/>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5">
      <c r="A971" s="19"/>
      <c r="B971" s="19"/>
      <c r="C971" s="18"/>
      <c r="D971" s="18"/>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5">
      <c r="A972" s="19"/>
      <c r="B972" s="19"/>
      <c r="C972" s="18"/>
      <c r="D972" s="18"/>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5">
      <c r="A973" s="19"/>
      <c r="B973" s="19"/>
      <c r="C973" s="18"/>
      <c r="D973" s="18"/>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5">
      <c r="A974" s="19"/>
      <c r="B974" s="19"/>
      <c r="C974" s="18"/>
      <c r="D974" s="18"/>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5">
      <c r="A975" s="19"/>
      <c r="B975" s="19"/>
      <c r="C975" s="18"/>
      <c r="D975" s="18"/>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5">
      <c r="A976" s="19"/>
      <c r="B976" s="19"/>
      <c r="C976" s="18"/>
      <c r="D976" s="18"/>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5">
      <c r="A977" s="19"/>
      <c r="B977" s="19"/>
      <c r="C977" s="18"/>
      <c r="D977" s="18"/>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5">
      <c r="A978" s="19"/>
      <c r="B978" s="19"/>
      <c r="C978" s="18"/>
      <c r="D978" s="18"/>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5">
      <c r="A979" s="19"/>
      <c r="B979" s="19"/>
      <c r="C979" s="18"/>
      <c r="D979" s="18"/>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5">
      <c r="A980" s="19"/>
      <c r="B980" s="19"/>
      <c r="C980" s="18"/>
      <c r="D980" s="18"/>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5">
      <c r="A981" s="19"/>
      <c r="B981" s="19"/>
      <c r="C981" s="18"/>
      <c r="D981" s="18"/>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5">
      <c r="A982" s="19"/>
      <c r="B982" s="19"/>
      <c r="C982" s="18"/>
      <c r="D982" s="18"/>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5">
      <c r="A983" s="19"/>
      <c r="B983" s="19"/>
      <c r="C983" s="18"/>
      <c r="D983" s="18"/>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5">
      <c r="A984" s="19"/>
      <c r="B984" s="19"/>
      <c r="C984" s="18"/>
      <c r="D984" s="18"/>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5">
      <c r="A985" s="19"/>
      <c r="B985" s="19"/>
      <c r="C985" s="18"/>
      <c r="D985" s="18"/>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5">
      <c r="A986" s="19"/>
      <c r="B986" s="19"/>
      <c r="C986" s="18"/>
      <c r="D986" s="18"/>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5">
      <c r="A987" s="19"/>
      <c r="B987" s="19"/>
      <c r="C987" s="18"/>
      <c r="D987" s="18"/>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5">
      <c r="A988" s="19"/>
      <c r="B988" s="19"/>
      <c r="C988" s="18"/>
      <c r="D988" s="18"/>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5">
      <c r="A989" s="19"/>
      <c r="B989" s="19"/>
      <c r="C989" s="18"/>
      <c r="D989" s="18"/>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5">
      <c r="A990" s="19"/>
      <c r="B990" s="19"/>
      <c r="C990" s="18"/>
      <c r="D990" s="18"/>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5">
      <c r="A991" s="19"/>
      <c r="B991" s="19"/>
      <c r="C991" s="18"/>
      <c r="D991" s="18"/>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5">
      <c r="A992" s="19"/>
      <c r="B992" s="19"/>
      <c r="C992" s="18"/>
      <c r="D992" s="18"/>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5">
      <c r="A993" s="19"/>
      <c r="B993" s="19"/>
      <c r="C993" s="18"/>
      <c r="D993" s="18"/>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5">
      <c r="A994" s="19"/>
      <c r="B994" s="19"/>
      <c r="C994" s="18"/>
      <c r="D994" s="18"/>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5">
      <c r="A995" s="19"/>
      <c r="B995" s="19"/>
      <c r="C995" s="18"/>
      <c r="D995" s="18"/>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5">
      <c r="A996" s="19"/>
      <c r="B996" s="19"/>
      <c r="C996" s="18"/>
      <c r="D996" s="18"/>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5">
      <c r="A997" s="19"/>
      <c r="B997" s="19"/>
      <c r="C997" s="18"/>
      <c r="D997" s="18"/>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5">
      <c r="A998" s="19"/>
      <c r="B998" s="19"/>
      <c r="C998" s="18"/>
      <c r="D998" s="18"/>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5">
      <c r="A999" s="19"/>
      <c r="B999" s="19"/>
      <c r="C999" s="18"/>
      <c r="D999" s="18"/>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5">
      <c r="A1000" s="19"/>
      <c r="B1000" s="19"/>
      <c r="C1000" s="18"/>
      <c r="D1000" s="18"/>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C4:D4"/>
    <mergeCell ref="A41:E41"/>
  </mergeCells>
  <pageMargins left="0.70866141732283472" right="0.70866141732283472" top="0.78740157480314965" bottom="0.78740157480314965" header="0" footer="0"/>
  <pageSetup paperSize="9" orientation="portrait"/>
  <headerFooter>
    <oddHeader>&amp;C&amp;A</oddHeader>
    <oddFooter>&amp;C000000_x000D_#FFFF00HK-dir Intern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80" zoomScaleNormal="80" workbookViewId="0">
      <selection activeCell="E51" sqref="E51"/>
    </sheetView>
  </sheetViews>
  <sheetFormatPr baseColWidth="10" defaultColWidth="14.42578125" defaultRowHeight="15" customHeight="1" x14ac:dyDescent="0.25"/>
  <cols>
    <col min="1" max="1" width="52.85546875" customWidth="1"/>
    <col min="2" max="2" width="8" customWidth="1"/>
    <col min="3" max="4" width="14.5703125" customWidth="1"/>
    <col min="5" max="5" width="13.5703125" customWidth="1"/>
    <col min="6" max="26" width="11.42578125" customWidth="1"/>
  </cols>
  <sheetData>
    <row r="1" spans="1:26" ht="16.5" customHeight="1" x14ac:dyDescent="0.25">
      <c r="A1" s="16" t="str">
        <f>Resultatregnskap!A1</f>
        <v>Fagskolens navn: Institutt for helhetsmedisin</v>
      </c>
      <c r="B1" s="16"/>
      <c r="C1" s="16"/>
      <c r="D1" s="19"/>
      <c r="E1" s="19"/>
      <c r="F1" s="19"/>
      <c r="G1" s="19"/>
      <c r="H1" s="19"/>
      <c r="I1" s="19"/>
      <c r="J1" s="19"/>
      <c r="K1" s="19"/>
      <c r="L1" s="19"/>
      <c r="M1" s="19"/>
      <c r="N1" s="19"/>
      <c r="O1" s="19"/>
      <c r="P1" s="19"/>
      <c r="Q1" s="19"/>
      <c r="R1" s="19"/>
      <c r="S1" s="19"/>
      <c r="T1" s="19"/>
      <c r="U1" s="19"/>
      <c r="V1" s="19"/>
      <c r="W1" s="19"/>
      <c r="X1" s="19"/>
      <c r="Y1" s="19"/>
      <c r="Z1" s="19"/>
    </row>
    <row r="2" spans="1:26" ht="16.5" customHeight="1" x14ac:dyDescent="0.25">
      <c r="A2" s="16" t="s">
        <v>86</v>
      </c>
      <c r="B2" s="16"/>
      <c r="C2" s="16"/>
      <c r="D2" s="19"/>
      <c r="E2" s="19"/>
      <c r="F2" s="19"/>
      <c r="G2" s="19"/>
      <c r="H2" s="19"/>
      <c r="I2" s="19"/>
      <c r="J2" s="19"/>
      <c r="K2" s="19"/>
      <c r="L2" s="19"/>
      <c r="M2" s="19"/>
      <c r="N2" s="19"/>
      <c r="O2" s="19"/>
      <c r="P2" s="19"/>
      <c r="Q2" s="19"/>
      <c r="R2" s="19"/>
      <c r="S2" s="19"/>
      <c r="T2" s="19"/>
      <c r="U2" s="19"/>
      <c r="V2" s="19"/>
      <c r="W2" s="19"/>
      <c r="X2" s="19"/>
      <c r="Y2" s="19"/>
      <c r="Z2" s="19"/>
    </row>
    <row r="3" spans="1:26" ht="16.5" customHeight="1" x14ac:dyDescent="0.25">
      <c r="A3" s="22" t="s">
        <v>34</v>
      </c>
      <c r="B3" s="16"/>
      <c r="C3" s="16"/>
      <c r="D3" s="19"/>
      <c r="E3" s="19"/>
      <c r="F3" s="19"/>
      <c r="G3" s="19"/>
      <c r="H3" s="19"/>
      <c r="I3" s="19"/>
      <c r="J3" s="19"/>
      <c r="K3" s="19"/>
      <c r="L3" s="19"/>
      <c r="M3" s="19"/>
      <c r="N3" s="19"/>
      <c r="O3" s="19"/>
      <c r="P3" s="19"/>
      <c r="Q3" s="19"/>
      <c r="R3" s="19"/>
      <c r="S3" s="19"/>
      <c r="T3" s="19"/>
      <c r="U3" s="19"/>
      <c r="V3" s="19"/>
      <c r="W3" s="19"/>
      <c r="X3" s="19"/>
      <c r="Y3" s="19"/>
      <c r="Z3" s="19"/>
    </row>
    <row r="4" spans="1:26" ht="16.5" customHeight="1" x14ac:dyDescent="0.25">
      <c r="A4" s="51"/>
      <c r="B4" s="51"/>
      <c r="C4" s="51"/>
      <c r="D4" s="26"/>
      <c r="E4" s="19"/>
      <c r="F4" s="19"/>
      <c r="G4" s="19"/>
      <c r="H4" s="19"/>
      <c r="I4" s="19"/>
      <c r="J4" s="19"/>
      <c r="K4" s="19"/>
      <c r="L4" s="19"/>
      <c r="M4" s="19"/>
      <c r="N4" s="19"/>
      <c r="O4" s="19"/>
      <c r="P4" s="19"/>
      <c r="Q4" s="19"/>
      <c r="R4" s="19"/>
      <c r="S4" s="19"/>
      <c r="T4" s="19"/>
      <c r="U4" s="19"/>
      <c r="V4" s="19"/>
      <c r="W4" s="19"/>
      <c r="X4" s="19"/>
      <c r="Y4" s="19"/>
      <c r="Z4" s="19"/>
    </row>
    <row r="5" spans="1:26" ht="15.75" customHeight="1" x14ac:dyDescent="0.25">
      <c r="A5" s="52"/>
      <c r="B5" s="53" t="s">
        <v>35</v>
      </c>
      <c r="C5" s="29">
        <f>Resultatregnskap!C6</f>
        <v>45657</v>
      </c>
      <c r="D5" s="29">
        <f>Resultatregnskap!D6</f>
        <v>45291</v>
      </c>
      <c r="E5" s="54" t="s">
        <v>36</v>
      </c>
      <c r="F5" s="19"/>
      <c r="G5" s="19"/>
      <c r="H5" s="19"/>
      <c r="I5" s="19"/>
      <c r="J5" s="19"/>
      <c r="K5" s="19"/>
      <c r="L5" s="19"/>
      <c r="M5" s="19"/>
      <c r="N5" s="19"/>
      <c r="O5" s="19"/>
      <c r="P5" s="19"/>
      <c r="Q5" s="19"/>
      <c r="R5" s="19"/>
      <c r="S5" s="19"/>
      <c r="T5" s="19"/>
      <c r="U5" s="19"/>
      <c r="V5" s="19"/>
      <c r="W5" s="19"/>
      <c r="X5" s="19"/>
      <c r="Y5" s="19"/>
      <c r="Z5" s="19"/>
    </row>
    <row r="6" spans="1:26" ht="12.75" customHeight="1" x14ac:dyDescent="0.25">
      <c r="A6" s="55" t="s">
        <v>87</v>
      </c>
      <c r="B6" s="32"/>
      <c r="C6" s="34"/>
      <c r="D6" s="34"/>
      <c r="E6" s="35"/>
      <c r="F6" s="19"/>
      <c r="G6" s="19"/>
      <c r="H6" s="19"/>
      <c r="I6" s="19"/>
      <c r="J6" s="19"/>
      <c r="K6" s="19"/>
      <c r="L6" s="19"/>
      <c r="M6" s="19"/>
      <c r="N6" s="19"/>
      <c r="O6" s="19"/>
      <c r="P6" s="19"/>
      <c r="Q6" s="19"/>
      <c r="R6" s="19"/>
      <c r="S6" s="19"/>
      <c r="T6" s="19"/>
      <c r="U6" s="19"/>
      <c r="V6" s="19"/>
      <c r="W6" s="19"/>
      <c r="X6" s="19"/>
      <c r="Y6" s="19"/>
      <c r="Z6" s="19"/>
    </row>
    <row r="7" spans="1:26" ht="12.75" customHeight="1" x14ac:dyDescent="0.25">
      <c r="A7" s="55" t="s">
        <v>88</v>
      </c>
      <c r="B7" s="32"/>
      <c r="C7" s="34"/>
      <c r="D7" s="34"/>
      <c r="E7" s="35"/>
      <c r="F7" s="19"/>
      <c r="G7" s="19"/>
      <c r="H7" s="19"/>
      <c r="I7" s="19"/>
      <c r="J7" s="19"/>
      <c r="K7" s="19"/>
      <c r="L7" s="19"/>
      <c r="M7" s="19"/>
      <c r="N7" s="19"/>
      <c r="O7" s="19"/>
      <c r="P7" s="19"/>
      <c r="Q7" s="19"/>
      <c r="R7" s="19"/>
      <c r="S7" s="19"/>
      <c r="T7" s="19"/>
      <c r="U7" s="19"/>
      <c r="V7" s="19"/>
      <c r="W7" s="19"/>
      <c r="X7" s="19"/>
      <c r="Y7" s="19"/>
      <c r="Z7" s="19"/>
    </row>
    <row r="8" spans="1:26" ht="12.75" customHeight="1" x14ac:dyDescent="0.25">
      <c r="A8" s="36" t="s">
        <v>89</v>
      </c>
      <c r="B8" s="32">
        <v>2</v>
      </c>
      <c r="C8" s="34">
        <f>100000/1000</f>
        <v>100</v>
      </c>
      <c r="D8" s="34">
        <f>100000/1000</f>
        <v>100</v>
      </c>
      <c r="E8" s="35" t="s">
        <v>90</v>
      </c>
      <c r="F8" s="19"/>
      <c r="G8" s="19"/>
      <c r="H8" s="19"/>
      <c r="I8" s="19"/>
      <c r="J8" s="19"/>
      <c r="K8" s="19"/>
      <c r="L8" s="19"/>
      <c r="M8" s="19"/>
      <c r="N8" s="19"/>
      <c r="O8" s="19"/>
      <c r="P8" s="19"/>
      <c r="Q8" s="19"/>
      <c r="R8" s="19"/>
      <c r="S8" s="19"/>
      <c r="T8" s="19"/>
      <c r="U8" s="19"/>
      <c r="V8" s="19"/>
      <c r="W8" s="19"/>
      <c r="X8" s="19"/>
      <c r="Y8" s="19"/>
      <c r="Z8" s="19"/>
    </row>
    <row r="9" spans="1:26" ht="12.75" customHeight="1" x14ac:dyDescent="0.25">
      <c r="A9" s="36" t="s">
        <v>91</v>
      </c>
      <c r="B9" s="32"/>
      <c r="C9" s="34"/>
      <c r="D9" s="34"/>
      <c r="E9" s="35" t="s">
        <v>92</v>
      </c>
      <c r="F9" s="19"/>
      <c r="G9" s="19"/>
      <c r="H9" s="19"/>
      <c r="I9" s="19"/>
      <c r="J9" s="19"/>
      <c r="K9" s="19"/>
      <c r="L9" s="19"/>
      <c r="M9" s="19"/>
      <c r="N9" s="19"/>
      <c r="O9" s="19"/>
      <c r="P9" s="19"/>
      <c r="Q9" s="19"/>
      <c r="R9" s="19"/>
      <c r="S9" s="19"/>
      <c r="T9" s="19"/>
      <c r="U9" s="19"/>
      <c r="V9" s="19"/>
      <c r="W9" s="19"/>
      <c r="X9" s="19"/>
      <c r="Y9" s="19"/>
      <c r="Z9" s="19"/>
    </row>
    <row r="10" spans="1:26" ht="12.75" customHeight="1" x14ac:dyDescent="0.25">
      <c r="A10" s="36" t="s">
        <v>93</v>
      </c>
      <c r="B10" s="32"/>
      <c r="C10" s="34"/>
      <c r="D10" s="34"/>
      <c r="E10" s="35" t="s">
        <v>94</v>
      </c>
      <c r="F10" s="19"/>
      <c r="G10" s="19"/>
      <c r="H10" s="19"/>
      <c r="I10" s="19"/>
      <c r="J10" s="19"/>
      <c r="K10" s="19"/>
      <c r="L10" s="19"/>
      <c r="M10" s="19"/>
      <c r="N10" s="19"/>
      <c r="O10" s="19"/>
      <c r="P10" s="19"/>
      <c r="Q10" s="19"/>
      <c r="R10" s="19"/>
      <c r="S10" s="19"/>
      <c r="T10" s="19"/>
      <c r="U10" s="19"/>
      <c r="V10" s="19"/>
      <c r="W10" s="19"/>
      <c r="X10" s="19"/>
      <c r="Y10" s="19"/>
      <c r="Z10" s="19"/>
    </row>
    <row r="11" spans="1:26" ht="12.75" customHeight="1" x14ac:dyDescent="0.25">
      <c r="A11" s="56" t="s">
        <v>95</v>
      </c>
      <c r="B11" s="41"/>
      <c r="C11" s="57">
        <f t="shared" ref="C11:D11" si="0">SUBTOTAL(9,C8:C10)</f>
        <v>100</v>
      </c>
      <c r="D11" s="58">
        <f t="shared" si="0"/>
        <v>100</v>
      </c>
      <c r="E11" s="27" t="s">
        <v>96</v>
      </c>
      <c r="F11" s="19"/>
      <c r="G11" s="19"/>
      <c r="H11" s="19"/>
      <c r="I11" s="19"/>
      <c r="J11" s="19"/>
      <c r="K11" s="19"/>
      <c r="L11" s="19"/>
      <c r="M11" s="19"/>
      <c r="N11" s="19"/>
      <c r="O11" s="19"/>
      <c r="P11" s="19"/>
      <c r="Q11" s="19"/>
      <c r="R11" s="19"/>
      <c r="S11" s="19"/>
      <c r="T11" s="19"/>
      <c r="U11" s="19"/>
      <c r="V11" s="19"/>
      <c r="W11" s="19"/>
      <c r="X11" s="19"/>
      <c r="Y11" s="19"/>
      <c r="Z11" s="19"/>
    </row>
    <row r="12" spans="1:26" ht="12.75" customHeight="1" x14ac:dyDescent="0.25">
      <c r="A12" s="44"/>
      <c r="B12" s="32"/>
      <c r="C12" s="34"/>
      <c r="D12" s="34"/>
      <c r="E12" s="35"/>
      <c r="F12" s="19"/>
      <c r="G12" s="19"/>
      <c r="H12" s="19"/>
      <c r="I12" s="19"/>
      <c r="J12" s="19"/>
      <c r="K12" s="19"/>
      <c r="L12" s="19"/>
      <c r="M12" s="19"/>
      <c r="N12" s="19"/>
      <c r="O12" s="19"/>
      <c r="P12" s="19"/>
      <c r="Q12" s="19"/>
      <c r="R12" s="19"/>
      <c r="S12" s="19"/>
      <c r="T12" s="19"/>
      <c r="U12" s="19"/>
      <c r="V12" s="19"/>
      <c r="W12" s="19"/>
      <c r="X12" s="19"/>
      <c r="Y12" s="19"/>
      <c r="Z12" s="19"/>
    </row>
    <row r="13" spans="1:26" ht="12.75" customHeight="1" x14ac:dyDescent="0.25">
      <c r="A13" s="55" t="s">
        <v>97</v>
      </c>
      <c r="B13" s="32"/>
      <c r="C13" s="34"/>
      <c r="D13" s="34"/>
      <c r="E13" s="35"/>
      <c r="F13" s="19"/>
      <c r="G13" s="19"/>
      <c r="H13" s="19"/>
      <c r="I13" s="19"/>
      <c r="J13" s="19"/>
      <c r="K13" s="19"/>
      <c r="L13" s="19"/>
      <c r="M13" s="19"/>
      <c r="N13" s="19"/>
      <c r="O13" s="19"/>
      <c r="P13" s="19"/>
      <c r="Q13" s="19"/>
      <c r="R13" s="19"/>
      <c r="S13" s="19"/>
      <c r="T13" s="19"/>
      <c r="U13" s="19"/>
      <c r="V13" s="19"/>
      <c r="W13" s="19"/>
      <c r="X13" s="19"/>
      <c r="Y13" s="19"/>
      <c r="Z13" s="19"/>
    </row>
    <row r="14" spans="1:26" ht="12.75" customHeight="1" x14ac:dyDescent="0.25">
      <c r="A14" s="36" t="s">
        <v>98</v>
      </c>
      <c r="B14" s="32"/>
      <c r="C14" s="34"/>
      <c r="D14" s="34"/>
      <c r="E14" s="35" t="s">
        <v>99</v>
      </c>
      <c r="F14" s="19"/>
      <c r="G14" s="19"/>
      <c r="H14" s="19"/>
      <c r="I14" s="19"/>
      <c r="J14" s="19"/>
      <c r="K14" s="19"/>
      <c r="L14" s="19"/>
      <c r="M14" s="19"/>
      <c r="N14" s="19"/>
      <c r="O14" s="19"/>
      <c r="P14" s="19"/>
      <c r="Q14" s="19"/>
      <c r="R14" s="19"/>
      <c r="S14" s="19"/>
      <c r="T14" s="19"/>
      <c r="U14" s="19"/>
      <c r="V14" s="19"/>
      <c r="W14" s="19"/>
      <c r="X14" s="19"/>
      <c r="Y14" s="19"/>
      <c r="Z14" s="19"/>
    </row>
    <row r="15" spans="1:26" ht="12.75" customHeight="1" x14ac:dyDescent="0.25">
      <c r="A15" s="36" t="s">
        <v>100</v>
      </c>
      <c r="B15" s="32"/>
      <c r="C15" s="34"/>
      <c r="D15" s="34"/>
      <c r="E15" s="35" t="s">
        <v>101</v>
      </c>
      <c r="F15" s="19"/>
      <c r="G15" s="19"/>
      <c r="H15" s="19"/>
      <c r="I15" s="19"/>
      <c r="J15" s="19"/>
      <c r="K15" s="19"/>
      <c r="L15" s="19"/>
      <c r="M15" s="19"/>
      <c r="N15" s="19"/>
      <c r="O15" s="19"/>
      <c r="P15" s="19"/>
      <c r="Q15" s="19"/>
      <c r="R15" s="19"/>
      <c r="S15" s="19"/>
      <c r="T15" s="19"/>
      <c r="U15" s="19"/>
      <c r="V15" s="19"/>
      <c r="W15" s="19"/>
      <c r="X15" s="19"/>
      <c r="Y15" s="19"/>
      <c r="Z15" s="19"/>
    </row>
    <row r="16" spans="1:26" ht="12.75" customHeight="1" x14ac:dyDescent="0.25">
      <c r="A16" s="36" t="s">
        <v>102</v>
      </c>
      <c r="B16" s="32">
        <v>2</v>
      </c>
      <c r="C16" s="34">
        <f>4000/1000</f>
        <v>4</v>
      </c>
      <c r="D16" s="34">
        <f>10000/1000</f>
        <v>10</v>
      </c>
      <c r="E16" s="35" t="s">
        <v>103</v>
      </c>
      <c r="F16" s="19"/>
      <c r="G16" s="19"/>
      <c r="H16" s="19"/>
      <c r="I16" s="19"/>
      <c r="J16" s="19"/>
      <c r="K16" s="19"/>
      <c r="L16" s="19"/>
      <c r="M16" s="19"/>
      <c r="N16" s="19"/>
      <c r="O16" s="19"/>
      <c r="P16" s="19"/>
      <c r="Q16" s="19"/>
      <c r="R16" s="19"/>
      <c r="S16" s="19"/>
      <c r="T16" s="19"/>
      <c r="U16" s="19"/>
      <c r="V16" s="19"/>
      <c r="W16" s="19"/>
      <c r="X16" s="19"/>
      <c r="Y16" s="19"/>
      <c r="Z16" s="19"/>
    </row>
    <row r="17" spans="1:26" ht="12.75" customHeight="1" x14ac:dyDescent="0.25">
      <c r="A17" s="36" t="s">
        <v>104</v>
      </c>
      <c r="B17" s="32"/>
      <c r="C17" s="34"/>
      <c r="D17" s="34"/>
      <c r="E17" s="35" t="s">
        <v>105</v>
      </c>
      <c r="F17" s="19"/>
      <c r="G17" s="19"/>
      <c r="H17" s="19"/>
      <c r="I17" s="19"/>
      <c r="J17" s="19"/>
      <c r="K17" s="19"/>
      <c r="L17" s="19"/>
      <c r="M17" s="19"/>
      <c r="N17" s="19"/>
      <c r="O17" s="19"/>
      <c r="P17" s="19"/>
      <c r="Q17" s="19"/>
      <c r="R17" s="19"/>
      <c r="S17" s="19"/>
      <c r="T17" s="19"/>
      <c r="U17" s="19"/>
      <c r="V17" s="19"/>
      <c r="W17" s="19"/>
      <c r="X17" s="19"/>
      <c r="Y17" s="19"/>
      <c r="Z17" s="19"/>
    </row>
    <row r="18" spans="1:26" ht="12.75" customHeight="1" x14ac:dyDescent="0.25">
      <c r="A18" s="36" t="s">
        <v>106</v>
      </c>
      <c r="B18" s="32"/>
      <c r="C18" s="34"/>
      <c r="D18" s="34"/>
      <c r="E18" s="35" t="s">
        <v>107</v>
      </c>
      <c r="F18" s="19"/>
      <c r="G18" s="19"/>
      <c r="H18" s="19"/>
      <c r="I18" s="19"/>
      <c r="J18" s="19"/>
      <c r="K18" s="19"/>
      <c r="L18" s="19"/>
      <c r="M18" s="19"/>
      <c r="N18" s="19"/>
      <c r="O18" s="19"/>
      <c r="P18" s="19"/>
      <c r="Q18" s="19"/>
      <c r="R18" s="19"/>
      <c r="S18" s="19"/>
      <c r="T18" s="19"/>
      <c r="U18" s="19"/>
      <c r="V18" s="19"/>
      <c r="W18" s="19"/>
      <c r="X18" s="19"/>
      <c r="Y18" s="19"/>
      <c r="Z18" s="19"/>
    </row>
    <row r="19" spans="1:26" ht="12.75" customHeight="1" x14ac:dyDescent="0.25">
      <c r="A19" s="56" t="s">
        <v>108</v>
      </c>
      <c r="B19" s="41"/>
      <c r="C19" s="57">
        <f t="shared" ref="C19:D19" si="1">SUBTOTAL(9,C14:C18)</f>
        <v>4</v>
      </c>
      <c r="D19" s="58">
        <f t="shared" si="1"/>
        <v>10</v>
      </c>
      <c r="E19" s="27" t="s">
        <v>109</v>
      </c>
      <c r="F19" s="19"/>
      <c r="G19" s="19"/>
      <c r="H19" s="19"/>
      <c r="I19" s="19"/>
      <c r="J19" s="19"/>
      <c r="K19" s="19"/>
      <c r="L19" s="19"/>
      <c r="M19" s="19"/>
      <c r="N19" s="19"/>
      <c r="O19" s="19"/>
      <c r="P19" s="19"/>
      <c r="Q19" s="19"/>
      <c r="R19" s="19"/>
      <c r="S19" s="19"/>
      <c r="T19" s="19"/>
      <c r="U19" s="19"/>
      <c r="V19" s="19"/>
      <c r="W19" s="19"/>
      <c r="X19" s="19"/>
      <c r="Y19" s="19"/>
      <c r="Z19" s="19"/>
    </row>
    <row r="20" spans="1:26" ht="12.75" customHeight="1" x14ac:dyDescent="0.25">
      <c r="A20" s="44"/>
      <c r="B20" s="32"/>
      <c r="C20" s="34"/>
      <c r="D20" s="34"/>
      <c r="E20" s="35"/>
      <c r="F20" s="19"/>
      <c r="G20" s="19"/>
      <c r="H20" s="19"/>
      <c r="I20" s="19"/>
      <c r="J20" s="19"/>
      <c r="K20" s="19"/>
      <c r="L20" s="19"/>
      <c r="M20" s="19"/>
      <c r="N20" s="19"/>
      <c r="O20" s="19"/>
      <c r="P20" s="19"/>
      <c r="Q20" s="19"/>
      <c r="R20" s="19"/>
      <c r="S20" s="19"/>
      <c r="T20" s="19"/>
      <c r="U20" s="19"/>
      <c r="V20" s="19"/>
      <c r="W20" s="19"/>
      <c r="X20" s="19"/>
      <c r="Y20" s="19"/>
      <c r="Z20" s="19"/>
    </row>
    <row r="21" spans="1:26" ht="12.75" customHeight="1" x14ac:dyDescent="0.25">
      <c r="A21" s="55" t="s">
        <v>110</v>
      </c>
      <c r="B21" s="32"/>
      <c r="C21" s="34"/>
      <c r="D21" s="34"/>
      <c r="E21" s="35"/>
      <c r="F21" s="19"/>
      <c r="G21" s="19"/>
      <c r="H21" s="19"/>
      <c r="I21" s="19"/>
      <c r="J21" s="19"/>
      <c r="K21" s="19"/>
      <c r="L21" s="19"/>
      <c r="M21" s="19"/>
      <c r="N21" s="19"/>
      <c r="O21" s="19"/>
      <c r="P21" s="19"/>
      <c r="Q21" s="19"/>
      <c r="R21" s="19"/>
      <c r="S21" s="19"/>
      <c r="T21" s="19"/>
      <c r="U21" s="19"/>
      <c r="V21" s="19"/>
      <c r="W21" s="19"/>
      <c r="X21" s="19"/>
      <c r="Y21" s="19"/>
      <c r="Z21" s="19"/>
    </row>
    <row r="22" spans="1:26" ht="12.75" customHeight="1" x14ac:dyDescent="0.25">
      <c r="A22" s="36" t="s">
        <v>111</v>
      </c>
      <c r="B22" s="32"/>
      <c r="C22" s="34"/>
      <c r="D22" s="34"/>
      <c r="E22" s="35" t="s">
        <v>112</v>
      </c>
      <c r="F22" s="19"/>
      <c r="G22" s="19"/>
      <c r="H22" s="19"/>
      <c r="I22" s="19"/>
      <c r="J22" s="19"/>
      <c r="K22" s="19"/>
      <c r="L22" s="19"/>
      <c r="M22" s="19"/>
      <c r="N22" s="19"/>
      <c r="O22" s="19"/>
      <c r="P22" s="19"/>
      <c r="Q22" s="19"/>
      <c r="R22" s="19"/>
      <c r="S22" s="19"/>
      <c r="T22" s="19"/>
      <c r="U22" s="19"/>
      <c r="V22" s="19"/>
      <c r="W22" s="19"/>
      <c r="X22" s="19"/>
      <c r="Y22" s="19"/>
      <c r="Z22" s="19"/>
    </row>
    <row r="23" spans="1:26" ht="12.75" customHeight="1" x14ac:dyDescent="0.25">
      <c r="A23" s="36" t="s">
        <v>113</v>
      </c>
      <c r="B23" s="32"/>
      <c r="C23" s="34"/>
      <c r="D23" s="34"/>
      <c r="E23" s="35" t="s">
        <v>114</v>
      </c>
      <c r="F23" s="19"/>
      <c r="G23" s="19"/>
      <c r="H23" s="19"/>
      <c r="I23" s="19"/>
      <c r="J23" s="19"/>
      <c r="K23" s="19"/>
      <c r="L23" s="19"/>
      <c r="M23" s="19"/>
      <c r="N23" s="19"/>
      <c r="O23" s="19"/>
      <c r="P23" s="19"/>
      <c r="Q23" s="19"/>
      <c r="R23" s="19"/>
      <c r="S23" s="19"/>
      <c r="T23" s="19"/>
      <c r="U23" s="19"/>
      <c r="V23" s="19"/>
      <c r="W23" s="19"/>
      <c r="X23" s="19"/>
      <c r="Y23" s="19"/>
      <c r="Z23" s="19"/>
    </row>
    <row r="24" spans="1:26" ht="12.75" customHeight="1" x14ac:dyDescent="0.25">
      <c r="A24" s="36" t="s">
        <v>115</v>
      </c>
      <c r="B24" s="32">
        <v>6</v>
      </c>
      <c r="C24" s="34">
        <f>1065000/1000</f>
        <v>1065</v>
      </c>
      <c r="D24" s="34">
        <f>1000000/1000</f>
        <v>1000</v>
      </c>
      <c r="E24" s="35" t="s">
        <v>116</v>
      </c>
      <c r="F24" s="38"/>
      <c r="G24" s="19"/>
      <c r="H24" s="19"/>
      <c r="I24" s="19"/>
      <c r="J24" s="19"/>
      <c r="K24" s="19"/>
      <c r="L24" s="19"/>
      <c r="M24" s="19"/>
      <c r="N24" s="19"/>
      <c r="O24" s="19"/>
      <c r="P24" s="19"/>
      <c r="Q24" s="19"/>
      <c r="R24" s="19"/>
      <c r="S24" s="19"/>
      <c r="T24" s="19"/>
      <c r="U24" s="19"/>
      <c r="V24" s="19"/>
      <c r="W24" s="19"/>
      <c r="X24" s="19"/>
      <c r="Y24" s="19"/>
      <c r="Z24" s="19"/>
    </row>
    <row r="25" spans="1:26" ht="12.75" customHeight="1" x14ac:dyDescent="0.25">
      <c r="A25" s="36" t="s">
        <v>117</v>
      </c>
      <c r="B25" s="32"/>
      <c r="C25" s="34"/>
      <c r="D25" s="34"/>
      <c r="E25" s="35" t="s">
        <v>118</v>
      </c>
      <c r="F25" s="19"/>
      <c r="G25" s="19"/>
      <c r="H25" s="19"/>
      <c r="I25" s="19"/>
      <c r="J25" s="19"/>
      <c r="K25" s="19"/>
      <c r="L25" s="19"/>
      <c r="M25" s="19"/>
      <c r="N25" s="19"/>
      <c r="O25" s="19"/>
      <c r="P25" s="19"/>
      <c r="Q25" s="19"/>
      <c r="R25" s="19"/>
      <c r="S25" s="19"/>
      <c r="T25" s="19"/>
      <c r="U25" s="19"/>
      <c r="V25" s="19"/>
      <c r="W25" s="19"/>
      <c r="X25" s="19"/>
      <c r="Y25" s="19"/>
      <c r="Z25" s="19"/>
    </row>
    <row r="26" spans="1:26" ht="12.75" customHeight="1" x14ac:dyDescent="0.25">
      <c r="A26" s="36" t="s">
        <v>119</v>
      </c>
      <c r="B26" s="32"/>
      <c r="C26" s="34"/>
      <c r="D26" s="34"/>
      <c r="E26" s="35" t="s">
        <v>120</v>
      </c>
      <c r="F26" s="19"/>
      <c r="G26" s="19"/>
      <c r="H26" s="19"/>
      <c r="I26" s="19"/>
      <c r="J26" s="19"/>
      <c r="K26" s="19"/>
      <c r="L26" s="19"/>
      <c r="M26" s="19"/>
      <c r="N26" s="19"/>
      <c r="O26" s="19"/>
      <c r="P26" s="19"/>
      <c r="Q26" s="19"/>
      <c r="R26" s="19"/>
      <c r="S26" s="19"/>
      <c r="T26" s="19"/>
      <c r="U26" s="19"/>
      <c r="V26" s="19"/>
      <c r="W26" s="19"/>
      <c r="X26" s="19"/>
      <c r="Y26" s="19"/>
      <c r="Z26" s="19"/>
    </row>
    <row r="27" spans="1:26" ht="12.75" customHeight="1" x14ac:dyDescent="0.25">
      <c r="A27" s="36" t="s">
        <v>121</v>
      </c>
      <c r="B27" s="32"/>
      <c r="C27" s="34"/>
      <c r="D27" s="34"/>
      <c r="E27" s="35" t="s">
        <v>122</v>
      </c>
      <c r="F27" s="19"/>
      <c r="G27" s="19"/>
      <c r="H27" s="19"/>
      <c r="I27" s="19"/>
      <c r="J27" s="19"/>
      <c r="K27" s="19"/>
      <c r="L27" s="19"/>
      <c r="M27" s="19"/>
      <c r="N27" s="19"/>
      <c r="O27" s="19"/>
      <c r="P27" s="19"/>
      <c r="Q27" s="19"/>
      <c r="R27" s="19"/>
      <c r="S27" s="19"/>
      <c r="T27" s="19"/>
      <c r="U27" s="19"/>
      <c r="V27" s="19"/>
      <c r="W27" s="19"/>
      <c r="X27" s="19"/>
      <c r="Y27" s="19"/>
      <c r="Z27" s="19"/>
    </row>
    <row r="28" spans="1:26" ht="12.75" customHeight="1" x14ac:dyDescent="0.25">
      <c r="A28" s="36" t="s">
        <v>123</v>
      </c>
      <c r="B28" s="32">
        <v>6</v>
      </c>
      <c r="C28" s="34"/>
      <c r="D28" s="34"/>
      <c r="E28" s="35" t="s">
        <v>124</v>
      </c>
      <c r="F28" s="38"/>
      <c r="G28" s="19"/>
      <c r="H28" s="19"/>
      <c r="I28" s="19"/>
      <c r="J28" s="19"/>
      <c r="K28" s="19"/>
      <c r="L28" s="19"/>
      <c r="M28" s="19"/>
      <c r="N28" s="19"/>
      <c r="O28" s="19"/>
      <c r="P28" s="19"/>
      <c r="Q28" s="19"/>
      <c r="R28" s="19"/>
      <c r="S28" s="19"/>
      <c r="T28" s="19"/>
      <c r="U28" s="19"/>
      <c r="V28" s="19"/>
      <c r="W28" s="19"/>
      <c r="X28" s="19"/>
      <c r="Y28" s="19"/>
      <c r="Z28" s="19"/>
    </row>
    <row r="29" spans="1:26" ht="12.75" customHeight="1" x14ac:dyDescent="0.25">
      <c r="A29" s="56" t="s">
        <v>125</v>
      </c>
      <c r="B29" s="41"/>
      <c r="C29" s="57">
        <f t="shared" ref="C29:D29" si="2">SUBTOTAL(9,C22:C28)</f>
        <v>1065</v>
      </c>
      <c r="D29" s="58">
        <f t="shared" si="2"/>
        <v>1000</v>
      </c>
      <c r="E29" s="27" t="s">
        <v>126</v>
      </c>
      <c r="F29" s="19"/>
      <c r="G29" s="19"/>
      <c r="H29" s="19"/>
      <c r="I29" s="19"/>
      <c r="J29" s="19"/>
      <c r="K29" s="19"/>
      <c r="L29" s="19"/>
      <c r="M29" s="19"/>
      <c r="N29" s="19"/>
      <c r="O29" s="19"/>
      <c r="P29" s="19"/>
      <c r="Q29" s="19"/>
      <c r="R29" s="19"/>
      <c r="S29" s="19"/>
      <c r="T29" s="19"/>
      <c r="U29" s="19"/>
      <c r="V29" s="19"/>
      <c r="W29" s="19"/>
      <c r="X29" s="19"/>
      <c r="Y29" s="19"/>
      <c r="Z29" s="19"/>
    </row>
    <row r="30" spans="1:26" ht="12.75" customHeight="1" x14ac:dyDescent="0.25">
      <c r="A30" s="44"/>
      <c r="B30" s="32"/>
      <c r="C30" s="34"/>
      <c r="D30" s="34"/>
      <c r="E30" s="35"/>
      <c r="F30" s="19"/>
      <c r="G30" s="19"/>
      <c r="H30" s="19"/>
      <c r="I30" s="19"/>
      <c r="J30" s="19"/>
      <c r="K30" s="19"/>
      <c r="L30" s="19"/>
      <c r="M30" s="19"/>
      <c r="N30" s="19"/>
      <c r="O30" s="19"/>
      <c r="P30" s="19"/>
      <c r="Q30" s="19"/>
      <c r="R30" s="19"/>
      <c r="S30" s="19"/>
      <c r="T30" s="19"/>
      <c r="U30" s="19"/>
      <c r="V30" s="19"/>
      <c r="W30" s="19"/>
      <c r="X30" s="19"/>
      <c r="Y30" s="19"/>
      <c r="Z30" s="19"/>
    </row>
    <row r="31" spans="1:26" ht="12.75" customHeight="1" x14ac:dyDescent="0.25">
      <c r="A31" s="31" t="s">
        <v>127</v>
      </c>
      <c r="B31" s="32"/>
      <c r="C31" s="34"/>
      <c r="D31" s="34"/>
      <c r="E31" s="35"/>
      <c r="F31" s="19"/>
      <c r="G31" s="19"/>
      <c r="H31" s="19"/>
      <c r="I31" s="19"/>
      <c r="J31" s="19"/>
      <c r="K31" s="19"/>
      <c r="L31" s="19"/>
      <c r="M31" s="19"/>
      <c r="N31" s="19"/>
      <c r="O31" s="19"/>
      <c r="P31" s="19"/>
      <c r="Q31" s="19"/>
      <c r="R31" s="19"/>
      <c r="S31" s="19"/>
      <c r="T31" s="19"/>
      <c r="U31" s="19"/>
      <c r="V31" s="19"/>
      <c r="W31" s="19"/>
      <c r="X31" s="19"/>
      <c r="Y31" s="19"/>
      <c r="Z31" s="19"/>
    </row>
    <row r="32" spans="1:26" ht="12.75" customHeight="1" x14ac:dyDescent="0.25">
      <c r="A32" s="31" t="s">
        <v>128</v>
      </c>
      <c r="B32" s="32"/>
      <c r="C32" s="59"/>
      <c r="D32" s="59"/>
      <c r="E32" s="35"/>
      <c r="F32" s="19"/>
      <c r="G32" s="19"/>
      <c r="H32" s="19"/>
      <c r="I32" s="19"/>
      <c r="J32" s="19"/>
      <c r="K32" s="19"/>
      <c r="L32" s="19"/>
      <c r="M32" s="19"/>
      <c r="N32" s="19"/>
      <c r="O32" s="19"/>
      <c r="P32" s="19"/>
      <c r="Q32" s="19"/>
      <c r="R32" s="19"/>
      <c r="S32" s="19"/>
      <c r="T32" s="19"/>
      <c r="U32" s="19"/>
      <c r="V32" s="19"/>
      <c r="W32" s="19"/>
      <c r="X32" s="19"/>
      <c r="Y32" s="19"/>
      <c r="Z32" s="19"/>
    </row>
    <row r="33" spans="1:26" ht="12.75" customHeight="1" x14ac:dyDescent="0.25">
      <c r="A33" s="36" t="s">
        <v>18</v>
      </c>
      <c r="B33" s="32"/>
      <c r="C33" s="34"/>
      <c r="D33" s="34"/>
      <c r="E33" s="35" t="s">
        <v>129</v>
      </c>
      <c r="F33" s="19"/>
      <c r="G33" s="19"/>
      <c r="H33" s="19"/>
      <c r="I33" s="19"/>
      <c r="J33" s="19"/>
      <c r="K33" s="19"/>
      <c r="L33" s="19"/>
      <c r="M33" s="19"/>
      <c r="N33" s="19"/>
      <c r="O33" s="19"/>
      <c r="P33" s="19"/>
      <c r="Q33" s="19"/>
      <c r="R33" s="19"/>
      <c r="S33" s="19"/>
      <c r="T33" s="19"/>
      <c r="U33" s="19"/>
      <c r="V33" s="19"/>
      <c r="W33" s="19"/>
      <c r="X33" s="19"/>
      <c r="Y33" s="19"/>
      <c r="Z33" s="19"/>
    </row>
    <row r="34" spans="1:26" ht="12.75" customHeight="1" x14ac:dyDescent="0.25">
      <c r="A34" s="36" t="s">
        <v>130</v>
      </c>
      <c r="B34" s="32"/>
      <c r="C34" s="34"/>
      <c r="D34" s="34"/>
      <c r="E34" s="35" t="s">
        <v>131</v>
      </c>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5">
      <c r="A35" s="46" t="s">
        <v>132</v>
      </c>
      <c r="B35" s="41"/>
      <c r="C35" s="42">
        <f t="shared" ref="C35:D35" si="3">SUBTOTAL(9,C33:C34)</f>
        <v>0</v>
      </c>
      <c r="D35" s="43">
        <f t="shared" si="3"/>
        <v>0</v>
      </c>
      <c r="E35" s="27" t="s">
        <v>133</v>
      </c>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5">
      <c r="A36" s="31"/>
      <c r="B36" s="32"/>
      <c r="C36" s="59"/>
      <c r="D36" s="59"/>
      <c r="E36" s="35"/>
      <c r="F36" s="19"/>
      <c r="G36" s="19"/>
      <c r="H36" s="19"/>
      <c r="I36" s="19"/>
      <c r="J36" s="19"/>
      <c r="K36" s="19" t="s">
        <v>134</v>
      </c>
      <c r="L36" s="19"/>
      <c r="M36" s="19"/>
      <c r="N36" s="19"/>
      <c r="O36" s="19"/>
      <c r="P36" s="19"/>
      <c r="Q36" s="19"/>
      <c r="R36" s="19"/>
      <c r="S36" s="19"/>
      <c r="T36" s="19"/>
      <c r="U36" s="19"/>
      <c r="V36" s="19"/>
      <c r="W36" s="19"/>
      <c r="X36" s="19"/>
      <c r="Y36" s="19"/>
      <c r="Z36" s="19"/>
    </row>
    <row r="37" spans="1:26" ht="12.75" customHeight="1" x14ac:dyDescent="0.25">
      <c r="A37" s="31" t="s">
        <v>135</v>
      </c>
      <c r="B37" s="32"/>
      <c r="C37" s="34"/>
      <c r="D37" s="34"/>
      <c r="E37" s="35"/>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5">
      <c r="A38" s="36" t="s">
        <v>136</v>
      </c>
      <c r="B38" s="32">
        <v>9</v>
      </c>
      <c r="C38" s="34">
        <f>1050158/1000</f>
        <v>1050.1579999999999</v>
      </c>
      <c r="D38" s="34">
        <f>1324518/1000</f>
        <v>1324.518</v>
      </c>
      <c r="E38" s="35" t="s">
        <v>137</v>
      </c>
      <c r="F38" s="38"/>
      <c r="G38" s="19"/>
      <c r="H38" s="19"/>
      <c r="I38" s="19"/>
      <c r="J38" s="19"/>
      <c r="K38" s="19"/>
      <c r="L38" s="19"/>
      <c r="M38" s="19"/>
      <c r="N38" s="19"/>
      <c r="O38" s="19"/>
      <c r="P38" s="19"/>
      <c r="Q38" s="19"/>
      <c r="R38" s="19"/>
      <c r="S38" s="19"/>
      <c r="T38" s="19"/>
      <c r="U38" s="19"/>
      <c r="V38" s="19"/>
      <c r="W38" s="19"/>
      <c r="X38" s="19"/>
      <c r="Y38" s="19"/>
      <c r="Z38" s="19"/>
    </row>
    <row r="39" spans="1:26" ht="12.75" customHeight="1" x14ac:dyDescent="0.25">
      <c r="A39" s="36" t="s">
        <v>138</v>
      </c>
      <c r="B39" s="32" t="s">
        <v>139</v>
      </c>
      <c r="C39" s="60">
        <f>602238/1000</f>
        <v>602.23800000000006</v>
      </c>
      <c r="D39" s="49">
        <f>27350/1000</f>
        <v>27.35</v>
      </c>
      <c r="E39" s="35" t="s">
        <v>140</v>
      </c>
      <c r="F39" s="38"/>
      <c r="G39" s="19"/>
      <c r="H39" s="19"/>
      <c r="I39" s="19"/>
      <c r="J39" s="19"/>
      <c r="K39" s="19"/>
      <c r="L39" s="19"/>
      <c r="M39" s="19"/>
      <c r="N39" s="19"/>
      <c r="O39" s="19"/>
      <c r="P39" s="19"/>
      <c r="Q39" s="19"/>
      <c r="R39" s="19"/>
      <c r="S39" s="19"/>
      <c r="T39" s="19"/>
      <c r="U39" s="19"/>
      <c r="V39" s="19"/>
      <c r="W39" s="19"/>
      <c r="X39" s="19"/>
      <c r="Y39" s="19"/>
      <c r="Z39" s="19"/>
    </row>
    <row r="40" spans="1:26" ht="12.75" customHeight="1" x14ac:dyDescent="0.25">
      <c r="A40" s="46" t="s">
        <v>141</v>
      </c>
      <c r="B40" s="41"/>
      <c r="C40" s="42">
        <f t="shared" ref="C40:D40" si="4">SUBTOTAL(9,C38:C39)</f>
        <v>1652.396</v>
      </c>
      <c r="D40" s="43">
        <f t="shared" si="4"/>
        <v>1351.8679999999999</v>
      </c>
      <c r="E40" s="27" t="s">
        <v>142</v>
      </c>
      <c r="F40" s="19"/>
      <c r="G40" s="19"/>
      <c r="H40" s="19"/>
      <c r="I40" s="19"/>
      <c r="J40" s="19"/>
      <c r="K40" s="19"/>
      <c r="L40" s="19"/>
      <c r="M40" s="19"/>
      <c r="N40" s="19"/>
      <c r="O40" s="19"/>
      <c r="P40" s="19"/>
      <c r="Q40" s="19"/>
      <c r="R40" s="19"/>
      <c r="S40" s="19"/>
      <c r="T40" s="19"/>
      <c r="U40" s="19"/>
      <c r="V40" s="19"/>
      <c r="W40" s="19"/>
      <c r="X40" s="19"/>
      <c r="Y40" s="19"/>
      <c r="Z40" s="19"/>
    </row>
    <row r="41" spans="1:26" ht="12.75" customHeight="1" x14ac:dyDescent="0.25">
      <c r="A41" s="44"/>
      <c r="B41" s="32"/>
      <c r="C41" s="59"/>
      <c r="D41" s="59"/>
      <c r="E41" s="35"/>
      <c r="F41" s="19"/>
      <c r="G41" s="19"/>
      <c r="H41" s="19"/>
      <c r="I41" s="19"/>
      <c r="J41" s="19"/>
      <c r="K41" s="19"/>
      <c r="L41" s="19"/>
      <c r="M41" s="19"/>
      <c r="N41" s="19"/>
      <c r="O41" s="19"/>
      <c r="P41" s="19"/>
      <c r="Q41" s="19"/>
      <c r="R41" s="19"/>
      <c r="S41" s="19"/>
      <c r="T41" s="19"/>
      <c r="U41" s="19"/>
      <c r="V41" s="19"/>
      <c r="W41" s="19"/>
      <c r="X41" s="19"/>
      <c r="Y41" s="19"/>
      <c r="Z41" s="19"/>
    </row>
    <row r="42" spans="1:26" ht="12.75" customHeight="1" x14ac:dyDescent="0.25">
      <c r="A42" s="31" t="s">
        <v>143</v>
      </c>
      <c r="B42" s="32"/>
      <c r="C42" s="59"/>
      <c r="D42" s="59"/>
      <c r="E42" s="35"/>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5">
      <c r="A43" s="36" t="s">
        <v>144</v>
      </c>
      <c r="B43" s="32"/>
      <c r="C43" s="59"/>
      <c r="D43" s="59"/>
      <c r="E43" s="35" t="s">
        <v>145</v>
      </c>
      <c r="F43" s="19"/>
      <c r="G43" s="19"/>
      <c r="H43" s="19"/>
      <c r="I43" s="19"/>
      <c r="J43" s="19"/>
      <c r="K43" s="19"/>
      <c r="L43" s="19"/>
      <c r="M43" s="19"/>
      <c r="N43" s="19"/>
      <c r="O43" s="19"/>
      <c r="P43" s="19"/>
      <c r="Q43" s="19"/>
      <c r="R43" s="19"/>
      <c r="S43" s="19"/>
      <c r="T43" s="19"/>
      <c r="U43" s="19"/>
      <c r="V43" s="19"/>
      <c r="W43" s="19"/>
      <c r="X43" s="19"/>
      <c r="Y43" s="19"/>
      <c r="Z43" s="19"/>
    </row>
    <row r="44" spans="1:26" ht="12.75" customHeight="1" x14ac:dyDescent="0.25">
      <c r="A44" s="36" t="s">
        <v>146</v>
      </c>
      <c r="B44" s="32"/>
      <c r="C44" s="59"/>
      <c r="D44" s="59"/>
      <c r="E44" s="35" t="s">
        <v>147</v>
      </c>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5">
      <c r="A45" s="36" t="s">
        <v>148</v>
      </c>
      <c r="B45" s="32"/>
      <c r="C45" s="59"/>
      <c r="D45" s="59"/>
      <c r="E45" s="35" t="s">
        <v>149</v>
      </c>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5">
      <c r="A46" s="46" t="s">
        <v>150</v>
      </c>
      <c r="B46" s="41"/>
      <c r="C46" s="42">
        <f t="shared" ref="C46:D46" si="5">SUBTOTAL(9,C43:C45)</f>
        <v>0</v>
      </c>
      <c r="D46" s="43">
        <f t="shared" si="5"/>
        <v>0</v>
      </c>
      <c r="E46" s="27" t="s">
        <v>151</v>
      </c>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5">
      <c r="A47" s="44"/>
      <c r="B47" s="32"/>
      <c r="C47" s="34"/>
      <c r="D47" s="34"/>
      <c r="E47" s="35"/>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5">
      <c r="A48" s="31" t="s">
        <v>152</v>
      </c>
      <c r="B48" s="32"/>
      <c r="C48" s="59"/>
      <c r="D48" s="59"/>
      <c r="E48" s="35"/>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5">
      <c r="A49" s="36" t="s">
        <v>153</v>
      </c>
      <c r="B49" s="32"/>
      <c r="C49" s="34">
        <f>154511/1000</f>
        <v>154.511</v>
      </c>
      <c r="D49" s="34">
        <f>46951/1000</f>
        <v>46.951000000000001</v>
      </c>
      <c r="E49" s="35" t="s">
        <v>154</v>
      </c>
      <c r="F49" s="1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5">
      <c r="A50" s="36" t="s">
        <v>155</v>
      </c>
      <c r="B50" s="32"/>
      <c r="C50" s="34"/>
      <c r="D50" s="34"/>
      <c r="E50" s="35" t="s">
        <v>156</v>
      </c>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5">
      <c r="A51" s="46" t="s">
        <v>157</v>
      </c>
      <c r="B51" s="41"/>
      <c r="C51" s="42">
        <f t="shared" ref="C51:D51" si="6">SUBTOTAL(9,C49:C50)</f>
        <v>154.511</v>
      </c>
      <c r="D51" s="43">
        <f t="shared" si="6"/>
        <v>46.951000000000001</v>
      </c>
      <c r="E51" s="27" t="s">
        <v>158</v>
      </c>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5">
      <c r="A52" s="44"/>
      <c r="B52" s="32"/>
      <c r="C52" s="58"/>
      <c r="D52" s="58"/>
      <c r="E52" s="35"/>
      <c r="F52" s="19"/>
      <c r="G52" s="19"/>
      <c r="H52" s="19"/>
      <c r="I52" s="19"/>
      <c r="J52" s="19"/>
      <c r="K52" s="19"/>
      <c r="L52" s="19"/>
      <c r="M52" s="19"/>
      <c r="N52" s="19"/>
      <c r="O52" s="19"/>
      <c r="P52" s="19"/>
      <c r="Q52" s="19"/>
      <c r="R52" s="19"/>
      <c r="S52" s="19"/>
      <c r="T52" s="19"/>
      <c r="U52" s="19"/>
      <c r="V52" s="19"/>
      <c r="W52" s="19"/>
      <c r="X52" s="19"/>
      <c r="Y52" s="19"/>
      <c r="Z52" s="19"/>
    </row>
    <row r="53" spans="1:26" ht="12.75" customHeight="1" x14ac:dyDescent="0.25">
      <c r="A53" s="46" t="s">
        <v>159</v>
      </c>
      <c r="B53" s="41"/>
      <c r="C53" s="42">
        <f>SUBTOTAL(9,C8:C52)</f>
        <v>2975.9069999999997</v>
      </c>
      <c r="D53" s="43">
        <f>SUBTOTAL(9,D7:D52)</f>
        <v>2508.819</v>
      </c>
      <c r="E53" s="27" t="s">
        <v>160</v>
      </c>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5">
      <c r="A54" s="19"/>
      <c r="B54" s="23"/>
      <c r="C54" s="18"/>
      <c r="D54" s="18"/>
      <c r="E54" s="19"/>
      <c r="F54" s="19"/>
      <c r="G54" s="19"/>
      <c r="H54" s="19"/>
      <c r="I54" s="19"/>
      <c r="J54" s="19"/>
      <c r="K54" s="19"/>
      <c r="L54" s="19"/>
      <c r="M54" s="19"/>
      <c r="N54" s="19"/>
      <c r="O54" s="19"/>
      <c r="P54" s="19"/>
      <c r="Q54" s="19"/>
      <c r="R54" s="19"/>
      <c r="S54" s="19"/>
      <c r="T54" s="19"/>
      <c r="U54" s="19"/>
      <c r="V54" s="19"/>
      <c r="W54" s="19"/>
      <c r="X54" s="19"/>
      <c r="Y54" s="19"/>
      <c r="Z54" s="19"/>
    </row>
    <row r="55" spans="1:26" ht="83.25" customHeight="1" x14ac:dyDescent="0.25">
      <c r="A55" s="311" t="s">
        <v>161</v>
      </c>
      <c r="B55" s="305"/>
      <c r="C55" s="305"/>
      <c r="D55" s="305"/>
      <c r="E55" s="305"/>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5">
      <c r="A56" s="19"/>
      <c r="B56" s="23"/>
      <c r="C56" s="18"/>
      <c r="D56" s="18"/>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5">
      <c r="A57" s="19"/>
      <c r="B57" s="23"/>
      <c r="C57" s="18"/>
      <c r="D57" s="18"/>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5">
      <c r="A58" s="19"/>
      <c r="B58" s="23"/>
      <c r="C58" s="18"/>
      <c r="D58" s="18"/>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5">
      <c r="A59" s="19"/>
      <c r="B59" s="23"/>
      <c r="C59" s="18"/>
      <c r="D59" s="18"/>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5">
      <c r="A60" s="19"/>
      <c r="B60" s="23"/>
      <c r="C60" s="18"/>
      <c r="D60" s="18"/>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5">
      <c r="A61" s="19"/>
      <c r="B61" s="23"/>
      <c r="C61" s="18"/>
      <c r="D61" s="18"/>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5">
      <c r="A62" s="19"/>
      <c r="B62" s="23"/>
      <c r="C62" s="18"/>
      <c r="D62" s="18"/>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5">
      <c r="A63" s="19"/>
      <c r="B63" s="23"/>
      <c r="C63" s="18"/>
      <c r="D63" s="18"/>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5">
      <c r="A64" s="19"/>
      <c r="B64" s="23"/>
      <c r="C64" s="18"/>
      <c r="D64" s="18"/>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5">
      <c r="A65" s="19"/>
      <c r="B65" s="23"/>
      <c r="C65" s="18"/>
      <c r="D65" s="18"/>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5">
      <c r="A66" s="19"/>
      <c r="B66" s="23"/>
      <c r="C66" s="18"/>
      <c r="D66" s="18"/>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5">
      <c r="A67" s="19"/>
      <c r="B67" s="23"/>
      <c r="C67" s="18"/>
      <c r="D67" s="18"/>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5">
      <c r="A68" s="19"/>
      <c r="B68" s="23"/>
      <c r="C68" s="18"/>
      <c r="D68" s="18"/>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5">
      <c r="A69" s="19"/>
      <c r="B69" s="23"/>
      <c r="C69" s="18"/>
      <c r="D69" s="18"/>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5">
      <c r="A70" s="19"/>
      <c r="B70" s="23"/>
      <c r="C70" s="18"/>
      <c r="D70" s="18"/>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5">
      <c r="A71" s="19"/>
      <c r="B71" s="23"/>
      <c r="C71" s="18"/>
      <c r="D71" s="18"/>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5">
      <c r="A72" s="19"/>
      <c r="B72" s="23"/>
      <c r="C72" s="18"/>
      <c r="D72" s="18"/>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5">
      <c r="A73" s="19"/>
      <c r="B73" s="23"/>
      <c r="C73" s="18"/>
      <c r="D73" s="18"/>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5">
      <c r="A74" s="19"/>
      <c r="B74" s="23"/>
      <c r="C74" s="18"/>
      <c r="D74" s="18"/>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5">
      <c r="A75" s="19"/>
      <c r="B75" s="23"/>
      <c r="C75" s="18"/>
      <c r="D75" s="18"/>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5">
      <c r="A76" s="19"/>
      <c r="B76" s="23"/>
      <c r="C76" s="18"/>
      <c r="D76" s="18"/>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5">
      <c r="A77" s="19"/>
      <c r="B77" s="23"/>
      <c r="C77" s="18"/>
      <c r="D77" s="18"/>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5">
      <c r="A78" s="19"/>
      <c r="B78" s="23"/>
      <c r="C78" s="18"/>
      <c r="D78" s="18"/>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5">
      <c r="A79" s="19"/>
      <c r="B79" s="23"/>
      <c r="C79" s="18"/>
      <c r="D79" s="18"/>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5">
      <c r="A80" s="19"/>
      <c r="B80" s="23"/>
      <c r="C80" s="18"/>
      <c r="D80" s="18"/>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5">
      <c r="A81" s="19"/>
      <c r="B81" s="23"/>
      <c r="C81" s="18"/>
      <c r="D81" s="18"/>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5">
      <c r="A82" s="19"/>
      <c r="B82" s="23"/>
      <c r="C82" s="18"/>
      <c r="D82" s="18"/>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5">
      <c r="A83" s="19"/>
      <c r="B83" s="23"/>
      <c r="C83" s="18"/>
      <c r="D83" s="18"/>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5">
      <c r="A84" s="19"/>
      <c r="B84" s="23"/>
      <c r="C84" s="18"/>
      <c r="D84" s="18"/>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5">
      <c r="A85" s="19"/>
      <c r="B85" s="23"/>
      <c r="C85" s="18"/>
      <c r="D85" s="18"/>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5">
      <c r="A86" s="19"/>
      <c r="B86" s="23"/>
      <c r="C86" s="18"/>
      <c r="D86" s="18"/>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5">
      <c r="A87" s="19"/>
      <c r="B87" s="23"/>
      <c r="C87" s="18"/>
      <c r="D87" s="18"/>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5">
      <c r="A88" s="19"/>
      <c r="B88" s="23"/>
      <c r="C88" s="18"/>
      <c r="D88" s="18"/>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5">
      <c r="A89" s="19"/>
      <c r="B89" s="23"/>
      <c r="C89" s="18"/>
      <c r="D89" s="18"/>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5">
      <c r="A90" s="19"/>
      <c r="B90" s="23"/>
      <c r="C90" s="18"/>
      <c r="D90" s="18"/>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5">
      <c r="A91" s="19"/>
      <c r="B91" s="23"/>
      <c r="C91" s="18"/>
      <c r="D91" s="18"/>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5">
      <c r="A92" s="19"/>
      <c r="B92" s="23"/>
      <c r="C92" s="18"/>
      <c r="D92" s="18"/>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5">
      <c r="A93" s="19"/>
      <c r="B93" s="23"/>
      <c r="C93" s="18"/>
      <c r="D93" s="18"/>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5">
      <c r="A94" s="19"/>
      <c r="B94" s="23"/>
      <c r="C94" s="18"/>
      <c r="D94" s="18"/>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5">
      <c r="A95" s="19"/>
      <c r="B95" s="23"/>
      <c r="C95" s="18"/>
      <c r="D95" s="18"/>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5">
      <c r="A96" s="19"/>
      <c r="B96" s="23"/>
      <c r="C96" s="18"/>
      <c r="D96" s="18"/>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5">
      <c r="A97" s="19"/>
      <c r="B97" s="23"/>
      <c r="C97" s="18"/>
      <c r="D97" s="18"/>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5">
      <c r="A98" s="19"/>
      <c r="B98" s="23"/>
      <c r="C98" s="18"/>
      <c r="D98" s="18"/>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5">
      <c r="A99" s="19"/>
      <c r="B99" s="23"/>
      <c r="C99" s="18"/>
      <c r="D99" s="18"/>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5">
      <c r="A100" s="19"/>
      <c r="B100" s="23"/>
      <c r="C100" s="18"/>
      <c r="D100" s="18"/>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5">
      <c r="A101" s="19"/>
      <c r="B101" s="23"/>
      <c r="C101" s="18"/>
      <c r="D101" s="18"/>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5">
      <c r="A102" s="19"/>
      <c r="B102" s="23"/>
      <c r="C102" s="18"/>
      <c r="D102" s="18"/>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5">
      <c r="A103" s="19"/>
      <c r="B103" s="23"/>
      <c r="C103" s="18"/>
      <c r="D103" s="18"/>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5">
      <c r="A104" s="19"/>
      <c r="B104" s="23"/>
      <c r="C104" s="18"/>
      <c r="D104" s="18"/>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5">
      <c r="A105" s="19"/>
      <c r="B105" s="23"/>
      <c r="C105" s="18"/>
      <c r="D105" s="18"/>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5">
      <c r="A106" s="19"/>
      <c r="B106" s="23"/>
      <c r="C106" s="18"/>
      <c r="D106" s="18"/>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5">
      <c r="A107" s="19"/>
      <c r="B107" s="23"/>
      <c r="C107" s="18"/>
      <c r="D107" s="18"/>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5">
      <c r="A108" s="19"/>
      <c r="B108" s="23"/>
      <c r="C108" s="18"/>
      <c r="D108" s="18"/>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5">
      <c r="A109" s="19"/>
      <c r="B109" s="23"/>
      <c r="C109" s="18"/>
      <c r="D109" s="18"/>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5">
      <c r="A110" s="19"/>
      <c r="B110" s="23"/>
      <c r="C110" s="18"/>
      <c r="D110" s="18"/>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5">
      <c r="A111" s="19"/>
      <c r="B111" s="23"/>
      <c r="C111" s="18"/>
      <c r="D111" s="18"/>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5">
      <c r="A112" s="19"/>
      <c r="B112" s="23"/>
      <c r="C112" s="18"/>
      <c r="D112" s="18"/>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5">
      <c r="A113" s="19"/>
      <c r="B113" s="23"/>
      <c r="C113" s="18"/>
      <c r="D113" s="18"/>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5">
      <c r="A114" s="19"/>
      <c r="B114" s="23"/>
      <c r="C114" s="18"/>
      <c r="D114" s="18"/>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5">
      <c r="A115" s="19"/>
      <c r="B115" s="23"/>
      <c r="C115" s="18"/>
      <c r="D115" s="18"/>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5">
      <c r="A116" s="19"/>
      <c r="B116" s="23"/>
      <c r="C116" s="18"/>
      <c r="D116" s="18"/>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5">
      <c r="A117" s="19"/>
      <c r="B117" s="23"/>
      <c r="C117" s="18"/>
      <c r="D117" s="18"/>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5">
      <c r="A118" s="19"/>
      <c r="B118" s="23"/>
      <c r="C118" s="18"/>
      <c r="D118" s="18"/>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5">
      <c r="A119" s="19"/>
      <c r="B119" s="23"/>
      <c r="C119" s="18"/>
      <c r="D119" s="18"/>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5">
      <c r="A120" s="19"/>
      <c r="B120" s="23"/>
      <c r="C120" s="18"/>
      <c r="D120" s="18"/>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5">
      <c r="A121" s="19"/>
      <c r="B121" s="23"/>
      <c r="C121" s="18"/>
      <c r="D121" s="18"/>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5">
      <c r="A122" s="19"/>
      <c r="B122" s="23"/>
      <c r="C122" s="18"/>
      <c r="D122" s="18"/>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5">
      <c r="A123" s="19"/>
      <c r="B123" s="23"/>
      <c r="C123" s="18"/>
      <c r="D123" s="18"/>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5">
      <c r="A124" s="19"/>
      <c r="B124" s="23"/>
      <c r="C124" s="18"/>
      <c r="D124" s="18"/>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5">
      <c r="A125" s="19"/>
      <c r="B125" s="23"/>
      <c r="C125" s="18"/>
      <c r="D125" s="18"/>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5">
      <c r="A126" s="19"/>
      <c r="B126" s="23"/>
      <c r="C126" s="18"/>
      <c r="D126" s="18"/>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5">
      <c r="A127" s="19"/>
      <c r="B127" s="23"/>
      <c r="C127" s="18"/>
      <c r="D127" s="18"/>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5">
      <c r="A128" s="19"/>
      <c r="B128" s="23"/>
      <c r="C128" s="18"/>
      <c r="D128" s="18"/>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5">
      <c r="A129" s="19"/>
      <c r="B129" s="23"/>
      <c r="C129" s="18"/>
      <c r="D129" s="18"/>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5">
      <c r="A130" s="19"/>
      <c r="B130" s="23"/>
      <c r="C130" s="18"/>
      <c r="D130" s="18"/>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5">
      <c r="A131" s="19"/>
      <c r="B131" s="23"/>
      <c r="C131" s="18"/>
      <c r="D131" s="18"/>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5">
      <c r="A132" s="19"/>
      <c r="B132" s="23"/>
      <c r="C132" s="18"/>
      <c r="D132" s="18"/>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5">
      <c r="A133" s="19"/>
      <c r="B133" s="23"/>
      <c r="C133" s="18"/>
      <c r="D133" s="18"/>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5">
      <c r="A134" s="19"/>
      <c r="B134" s="23"/>
      <c r="C134" s="18"/>
      <c r="D134" s="18"/>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5">
      <c r="A135" s="19"/>
      <c r="B135" s="23"/>
      <c r="C135" s="18"/>
      <c r="D135" s="18"/>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5">
      <c r="A136" s="19"/>
      <c r="B136" s="23"/>
      <c r="C136" s="18"/>
      <c r="D136" s="18"/>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5">
      <c r="A137" s="19"/>
      <c r="B137" s="23"/>
      <c r="C137" s="18"/>
      <c r="D137" s="18"/>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5">
      <c r="A138" s="19"/>
      <c r="B138" s="23"/>
      <c r="C138" s="18"/>
      <c r="D138" s="18"/>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5">
      <c r="A139" s="19"/>
      <c r="B139" s="23"/>
      <c r="C139" s="18"/>
      <c r="D139" s="18"/>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5">
      <c r="A140" s="19"/>
      <c r="B140" s="23"/>
      <c r="C140" s="18"/>
      <c r="D140" s="18"/>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5">
      <c r="A141" s="19"/>
      <c r="B141" s="23"/>
      <c r="C141" s="18"/>
      <c r="D141" s="18"/>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5">
      <c r="A142" s="19"/>
      <c r="B142" s="23"/>
      <c r="C142" s="18"/>
      <c r="D142" s="18"/>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5">
      <c r="A143" s="19"/>
      <c r="B143" s="23"/>
      <c r="C143" s="18"/>
      <c r="D143" s="18"/>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5">
      <c r="A144" s="19"/>
      <c r="B144" s="23"/>
      <c r="C144" s="18"/>
      <c r="D144" s="18"/>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5">
      <c r="A145" s="19"/>
      <c r="B145" s="23"/>
      <c r="C145" s="18"/>
      <c r="D145" s="18"/>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5">
      <c r="A146" s="19"/>
      <c r="B146" s="23"/>
      <c r="C146" s="18"/>
      <c r="D146" s="18"/>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5">
      <c r="A147" s="19"/>
      <c r="B147" s="23"/>
      <c r="C147" s="18"/>
      <c r="D147" s="18"/>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5">
      <c r="A148" s="19"/>
      <c r="B148" s="23"/>
      <c r="C148" s="18"/>
      <c r="D148" s="18"/>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5">
      <c r="A149" s="19"/>
      <c r="B149" s="23"/>
      <c r="C149" s="18"/>
      <c r="D149" s="18"/>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5">
      <c r="A150" s="19"/>
      <c r="B150" s="23"/>
      <c r="C150" s="18"/>
      <c r="D150" s="18"/>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5">
      <c r="A151" s="19"/>
      <c r="B151" s="23"/>
      <c r="C151" s="18"/>
      <c r="D151" s="18"/>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5">
      <c r="A152" s="19"/>
      <c r="B152" s="23"/>
      <c r="C152" s="18"/>
      <c r="D152" s="18"/>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5">
      <c r="A153" s="19"/>
      <c r="B153" s="23"/>
      <c r="C153" s="18"/>
      <c r="D153" s="18"/>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5">
      <c r="A154" s="19"/>
      <c r="B154" s="23"/>
      <c r="C154" s="18"/>
      <c r="D154" s="18"/>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5">
      <c r="A155" s="19"/>
      <c r="B155" s="23"/>
      <c r="C155" s="18"/>
      <c r="D155" s="18"/>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5">
      <c r="A156" s="19"/>
      <c r="B156" s="23"/>
      <c r="C156" s="18"/>
      <c r="D156" s="18"/>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5">
      <c r="A157" s="19"/>
      <c r="B157" s="23"/>
      <c r="C157" s="18"/>
      <c r="D157" s="18"/>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5">
      <c r="A158" s="19"/>
      <c r="B158" s="23"/>
      <c r="C158" s="18"/>
      <c r="D158" s="18"/>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5">
      <c r="A159" s="19"/>
      <c r="B159" s="23"/>
      <c r="C159" s="18"/>
      <c r="D159" s="18"/>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5">
      <c r="A160" s="19"/>
      <c r="B160" s="23"/>
      <c r="C160" s="18"/>
      <c r="D160" s="18"/>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5">
      <c r="A161" s="19"/>
      <c r="B161" s="23"/>
      <c r="C161" s="18"/>
      <c r="D161" s="18"/>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5">
      <c r="A162" s="19"/>
      <c r="B162" s="23"/>
      <c r="C162" s="18"/>
      <c r="D162" s="18"/>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5">
      <c r="A163" s="19"/>
      <c r="B163" s="23"/>
      <c r="C163" s="18"/>
      <c r="D163" s="18"/>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5">
      <c r="A164" s="19"/>
      <c r="B164" s="23"/>
      <c r="C164" s="18"/>
      <c r="D164" s="18"/>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5">
      <c r="A165" s="19"/>
      <c r="B165" s="23"/>
      <c r="C165" s="18"/>
      <c r="D165" s="18"/>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5">
      <c r="A166" s="19"/>
      <c r="B166" s="23"/>
      <c r="C166" s="18"/>
      <c r="D166" s="18"/>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5">
      <c r="A167" s="19"/>
      <c r="B167" s="23"/>
      <c r="C167" s="18"/>
      <c r="D167" s="18"/>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5">
      <c r="A168" s="19"/>
      <c r="B168" s="23"/>
      <c r="C168" s="18"/>
      <c r="D168" s="18"/>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5">
      <c r="A169" s="19"/>
      <c r="B169" s="23"/>
      <c r="C169" s="18"/>
      <c r="D169" s="18"/>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5">
      <c r="A170" s="19"/>
      <c r="B170" s="23"/>
      <c r="C170" s="18"/>
      <c r="D170" s="18"/>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5">
      <c r="A171" s="19"/>
      <c r="B171" s="23"/>
      <c r="C171" s="18"/>
      <c r="D171" s="18"/>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5">
      <c r="A172" s="19"/>
      <c r="B172" s="23"/>
      <c r="C172" s="18"/>
      <c r="D172" s="18"/>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5">
      <c r="A173" s="19"/>
      <c r="B173" s="23"/>
      <c r="C173" s="18"/>
      <c r="D173" s="18"/>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5">
      <c r="A174" s="19"/>
      <c r="B174" s="23"/>
      <c r="C174" s="18"/>
      <c r="D174" s="18"/>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5">
      <c r="A175" s="19"/>
      <c r="B175" s="23"/>
      <c r="C175" s="18"/>
      <c r="D175" s="18"/>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5">
      <c r="A176" s="19"/>
      <c r="B176" s="23"/>
      <c r="C176" s="18"/>
      <c r="D176" s="18"/>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5">
      <c r="A177" s="19"/>
      <c r="B177" s="23"/>
      <c r="C177" s="18"/>
      <c r="D177" s="18"/>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5">
      <c r="A178" s="19"/>
      <c r="B178" s="23"/>
      <c r="C178" s="18"/>
      <c r="D178" s="18"/>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5">
      <c r="A179" s="19"/>
      <c r="B179" s="23"/>
      <c r="C179" s="18"/>
      <c r="D179" s="18"/>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5">
      <c r="A180" s="19"/>
      <c r="B180" s="23"/>
      <c r="C180" s="18"/>
      <c r="D180" s="18"/>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5">
      <c r="A181" s="19"/>
      <c r="B181" s="23"/>
      <c r="C181" s="18"/>
      <c r="D181" s="18"/>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5">
      <c r="A182" s="19"/>
      <c r="B182" s="23"/>
      <c r="C182" s="18"/>
      <c r="D182" s="18"/>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5">
      <c r="A183" s="19"/>
      <c r="B183" s="23"/>
      <c r="C183" s="18"/>
      <c r="D183" s="18"/>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5">
      <c r="A184" s="19"/>
      <c r="B184" s="23"/>
      <c r="C184" s="18"/>
      <c r="D184" s="18"/>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5">
      <c r="A185" s="19"/>
      <c r="B185" s="23"/>
      <c r="C185" s="18"/>
      <c r="D185" s="18"/>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5">
      <c r="A186" s="19"/>
      <c r="B186" s="23"/>
      <c r="C186" s="18"/>
      <c r="D186" s="18"/>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5">
      <c r="A187" s="19"/>
      <c r="B187" s="23"/>
      <c r="C187" s="18"/>
      <c r="D187" s="18"/>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5">
      <c r="A188" s="19"/>
      <c r="B188" s="23"/>
      <c r="C188" s="18"/>
      <c r="D188" s="18"/>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5">
      <c r="A189" s="19"/>
      <c r="B189" s="23"/>
      <c r="C189" s="18"/>
      <c r="D189" s="18"/>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5">
      <c r="A190" s="19"/>
      <c r="B190" s="23"/>
      <c r="C190" s="18"/>
      <c r="D190" s="18"/>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5">
      <c r="A191" s="19"/>
      <c r="B191" s="23"/>
      <c r="C191" s="18"/>
      <c r="D191" s="18"/>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5">
      <c r="A192" s="19"/>
      <c r="B192" s="23"/>
      <c r="C192" s="18"/>
      <c r="D192" s="18"/>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5">
      <c r="A193" s="19"/>
      <c r="B193" s="23"/>
      <c r="C193" s="18"/>
      <c r="D193" s="18"/>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5">
      <c r="A194" s="19"/>
      <c r="B194" s="23"/>
      <c r="C194" s="18"/>
      <c r="D194" s="18"/>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5">
      <c r="A195" s="19"/>
      <c r="B195" s="23"/>
      <c r="C195" s="18"/>
      <c r="D195" s="18"/>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5">
      <c r="A196" s="19"/>
      <c r="B196" s="23"/>
      <c r="C196" s="18"/>
      <c r="D196" s="18"/>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5">
      <c r="A197" s="19"/>
      <c r="B197" s="23"/>
      <c r="C197" s="18"/>
      <c r="D197" s="18"/>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5">
      <c r="A198" s="19"/>
      <c r="B198" s="23"/>
      <c r="C198" s="18"/>
      <c r="D198" s="18"/>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5">
      <c r="A199" s="19"/>
      <c r="B199" s="23"/>
      <c r="C199" s="18"/>
      <c r="D199" s="18"/>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5">
      <c r="A200" s="19"/>
      <c r="B200" s="23"/>
      <c r="C200" s="18"/>
      <c r="D200" s="18"/>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5">
      <c r="A201" s="19"/>
      <c r="B201" s="23"/>
      <c r="C201" s="18"/>
      <c r="D201" s="18"/>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5">
      <c r="A202" s="19"/>
      <c r="B202" s="23"/>
      <c r="C202" s="18"/>
      <c r="D202" s="18"/>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5">
      <c r="A203" s="19"/>
      <c r="B203" s="23"/>
      <c r="C203" s="18"/>
      <c r="D203" s="18"/>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5">
      <c r="A204" s="19"/>
      <c r="B204" s="23"/>
      <c r="C204" s="18"/>
      <c r="D204" s="18"/>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5">
      <c r="A205" s="19"/>
      <c r="B205" s="23"/>
      <c r="C205" s="18"/>
      <c r="D205" s="18"/>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5">
      <c r="A206" s="19"/>
      <c r="B206" s="23"/>
      <c r="C206" s="18"/>
      <c r="D206" s="18"/>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5">
      <c r="A207" s="19"/>
      <c r="B207" s="23"/>
      <c r="C207" s="18"/>
      <c r="D207" s="18"/>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5">
      <c r="A208" s="19"/>
      <c r="B208" s="23"/>
      <c r="C208" s="18"/>
      <c r="D208" s="18"/>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5">
      <c r="A209" s="19"/>
      <c r="B209" s="23"/>
      <c r="C209" s="18"/>
      <c r="D209" s="18"/>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5">
      <c r="A210" s="19"/>
      <c r="B210" s="23"/>
      <c r="C210" s="18"/>
      <c r="D210" s="18"/>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5">
      <c r="A211" s="19"/>
      <c r="B211" s="23"/>
      <c r="C211" s="18"/>
      <c r="D211" s="18"/>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5">
      <c r="A212" s="19"/>
      <c r="B212" s="23"/>
      <c r="C212" s="18"/>
      <c r="D212" s="18"/>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5">
      <c r="A213" s="19"/>
      <c r="B213" s="23"/>
      <c r="C213" s="18"/>
      <c r="D213" s="18"/>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5">
      <c r="A214" s="19"/>
      <c r="B214" s="23"/>
      <c r="C214" s="18"/>
      <c r="D214" s="18"/>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5">
      <c r="A215" s="19"/>
      <c r="B215" s="23"/>
      <c r="C215" s="18"/>
      <c r="D215" s="18"/>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5">
      <c r="A216" s="19"/>
      <c r="B216" s="23"/>
      <c r="C216" s="18"/>
      <c r="D216" s="18"/>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5">
      <c r="A217" s="19"/>
      <c r="B217" s="23"/>
      <c r="C217" s="18"/>
      <c r="D217" s="18"/>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5">
      <c r="A218" s="19"/>
      <c r="B218" s="23"/>
      <c r="C218" s="18"/>
      <c r="D218" s="18"/>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5">
      <c r="A219" s="19"/>
      <c r="B219" s="23"/>
      <c r="C219" s="18"/>
      <c r="D219" s="18"/>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5">
      <c r="A220" s="19"/>
      <c r="B220" s="23"/>
      <c r="C220" s="18"/>
      <c r="D220" s="18"/>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5">
      <c r="A221" s="19"/>
      <c r="B221" s="23"/>
      <c r="C221" s="18"/>
      <c r="D221" s="18"/>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5">
      <c r="A222" s="19"/>
      <c r="B222" s="23"/>
      <c r="C222" s="18"/>
      <c r="D222" s="18"/>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5">
      <c r="A223" s="19"/>
      <c r="B223" s="23"/>
      <c r="C223" s="18"/>
      <c r="D223" s="18"/>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5">
      <c r="A224" s="19"/>
      <c r="B224" s="23"/>
      <c r="C224" s="18"/>
      <c r="D224" s="18"/>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5">
      <c r="A225" s="19"/>
      <c r="B225" s="23"/>
      <c r="C225" s="18"/>
      <c r="D225" s="18"/>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5">
      <c r="A226" s="19"/>
      <c r="B226" s="23"/>
      <c r="C226" s="18"/>
      <c r="D226" s="18"/>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5">
      <c r="A227" s="19"/>
      <c r="B227" s="23"/>
      <c r="C227" s="18"/>
      <c r="D227" s="18"/>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5">
      <c r="A228" s="19"/>
      <c r="B228" s="23"/>
      <c r="C228" s="18"/>
      <c r="D228" s="18"/>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5">
      <c r="A229" s="19"/>
      <c r="B229" s="23"/>
      <c r="C229" s="18"/>
      <c r="D229" s="18"/>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5">
      <c r="A230" s="19"/>
      <c r="B230" s="23"/>
      <c r="C230" s="18"/>
      <c r="D230" s="18"/>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5">
      <c r="A231" s="19"/>
      <c r="B231" s="23"/>
      <c r="C231" s="18"/>
      <c r="D231" s="18"/>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5">
      <c r="A232" s="19"/>
      <c r="B232" s="23"/>
      <c r="C232" s="18"/>
      <c r="D232" s="18"/>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5">
      <c r="A233" s="19"/>
      <c r="B233" s="23"/>
      <c r="C233" s="18"/>
      <c r="D233" s="18"/>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5">
      <c r="A234" s="19"/>
      <c r="B234" s="23"/>
      <c r="C234" s="18"/>
      <c r="D234" s="18"/>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5">
      <c r="A235" s="19"/>
      <c r="B235" s="23"/>
      <c r="C235" s="18"/>
      <c r="D235" s="18"/>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5">
      <c r="A236" s="19"/>
      <c r="B236" s="23"/>
      <c r="C236" s="18"/>
      <c r="D236" s="18"/>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5">
      <c r="A237" s="19"/>
      <c r="B237" s="23"/>
      <c r="C237" s="18"/>
      <c r="D237" s="18"/>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5">
      <c r="A238" s="19"/>
      <c r="B238" s="23"/>
      <c r="C238" s="18"/>
      <c r="D238" s="18"/>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5">
      <c r="A239" s="19"/>
      <c r="B239" s="23"/>
      <c r="C239" s="18"/>
      <c r="D239" s="18"/>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5">
      <c r="A240" s="19"/>
      <c r="B240" s="23"/>
      <c r="C240" s="18"/>
      <c r="D240" s="18"/>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5">
      <c r="A241" s="19"/>
      <c r="B241" s="23"/>
      <c r="C241" s="18"/>
      <c r="D241" s="18"/>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5">
      <c r="A242" s="19"/>
      <c r="B242" s="23"/>
      <c r="C242" s="18"/>
      <c r="D242" s="18"/>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5">
      <c r="A243" s="19"/>
      <c r="B243" s="23"/>
      <c r="C243" s="18"/>
      <c r="D243" s="18"/>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5">
      <c r="A244" s="19"/>
      <c r="B244" s="23"/>
      <c r="C244" s="18"/>
      <c r="D244" s="18"/>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5">
      <c r="A245" s="19"/>
      <c r="B245" s="23"/>
      <c r="C245" s="18"/>
      <c r="D245" s="18"/>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5">
      <c r="A246" s="19"/>
      <c r="B246" s="23"/>
      <c r="C246" s="18"/>
      <c r="D246" s="18"/>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5">
      <c r="A247" s="19"/>
      <c r="B247" s="23"/>
      <c r="C247" s="18"/>
      <c r="D247" s="18"/>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5">
      <c r="A248" s="19"/>
      <c r="B248" s="23"/>
      <c r="C248" s="18"/>
      <c r="D248" s="18"/>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5">
      <c r="A249" s="19"/>
      <c r="B249" s="23"/>
      <c r="C249" s="18"/>
      <c r="D249" s="18"/>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5">
      <c r="A250" s="19"/>
      <c r="B250" s="23"/>
      <c r="C250" s="18"/>
      <c r="D250" s="18"/>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5">
      <c r="A251" s="19"/>
      <c r="B251" s="23"/>
      <c r="C251" s="18"/>
      <c r="D251" s="18"/>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5">
      <c r="A252" s="19"/>
      <c r="B252" s="23"/>
      <c r="C252" s="18"/>
      <c r="D252" s="18"/>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5">
      <c r="A253" s="19"/>
      <c r="B253" s="23"/>
      <c r="C253" s="18"/>
      <c r="D253" s="18"/>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5">
      <c r="A254" s="19"/>
      <c r="B254" s="23"/>
      <c r="C254" s="18"/>
      <c r="D254" s="18"/>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5">
      <c r="A255" s="19"/>
      <c r="B255" s="23"/>
      <c r="C255" s="18"/>
      <c r="D255" s="18"/>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5">
      <c r="A256" s="19"/>
      <c r="B256" s="23"/>
      <c r="C256" s="18"/>
      <c r="D256" s="18"/>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5">
      <c r="A257" s="19"/>
      <c r="B257" s="23"/>
      <c r="C257" s="18"/>
      <c r="D257" s="18"/>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5">
      <c r="A258" s="19"/>
      <c r="B258" s="23"/>
      <c r="C258" s="18"/>
      <c r="D258" s="18"/>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5">
      <c r="A259" s="19"/>
      <c r="B259" s="23"/>
      <c r="C259" s="18"/>
      <c r="D259" s="18"/>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5">
      <c r="A260" s="19"/>
      <c r="B260" s="23"/>
      <c r="C260" s="18"/>
      <c r="D260" s="18"/>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5">
      <c r="A261" s="19"/>
      <c r="B261" s="23"/>
      <c r="C261" s="18"/>
      <c r="D261" s="18"/>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5">
      <c r="A262" s="19"/>
      <c r="B262" s="23"/>
      <c r="C262" s="18"/>
      <c r="D262" s="18"/>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5">
      <c r="A263" s="19"/>
      <c r="B263" s="23"/>
      <c r="C263" s="18"/>
      <c r="D263" s="18"/>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5">
      <c r="A264" s="19"/>
      <c r="B264" s="23"/>
      <c r="C264" s="18"/>
      <c r="D264" s="18"/>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5">
      <c r="A265" s="19"/>
      <c r="B265" s="23"/>
      <c r="C265" s="18"/>
      <c r="D265" s="18"/>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5">
      <c r="A266" s="19"/>
      <c r="B266" s="23"/>
      <c r="C266" s="18"/>
      <c r="D266" s="18"/>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5">
      <c r="A267" s="19"/>
      <c r="B267" s="23"/>
      <c r="C267" s="18"/>
      <c r="D267" s="18"/>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5">
      <c r="A268" s="19"/>
      <c r="B268" s="23"/>
      <c r="C268" s="18"/>
      <c r="D268" s="18"/>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5">
      <c r="A269" s="19"/>
      <c r="B269" s="23"/>
      <c r="C269" s="18"/>
      <c r="D269" s="18"/>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5">
      <c r="A270" s="19"/>
      <c r="B270" s="23"/>
      <c r="C270" s="18"/>
      <c r="D270" s="18"/>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5">
      <c r="A271" s="19"/>
      <c r="B271" s="23"/>
      <c r="C271" s="18"/>
      <c r="D271" s="18"/>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5">
      <c r="A272" s="19"/>
      <c r="B272" s="23"/>
      <c r="C272" s="18"/>
      <c r="D272" s="18"/>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5">
      <c r="A273" s="19"/>
      <c r="B273" s="23"/>
      <c r="C273" s="18"/>
      <c r="D273" s="18"/>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5">
      <c r="A274" s="19"/>
      <c r="B274" s="23"/>
      <c r="C274" s="18"/>
      <c r="D274" s="18"/>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5">
      <c r="A275" s="19"/>
      <c r="B275" s="23"/>
      <c r="C275" s="18"/>
      <c r="D275" s="18"/>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5">
      <c r="A276" s="19"/>
      <c r="B276" s="23"/>
      <c r="C276" s="18"/>
      <c r="D276" s="18"/>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5">
      <c r="A277" s="19"/>
      <c r="B277" s="23"/>
      <c r="C277" s="18"/>
      <c r="D277" s="18"/>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5">
      <c r="A278" s="19"/>
      <c r="B278" s="23"/>
      <c r="C278" s="18"/>
      <c r="D278" s="18"/>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5">
      <c r="A279" s="19"/>
      <c r="B279" s="23"/>
      <c r="C279" s="18"/>
      <c r="D279" s="18"/>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5">
      <c r="A280" s="19"/>
      <c r="B280" s="23"/>
      <c r="C280" s="18"/>
      <c r="D280" s="18"/>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5">
      <c r="A281" s="19"/>
      <c r="B281" s="23"/>
      <c r="C281" s="18"/>
      <c r="D281" s="18"/>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5">
      <c r="A282" s="19"/>
      <c r="B282" s="23"/>
      <c r="C282" s="18"/>
      <c r="D282" s="18"/>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5">
      <c r="A283" s="19"/>
      <c r="B283" s="23"/>
      <c r="C283" s="18"/>
      <c r="D283" s="18"/>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5">
      <c r="A284" s="19"/>
      <c r="B284" s="23"/>
      <c r="C284" s="18"/>
      <c r="D284" s="18"/>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5">
      <c r="A285" s="19"/>
      <c r="B285" s="23"/>
      <c r="C285" s="18"/>
      <c r="D285" s="18"/>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5">
      <c r="A286" s="19"/>
      <c r="B286" s="23"/>
      <c r="C286" s="18"/>
      <c r="D286" s="18"/>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5">
      <c r="A287" s="19"/>
      <c r="B287" s="23"/>
      <c r="C287" s="18"/>
      <c r="D287" s="18"/>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5">
      <c r="A288" s="19"/>
      <c r="B288" s="23"/>
      <c r="C288" s="18"/>
      <c r="D288" s="18"/>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5">
      <c r="A289" s="19"/>
      <c r="B289" s="23"/>
      <c r="C289" s="18"/>
      <c r="D289" s="18"/>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5">
      <c r="A290" s="19"/>
      <c r="B290" s="23"/>
      <c r="C290" s="18"/>
      <c r="D290" s="18"/>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5">
      <c r="A291" s="19"/>
      <c r="B291" s="23"/>
      <c r="C291" s="18"/>
      <c r="D291" s="18"/>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5">
      <c r="A292" s="19"/>
      <c r="B292" s="23"/>
      <c r="C292" s="18"/>
      <c r="D292" s="18"/>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5">
      <c r="A293" s="19"/>
      <c r="B293" s="23"/>
      <c r="C293" s="18"/>
      <c r="D293" s="18"/>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5">
      <c r="A294" s="19"/>
      <c r="B294" s="23"/>
      <c r="C294" s="18"/>
      <c r="D294" s="18"/>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5">
      <c r="A295" s="19"/>
      <c r="B295" s="23"/>
      <c r="C295" s="18"/>
      <c r="D295" s="18"/>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5">
      <c r="A296" s="19"/>
      <c r="B296" s="23"/>
      <c r="C296" s="18"/>
      <c r="D296" s="18"/>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5">
      <c r="A297" s="19"/>
      <c r="B297" s="23"/>
      <c r="C297" s="18"/>
      <c r="D297" s="18"/>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5">
      <c r="A298" s="19"/>
      <c r="B298" s="23"/>
      <c r="C298" s="18"/>
      <c r="D298" s="18"/>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5">
      <c r="A299" s="19"/>
      <c r="B299" s="23"/>
      <c r="C299" s="18"/>
      <c r="D299" s="18"/>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5">
      <c r="A300" s="19"/>
      <c r="B300" s="23"/>
      <c r="C300" s="18"/>
      <c r="D300" s="18"/>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5">
      <c r="A301" s="19"/>
      <c r="B301" s="23"/>
      <c r="C301" s="18"/>
      <c r="D301" s="18"/>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5">
      <c r="A302" s="19"/>
      <c r="B302" s="23"/>
      <c r="C302" s="18"/>
      <c r="D302" s="18"/>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5">
      <c r="A303" s="19"/>
      <c r="B303" s="23"/>
      <c r="C303" s="18"/>
      <c r="D303" s="18"/>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5">
      <c r="A304" s="19"/>
      <c r="B304" s="23"/>
      <c r="C304" s="18"/>
      <c r="D304" s="18"/>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5">
      <c r="A305" s="19"/>
      <c r="B305" s="23"/>
      <c r="C305" s="18"/>
      <c r="D305" s="18"/>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5">
      <c r="A306" s="19"/>
      <c r="B306" s="23"/>
      <c r="C306" s="18"/>
      <c r="D306" s="18"/>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5">
      <c r="A307" s="19"/>
      <c r="B307" s="23"/>
      <c r="C307" s="18"/>
      <c r="D307" s="18"/>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5">
      <c r="A308" s="19"/>
      <c r="B308" s="23"/>
      <c r="C308" s="18"/>
      <c r="D308" s="18"/>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5">
      <c r="A309" s="19"/>
      <c r="B309" s="23"/>
      <c r="C309" s="18"/>
      <c r="D309" s="18"/>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5">
      <c r="A310" s="19"/>
      <c r="B310" s="23"/>
      <c r="C310" s="18"/>
      <c r="D310" s="18"/>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5">
      <c r="A311" s="19"/>
      <c r="B311" s="23"/>
      <c r="C311" s="18"/>
      <c r="D311" s="18"/>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5">
      <c r="A312" s="19"/>
      <c r="B312" s="23"/>
      <c r="C312" s="18"/>
      <c r="D312" s="18"/>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5">
      <c r="A313" s="19"/>
      <c r="B313" s="23"/>
      <c r="C313" s="18"/>
      <c r="D313" s="18"/>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5">
      <c r="A314" s="19"/>
      <c r="B314" s="23"/>
      <c r="C314" s="18"/>
      <c r="D314" s="18"/>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5">
      <c r="A315" s="19"/>
      <c r="B315" s="23"/>
      <c r="C315" s="18"/>
      <c r="D315" s="18"/>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5">
      <c r="A316" s="19"/>
      <c r="B316" s="23"/>
      <c r="C316" s="18"/>
      <c r="D316" s="18"/>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5">
      <c r="A317" s="19"/>
      <c r="B317" s="23"/>
      <c r="C317" s="18"/>
      <c r="D317" s="18"/>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5">
      <c r="A318" s="19"/>
      <c r="B318" s="23"/>
      <c r="C318" s="18"/>
      <c r="D318" s="18"/>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5">
      <c r="A319" s="19"/>
      <c r="B319" s="23"/>
      <c r="C319" s="18"/>
      <c r="D319" s="18"/>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5">
      <c r="A320" s="19"/>
      <c r="B320" s="23"/>
      <c r="C320" s="18"/>
      <c r="D320" s="18"/>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5">
      <c r="A321" s="19"/>
      <c r="B321" s="23"/>
      <c r="C321" s="18"/>
      <c r="D321" s="18"/>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5">
      <c r="A322" s="19"/>
      <c r="B322" s="23"/>
      <c r="C322" s="18"/>
      <c r="D322" s="18"/>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5">
      <c r="A323" s="19"/>
      <c r="B323" s="23"/>
      <c r="C323" s="18"/>
      <c r="D323" s="18"/>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5">
      <c r="A324" s="19"/>
      <c r="B324" s="23"/>
      <c r="C324" s="18"/>
      <c r="D324" s="18"/>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5">
      <c r="A325" s="19"/>
      <c r="B325" s="23"/>
      <c r="C325" s="18"/>
      <c r="D325" s="18"/>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5">
      <c r="A326" s="19"/>
      <c r="B326" s="23"/>
      <c r="C326" s="18"/>
      <c r="D326" s="18"/>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5">
      <c r="A327" s="19"/>
      <c r="B327" s="23"/>
      <c r="C327" s="18"/>
      <c r="D327" s="18"/>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5">
      <c r="A328" s="19"/>
      <c r="B328" s="23"/>
      <c r="C328" s="18"/>
      <c r="D328" s="18"/>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5">
      <c r="A329" s="19"/>
      <c r="B329" s="23"/>
      <c r="C329" s="18"/>
      <c r="D329" s="18"/>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5">
      <c r="A330" s="19"/>
      <c r="B330" s="23"/>
      <c r="C330" s="18"/>
      <c r="D330" s="18"/>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5">
      <c r="A331" s="19"/>
      <c r="B331" s="23"/>
      <c r="C331" s="18"/>
      <c r="D331" s="18"/>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5">
      <c r="A332" s="19"/>
      <c r="B332" s="23"/>
      <c r="C332" s="18"/>
      <c r="D332" s="18"/>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5">
      <c r="A333" s="19"/>
      <c r="B333" s="23"/>
      <c r="C333" s="18"/>
      <c r="D333" s="18"/>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5">
      <c r="A334" s="19"/>
      <c r="B334" s="23"/>
      <c r="C334" s="18"/>
      <c r="D334" s="18"/>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5">
      <c r="A335" s="19"/>
      <c r="B335" s="23"/>
      <c r="C335" s="18"/>
      <c r="D335" s="18"/>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5">
      <c r="A336" s="19"/>
      <c r="B336" s="23"/>
      <c r="C336" s="18"/>
      <c r="D336" s="18"/>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5">
      <c r="A337" s="19"/>
      <c r="B337" s="23"/>
      <c r="C337" s="18"/>
      <c r="D337" s="18"/>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5">
      <c r="A338" s="19"/>
      <c r="B338" s="23"/>
      <c r="C338" s="18"/>
      <c r="D338" s="18"/>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5">
      <c r="A339" s="19"/>
      <c r="B339" s="23"/>
      <c r="C339" s="18"/>
      <c r="D339" s="18"/>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5">
      <c r="A340" s="19"/>
      <c r="B340" s="23"/>
      <c r="C340" s="18"/>
      <c r="D340" s="18"/>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5">
      <c r="A341" s="19"/>
      <c r="B341" s="23"/>
      <c r="C341" s="18"/>
      <c r="D341" s="18"/>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5">
      <c r="A342" s="19"/>
      <c r="B342" s="23"/>
      <c r="C342" s="18"/>
      <c r="D342" s="18"/>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5">
      <c r="A343" s="19"/>
      <c r="B343" s="23"/>
      <c r="C343" s="18"/>
      <c r="D343" s="18"/>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5">
      <c r="A344" s="19"/>
      <c r="B344" s="23"/>
      <c r="C344" s="18"/>
      <c r="D344" s="18"/>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5">
      <c r="A345" s="19"/>
      <c r="B345" s="23"/>
      <c r="C345" s="18"/>
      <c r="D345" s="18"/>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5">
      <c r="A346" s="19"/>
      <c r="B346" s="23"/>
      <c r="C346" s="18"/>
      <c r="D346" s="18"/>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5">
      <c r="A347" s="19"/>
      <c r="B347" s="23"/>
      <c r="C347" s="18"/>
      <c r="D347" s="18"/>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5">
      <c r="A348" s="19"/>
      <c r="B348" s="23"/>
      <c r="C348" s="18"/>
      <c r="D348" s="18"/>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5">
      <c r="A349" s="19"/>
      <c r="B349" s="23"/>
      <c r="C349" s="18"/>
      <c r="D349" s="18"/>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5">
      <c r="A350" s="19"/>
      <c r="B350" s="23"/>
      <c r="C350" s="18"/>
      <c r="D350" s="18"/>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5">
      <c r="A351" s="19"/>
      <c r="B351" s="23"/>
      <c r="C351" s="18"/>
      <c r="D351" s="18"/>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5">
      <c r="A352" s="19"/>
      <c r="B352" s="23"/>
      <c r="C352" s="18"/>
      <c r="D352" s="18"/>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5">
      <c r="A353" s="19"/>
      <c r="B353" s="23"/>
      <c r="C353" s="18"/>
      <c r="D353" s="18"/>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5">
      <c r="A354" s="19"/>
      <c r="B354" s="23"/>
      <c r="C354" s="18"/>
      <c r="D354" s="18"/>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5">
      <c r="A355" s="19"/>
      <c r="B355" s="23"/>
      <c r="C355" s="18"/>
      <c r="D355" s="18"/>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5">
      <c r="A356" s="19"/>
      <c r="B356" s="23"/>
      <c r="C356" s="18"/>
      <c r="D356" s="18"/>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5">
      <c r="A357" s="19"/>
      <c r="B357" s="23"/>
      <c r="C357" s="18"/>
      <c r="D357" s="18"/>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5">
      <c r="A358" s="19"/>
      <c r="B358" s="23"/>
      <c r="C358" s="18"/>
      <c r="D358" s="18"/>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5">
      <c r="A359" s="19"/>
      <c r="B359" s="23"/>
      <c r="C359" s="18"/>
      <c r="D359" s="18"/>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5">
      <c r="A360" s="19"/>
      <c r="B360" s="23"/>
      <c r="C360" s="18"/>
      <c r="D360" s="18"/>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5">
      <c r="A361" s="19"/>
      <c r="B361" s="23"/>
      <c r="C361" s="18"/>
      <c r="D361" s="18"/>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5">
      <c r="A362" s="19"/>
      <c r="B362" s="23"/>
      <c r="C362" s="18"/>
      <c r="D362" s="18"/>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5">
      <c r="A363" s="19"/>
      <c r="B363" s="23"/>
      <c r="C363" s="18"/>
      <c r="D363" s="18"/>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5">
      <c r="A364" s="19"/>
      <c r="B364" s="23"/>
      <c r="C364" s="18"/>
      <c r="D364" s="18"/>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5">
      <c r="A365" s="19"/>
      <c r="B365" s="23"/>
      <c r="C365" s="18"/>
      <c r="D365" s="18"/>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5">
      <c r="A366" s="19"/>
      <c r="B366" s="23"/>
      <c r="C366" s="18"/>
      <c r="D366" s="18"/>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5">
      <c r="A367" s="19"/>
      <c r="B367" s="23"/>
      <c r="C367" s="18"/>
      <c r="D367" s="18"/>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5">
      <c r="A368" s="19"/>
      <c r="B368" s="23"/>
      <c r="C368" s="18"/>
      <c r="D368" s="18"/>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5">
      <c r="A369" s="19"/>
      <c r="B369" s="23"/>
      <c r="C369" s="18"/>
      <c r="D369" s="18"/>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5">
      <c r="A370" s="19"/>
      <c r="B370" s="23"/>
      <c r="C370" s="18"/>
      <c r="D370" s="18"/>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5">
      <c r="A371" s="19"/>
      <c r="B371" s="23"/>
      <c r="C371" s="18"/>
      <c r="D371" s="18"/>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5">
      <c r="A372" s="19"/>
      <c r="B372" s="23"/>
      <c r="C372" s="18"/>
      <c r="D372" s="18"/>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5">
      <c r="A373" s="19"/>
      <c r="B373" s="23"/>
      <c r="C373" s="18"/>
      <c r="D373" s="18"/>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5">
      <c r="A374" s="19"/>
      <c r="B374" s="23"/>
      <c r="C374" s="18"/>
      <c r="D374" s="18"/>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5">
      <c r="A375" s="19"/>
      <c r="B375" s="23"/>
      <c r="C375" s="18"/>
      <c r="D375" s="18"/>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5">
      <c r="A376" s="19"/>
      <c r="B376" s="23"/>
      <c r="C376" s="18"/>
      <c r="D376" s="18"/>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5">
      <c r="A377" s="19"/>
      <c r="B377" s="23"/>
      <c r="C377" s="18"/>
      <c r="D377" s="18"/>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5">
      <c r="A378" s="19"/>
      <c r="B378" s="23"/>
      <c r="C378" s="18"/>
      <c r="D378" s="18"/>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5">
      <c r="A379" s="19"/>
      <c r="B379" s="23"/>
      <c r="C379" s="18"/>
      <c r="D379" s="18"/>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5">
      <c r="A380" s="19"/>
      <c r="B380" s="23"/>
      <c r="C380" s="18"/>
      <c r="D380" s="18"/>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5">
      <c r="A381" s="19"/>
      <c r="B381" s="23"/>
      <c r="C381" s="18"/>
      <c r="D381" s="18"/>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5">
      <c r="A382" s="19"/>
      <c r="B382" s="23"/>
      <c r="C382" s="18"/>
      <c r="D382" s="18"/>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5">
      <c r="A383" s="19"/>
      <c r="B383" s="23"/>
      <c r="C383" s="18"/>
      <c r="D383" s="18"/>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5">
      <c r="A384" s="19"/>
      <c r="B384" s="23"/>
      <c r="C384" s="18"/>
      <c r="D384" s="18"/>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5">
      <c r="A385" s="19"/>
      <c r="B385" s="23"/>
      <c r="C385" s="18"/>
      <c r="D385" s="18"/>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5">
      <c r="A386" s="19"/>
      <c r="B386" s="23"/>
      <c r="C386" s="18"/>
      <c r="D386" s="18"/>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5">
      <c r="A387" s="19"/>
      <c r="B387" s="23"/>
      <c r="C387" s="18"/>
      <c r="D387" s="18"/>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5">
      <c r="A388" s="19"/>
      <c r="B388" s="23"/>
      <c r="C388" s="18"/>
      <c r="D388" s="18"/>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5">
      <c r="A389" s="19"/>
      <c r="B389" s="23"/>
      <c r="C389" s="18"/>
      <c r="D389" s="18"/>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5">
      <c r="A390" s="19"/>
      <c r="B390" s="23"/>
      <c r="C390" s="18"/>
      <c r="D390" s="18"/>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5">
      <c r="A391" s="19"/>
      <c r="B391" s="23"/>
      <c r="C391" s="18"/>
      <c r="D391" s="18"/>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5">
      <c r="A392" s="19"/>
      <c r="B392" s="23"/>
      <c r="C392" s="18"/>
      <c r="D392" s="18"/>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5">
      <c r="A393" s="19"/>
      <c r="B393" s="23"/>
      <c r="C393" s="18"/>
      <c r="D393" s="18"/>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5">
      <c r="A394" s="19"/>
      <c r="B394" s="23"/>
      <c r="C394" s="18"/>
      <c r="D394" s="18"/>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5">
      <c r="A395" s="19"/>
      <c r="B395" s="23"/>
      <c r="C395" s="18"/>
      <c r="D395" s="18"/>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5">
      <c r="A396" s="19"/>
      <c r="B396" s="23"/>
      <c r="C396" s="18"/>
      <c r="D396" s="18"/>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5">
      <c r="A397" s="19"/>
      <c r="B397" s="23"/>
      <c r="C397" s="18"/>
      <c r="D397" s="18"/>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5">
      <c r="A398" s="19"/>
      <c r="B398" s="23"/>
      <c r="C398" s="18"/>
      <c r="D398" s="18"/>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5">
      <c r="A399" s="19"/>
      <c r="B399" s="23"/>
      <c r="C399" s="18"/>
      <c r="D399" s="18"/>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5">
      <c r="A400" s="19"/>
      <c r="B400" s="23"/>
      <c r="C400" s="18"/>
      <c r="D400" s="18"/>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5">
      <c r="A401" s="19"/>
      <c r="B401" s="23"/>
      <c r="C401" s="18"/>
      <c r="D401" s="18"/>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5">
      <c r="A402" s="19"/>
      <c r="B402" s="23"/>
      <c r="C402" s="18"/>
      <c r="D402" s="18"/>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5">
      <c r="A403" s="19"/>
      <c r="B403" s="23"/>
      <c r="C403" s="18"/>
      <c r="D403" s="18"/>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5">
      <c r="A404" s="19"/>
      <c r="B404" s="23"/>
      <c r="C404" s="18"/>
      <c r="D404" s="18"/>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5">
      <c r="A405" s="19"/>
      <c r="B405" s="23"/>
      <c r="C405" s="18"/>
      <c r="D405" s="18"/>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5">
      <c r="A406" s="19"/>
      <c r="B406" s="23"/>
      <c r="C406" s="18"/>
      <c r="D406" s="18"/>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5">
      <c r="A407" s="19"/>
      <c r="B407" s="23"/>
      <c r="C407" s="18"/>
      <c r="D407" s="18"/>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5">
      <c r="A408" s="19"/>
      <c r="B408" s="23"/>
      <c r="C408" s="18"/>
      <c r="D408" s="18"/>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5">
      <c r="A409" s="19"/>
      <c r="B409" s="23"/>
      <c r="C409" s="18"/>
      <c r="D409" s="18"/>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5">
      <c r="A410" s="19"/>
      <c r="B410" s="23"/>
      <c r="C410" s="18"/>
      <c r="D410" s="18"/>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5">
      <c r="A411" s="19"/>
      <c r="B411" s="23"/>
      <c r="C411" s="18"/>
      <c r="D411" s="18"/>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5">
      <c r="A412" s="19"/>
      <c r="B412" s="23"/>
      <c r="C412" s="18"/>
      <c r="D412" s="18"/>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5">
      <c r="A413" s="19"/>
      <c r="B413" s="23"/>
      <c r="C413" s="18"/>
      <c r="D413" s="18"/>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5">
      <c r="A414" s="19"/>
      <c r="B414" s="23"/>
      <c r="C414" s="18"/>
      <c r="D414" s="18"/>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5">
      <c r="A415" s="19"/>
      <c r="B415" s="23"/>
      <c r="C415" s="18"/>
      <c r="D415" s="18"/>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5">
      <c r="A416" s="19"/>
      <c r="B416" s="23"/>
      <c r="C416" s="18"/>
      <c r="D416" s="18"/>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5">
      <c r="A417" s="19"/>
      <c r="B417" s="23"/>
      <c r="C417" s="18"/>
      <c r="D417" s="18"/>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5">
      <c r="A418" s="19"/>
      <c r="B418" s="23"/>
      <c r="C418" s="18"/>
      <c r="D418" s="18"/>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5">
      <c r="A419" s="19"/>
      <c r="B419" s="23"/>
      <c r="C419" s="18"/>
      <c r="D419" s="18"/>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5">
      <c r="A420" s="19"/>
      <c r="B420" s="23"/>
      <c r="C420" s="18"/>
      <c r="D420" s="18"/>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5">
      <c r="A421" s="19"/>
      <c r="B421" s="23"/>
      <c r="C421" s="18"/>
      <c r="D421" s="18"/>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5">
      <c r="A422" s="19"/>
      <c r="B422" s="23"/>
      <c r="C422" s="18"/>
      <c r="D422" s="18"/>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5">
      <c r="A423" s="19"/>
      <c r="B423" s="23"/>
      <c r="C423" s="18"/>
      <c r="D423" s="18"/>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5">
      <c r="A424" s="19"/>
      <c r="B424" s="23"/>
      <c r="C424" s="18"/>
      <c r="D424" s="18"/>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5">
      <c r="A425" s="19"/>
      <c r="B425" s="23"/>
      <c r="C425" s="18"/>
      <c r="D425" s="18"/>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5">
      <c r="A426" s="19"/>
      <c r="B426" s="23"/>
      <c r="C426" s="18"/>
      <c r="D426" s="18"/>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5">
      <c r="A427" s="19"/>
      <c r="B427" s="23"/>
      <c r="C427" s="18"/>
      <c r="D427" s="18"/>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5">
      <c r="A428" s="19"/>
      <c r="B428" s="23"/>
      <c r="C428" s="18"/>
      <c r="D428" s="18"/>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5">
      <c r="A429" s="19"/>
      <c r="B429" s="23"/>
      <c r="C429" s="18"/>
      <c r="D429" s="18"/>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5">
      <c r="A430" s="19"/>
      <c r="B430" s="23"/>
      <c r="C430" s="18"/>
      <c r="D430" s="18"/>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5">
      <c r="A431" s="19"/>
      <c r="B431" s="23"/>
      <c r="C431" s="18"/>
      <c r="D431" s="18"/>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5">
      <c r="A432" s="19"/>
      <c r="B432" s="23"/>
      <c r="C432" s="18"/>
      <c r="D432" s="18"/>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5">
      <c r="A433" s="19"/>
      <c r="B433" s="23"/>
      <c r="C433" s="18"/>
      <c r="D433" s="18"/>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5">
      <c r="A434" s="19"/>
      <c r="B434" s="23"/>
      <c r="C434" s="18"/>
      <c r="D434" s="18"/>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5">
      <c r="A435" s="19"/>
      <c r="B435" s="23"/>
      <c r="C435" s="18"/>
      <c r="D435" s="18"/>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5">
      <c r="A436" s="19"/>
      <c r="B436" s="23"/>
      <c r="C436" s="18"/>
      <c r="D436" s="18"/>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5">
      <c r="A437" s="19"/>
      <c r="B437" s="23"/>
      <c r="C437" s="18"/>
      <c r="D437" s="18"/>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5">
      <c r="A438" s="19"/>
      <c r="B438" s="23"/>
      <c r="C438" s="18"/>
      <c r="D438" s="18"/>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5">
      <c r="A439" s="19"/>
      <c r="B439" s="23"/>
      <c r="C439" s="18"/>
      <c r="D439" s="18"/>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5">
      <c r="A440" s="19"/>
      <c r="B440" s="23"/>
      <c r="C440" s="18"/>
      <c r="D440" s="18"/>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5">
      <c r="A441" s="19"/>
      <c r="B441" s="23"/>
      <c r="C441" s="18"/>
      <c r="D441" s="18"/>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5">
      <c r="A442" s="19"/>
      <c r="B442" s="23"/>
      <c r="C442" s="18"/>
      <c r="D442" s="18"/>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5">
      <c r="A443" s="19"/>
      <c r="B443" s="23"/>
      <c r="C443" s="18"/>
      <c r="D443" s="18"/>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5">
      <c r="A444" s="19"/>
      <c r="B444" s="23"/>
      <c r="C444" s="18"/>
      <c r="D444" s="18"/>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5">
      <c r="A445" s="19"/>
      <c r="B445" s="23"/>
      <c r="C445" s="18"/>
      <c r="D445" s="18"/>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5">
      <c r="A446" s="19"/>
      <c r="B446" s="23"/>
      <c r="C446" s="18"/>
      <c r="D446" s="18"/>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5">
      <c r="A447" s="19"/>
      <c r="B447" s="23"/>
      <c r="C447" s="18"/>
      <c r="D447" s="18"/>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5">
      <c r="A448" s="19"/>
      <c r="B448" s="23"/>
      <c r="C448" s="18"/>
      <c r="D448" s="18"/>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5">
      <c r="A449" s="19"/>
      <c r="B449" s="23"/>
      <c r="C449" s="18"/>
      <c r="D449" s="18"/>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5">
      <c r="A450" s="19"/>
      <c r="B450" s="23"/>
      <c r="C450" s="18"/>
      <c r="D450" s="18"/>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5">
      <c r="A451" s="19"/>
      <c r="B451" s="23"/>
      <c r="C451" s="18"/>
      <c r="D451" s="18"/>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5">
      <c r="A452" s="19"/>
      <c r="B452" s="23"/>
      <c r="C452" s="18"/>
      <c r="D452" s="18"/>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5">
      <c r="A453" s="19"/>
      <c r="B453" s="23"/>
      <c r="C453" s="18"/>
      <c r="D453" s="18"/>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5">
      <c r="A454" s="19"/>
      <c r="B454" s="23"/>
      <c r="C454" s="18"/>
      <c r="D454" s="18"/>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5">
      <c r="A455" s="19"/>
      <c r="B455" s="23"/>
      <c r="C455" s="18"/>
      <c r="D455" s="18"/>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5">
      <c r="A456" s="19"/>
      <c r="B456" s="23"/>
      <c r="C456" s="18"/>
      <c r="D456" s="18"/>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5">
      <c r="A457" s="19"/>
      <c r="B457" s="23"/>
      <c r="C457" s="18"/>
      <c r="D457" s="18"/>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5">
      <c r="A458" s="19"/>
      <c r="B458" s="23"/>
      <c r="C458" s="18"/>
      <c r="D458" s="18"/>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5">
      <c r="A459" s="19"/>
      <c r="B459" s="23"/>
      <c r="C459" s="18"/>
      <c r="D459" s="18"/>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5">
      <c r="A460" s="19"/>
      <c r="B460" s="23"/>
      <c r="C460" s="18"/>
      <c r="D460" s="18"/>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5">
      <c r="A461" s="19"/>
      <c r="B461" s="23"/>
      <c r="C461" s="18"/>
      <c r="D461" s="18"/>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5">
      <c r="A462" s="19"/>
      <c r="B462" s="23"/>
      <c r="C462" s="18"/>
      <c r="D462" s="18"/>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5">
      <c r="A463" s="19"/>
      <c r="B463" s="23"/>
      <c r="C463" s="18"/>
      <c r="D463" s="18"/>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5">
      <c r="A464" s="19"/>
      <c r="B464" s="23"/>
      <c r="C464" s="18"/>
      <c r="D464" s="18"/>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5">
      <c r="A465" s="19"/>
      <c r="B465" s="23"/>
      <c r="C465" s="18"/>
      <c r="D465" s="18"/>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5">
      <c r="A466" s="19"/>
      <c r="B466" s="23"/>
      <c r="C466" s="18"/>
      <c r="D466" s="18"/>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5">
      <c r="A467" s="19"/>
      <c r="B467" s="23"/>
      <c r="C467" s="18"/>
      <c r="D467" s="18"/>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5">
      <c r="A468" s="19"/>
      <c r="B468" s="23"/>
      <c r="C468" s="18"/>
      <c r="D468" s="18"/>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5">
      <c r="A469" s="19"/>
      <c r="B469" s="23"/>
      <c r="C469" s="18"/>
      <c r="D469" s="18"/>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5">
      <c r="A470" s="19"/>
      <c r="B470" s="23"/>
      <c r="C470" s="18"/>
      <c r="D470" s="18"/>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5">
      <c r="A471" s="19"/>
      <c r="B471" s="23"/>
      <c r="C471" s="18"/>
      <c r="D471" s="18"/>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5">
      <c r="A472" s="19"/>
      <c r="B472" s="23"/>
      <c r="C472" s="18"/>
      <c r="D472" s="18"/>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5">
      <c r="A473" s="19"/>
      <c r="B473" s="23"/>
      <c r="C473" s="18"/>
      <c r="D473" s="18"/>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5">
      <c r="A474" s="19"/>
      <c r="B474" s="23"/>
      <c r="C474" s="18"/>
      <c r="D474" s="18"/>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5">
      <c r="A475" s="19"/>
      <c r="B475" s="23"/>
      <c r="C475" s="18"/>
      <c r="D475" s="18"/>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5">
      <c r="A476" s="19"/>
      <c r="B476" s="23"/>
      <c r="C476" s="18"/>
      <c r="D476" s="18"/>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5">
      <c r="A477" s="19"/>
      <c r="B477" s="23"/>
      <c r="C477" s="18"/>
      <c r="D477" s="18"/>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5">
      <c r="A478" s="19"/>
      <c r="B478" s="23"/>
      <c r="C478" s="18"/>
      <c r="D478" s="18"/>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5">
      <c r="A479" s="19"/>
      <c r="B479" s="23"/>
      <c r="C479" s="18"/>
      <c r="D479" s="18"/>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5">
      <c r="A480" s="19"/>
      <c r="B480" s="23"/>
      <c r="C480" s="18"/>
      <c r="D480" s="18"/>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5">
      <c r="A481" s="19"/>
      <c r="B481" s="23"/>
      <c r="C481" s="18"/>
      <c r="D481" s="18"/>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5">
      <c r="A482" s="19"/>
      <c r="B482" s="23"/>
      <c r="C482" s="18"/>
      <c r="D482" s="18"/>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5">
      <c r="A483" s="19"/>
      <c r="B483" s="23"/>
      <c r="C483" s="18"/>
      <c r="D483" s="18"/>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5">
      <c r="A484" s="19"/>
      <c r="B484" s="23"/>
      <c r="C484" s="18"/>
      <c r="D484" s="18"/>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5">
      <c r="A485" s="19"/>
      <c r="B485" s="23"/>
      <c r="C485" s="18"/>
      <c r="D485" s="18"/>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5">
      <c r="A486" s="19"/>
      <c r="B486" s="23"/>
      <c r="C486" s="18"/>
      <c r="D486" s="18"/>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5">
      <c r="A487" s="19"/>
      <c r="B487" s="23"/>
      <c r="C487" s="18"/>
      <c r="D487" s="18"/>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5">
      <c r="A488" s="19"/>
      <c r="B488" s="23"/>
      <c r="C488" s="18"/>
      <c r="D488" s="18"/>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5">
      <c r="A489" s="19"/>
      <c r="B489" s="23"/>
      <c r="C489" s="18"/>
      <c r="D489" s="18"/>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5">
      <c r="A490" s="19"/>
      <c r="B490" s="23"/>
      <c r="C490" s="18"/>
      <c r="D490" s="18"/>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5">
      <c r="A491" s="19"/>
      <c r="B491" s="23"/>
      <c r="C491" s="18"/>
      <c r="D491" s="18"/>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5">
      <c r="A492" s="19"/>
      <c r="B492" s="23"/>
      <c r="C492" s="18"/>
      <c r="D492" s="18"/>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5">
      <c r="A493" s="19"/>
      <c r="B493" s="23"/>
      <c r="C493" s="18"/>
      <c r="D493" s="18"/>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5">
      <c r="A494" s="19"/>
      <c r="B494" s="23"/>
      <c r="C494" s="18"/>
      <c r="D494" s="18"/>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5">
      <c r="A495" s="19"/>
      <c r="B495" s="23"/>
      <c r="C495" s="18"/>
      <c r="D495" s="18"/>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5">
      <c r="A496" s="19"/>
      <c r="B496" s="23"/>
      <c r="C496" s="18"/>
      <c r="D496" s="18"/>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5">
      <c r="A497" s="19"/>
      <c r="B497" s="23"/>
      <c r="C497" s="18"/>
      <c r="D497" s="18"/>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5">
      <c r="A498" s="19"/>
      <c r="B498" s="23"/>
      <c r="C498" s="18"/>
      <c r="D498" s="18"/>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5">
      <c r="A499" s="19"/>
      <c r="B499" s="23"/>
      <c r="C499" s="18"/>
      <c r="D499" s="18"/>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5">
      <c r="A500" s="19"/>
      <c r="B500" s="23"/>
      <c r="C500" s="18"/>
      <c r="D500" s="18"/>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5">
      <c r="A501" s="19"/>
      <c r="B501" s="23"/>
      <c r="C501" s="18"/>
      <c r="D501" s="18"/>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5">
      <c r="A502" s="19"/>
      <c r="B502" s="23"/>
      <c r="C502" s="18"/>
      <c r="D502" s="18"/>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5">
      <c r="A503" s="19"/>
      <c r="B503" s="23"/>
      <c r="C503" s="18"/>
      <c r="D503" s="18"/>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5">
      <c r="A504" s="19"/>
      <c r="B504" s="23"/>
      <c r="C504" s="18"/>
      <c r="D504" s="18"/>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5">
      <c r="A505" s="19"/>
      <c r="B505" s="23"/>
      <c r="C505" s="18"/>
      <c r="D505" s="18"/>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5">
      <c r="A506" s="19"/>
      <c r="B506" s="23"/>
      <c r="C506" s="18"/>
      <c r="D506" s="18"/>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5">
      <c r="A507" s="19"/>
      <c r="B507" s="23"/>
      <c r="C507" s="18"/>
      <c r="D507" s="18"/>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5">
      <c r="A508" s="19"/>
      <c r="B508" s="23"/>
      <c r="C508" s="18"/>
      <c r="D508" s="18"/>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5">
      <c r="A509" s="19"/>
      <c r="B509" s="23"/>
      <c r="C509" s="18"/>
      <c r="D509" s="18"/>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5">
      <c r="A510" s="19"/>
      <c r="B510" s="23"/>
      <c r="C510" s="18"/>
      <c r="D510" s="18"/>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5">
      <c r="A511" s="19"/>
      <c r="B511" s="23"/>
      <c r="C511" s="18"/>
      <c r="D511" s="18"/>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5">
      <c r="A512" s="19"/>
      <c r="B512" s="23"/>
      <c r="C512" s="18"/>
      <c r="D512" s="18"/>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5">
      <c r="A513" s="19"/>
      <c r="B513" s="23"/>
      <c r="C513" s="18"/>
      <c r="D513" s="18"/>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5">
      <c r="A514" s="19"/>
      <c r="B514" s="23"/>
      <c r="C514" s="18"/>
      <c r="D514" s="18"/>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5">
      <c r="A515" s="19"/>
      <c r="B515" s="23"/>
      <c r="C515" s="18"/>
      <c r="D515" s="18"/>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5">
      <c r="A516" s="19"/>
      <c r="B516" s="23"/>
      <c r="C516" s="18"/>
      <c r="D516" s="18"/>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5">
      <c r="A517" s="19"/>
      <c r="B517" s="23"/>
      <c r="C517" s="18"/>
      <c r="D517" s="18"/>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5">
      <c r="A518" s="19"/>
      <c r="B518" s="23"/>
      <c r="C518" s="18"/>
      <c r="D518" s="18"/>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5">
      <c r="A519" s="19"/>
      <c r="B519" s="23"/>
      <c r="C519" s="18"/>
      <c r="D519" s="18"/>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5">
      <c r="A520" s="19"/>
      <c r="B520" s="23"/>
      <c r="C520" s="18"/>
      <c r="D520" s="18"/>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5">
      <c r="A521" s="19"/>
      <c r="B521" s="23"/>
      <c r="C521" s="18"/>
      <c r="D521" s="18"/>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5">
      <c r="A522" s="19"/>
      <c r="B522" s="23"/>
      <c r="C522" s="18"/>
      <c r="D522" s="18"/>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5">
      <c r="A523" s="19"/>
      <c r="B523" s="23"/>
      <c r="C523" s="18"/>
      <c r="D523" s="18"/>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5">
      <c r="A524" s="19"/>
      <c r="B524" s="23"/>
      <c r="C524" s="18"/>
      <c r="D524" s="18"/>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5">
      <c r="A525" s="19"/>
      <c r="B525" s="23"/>
      <c r="C525" s="18"/>
      <c r="D525" s="18"/>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5">
      <c r="A526" s="19"/>
      <c r="B526" s="23"/>
      <c r="C526" s="18"/>
      <c r="D526" s="18"/>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5">
      <c r="A527" s="19"/>
      <c r="B527" s="23"/>
      <c r="C527" s="18"/>
      <c r="D527" s="18"/>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5">
      <c r="A528" s="19"/>
      <c r="B528" s="23"/>
      <c r="C528" s="18"/>
      <c r="D528" s="18"/>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5">
      <c r="A529" s="19"/>
      <c r="B529" s="23"/>
      <c r="C529" s="18"/>
      <c r="D529" s="18"/>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5">
      <c r="A530" s="19"/>
      <c r="B530" s="23"/>
      <c r="C530" s="18"/>
      <c r="D530" s="18"/>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5">
      <c r="A531" s="19"/>
      <c r="B531" s="23"/>
      <c r="C531" s="18"/>
      <c r="D531" s="18"/>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5">
      <c r="A532" s="19"/>
      <c r="B532" s="23"/>
      <c r="C532" s="18"/>
      <c r="D532" s="18"/>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5">
      <c r="A533" s="19"/>
      <c r="B533" s="23"/>
      <c r="C533" s="18"/>
      <c r="D533" s="18"/>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5">
      <c r="A534" s="19"/>
      <c r="B534" s="23"/>
      <c r="C534" s="18"/>
      <c r="D534" s="18"/>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5">
      <c r="A535" s="19"/>
      <c r="B535" s="23"/>
      <c r="C535" s="18"/>
      <c r="D535" s="18"/>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5">
      <c r="A536" s="19"/>
      <c r="B536" s="23"/>
      <c r="C536" s="18"/>
      <c r="D536" s="18"/>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5">
      <c r="A537" s="19"/>
      <c r="B537" s="23"/>
      <c r="C537" s="18"/>
      <c r="D537" s="18"/>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5">
      <c r="A538" s="19"/>
      <c r="B538" s="23"/>
      <c r="C538" s="18"/>
      <c r="D538" s="18"/>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5">
      <c r="A539" s="19"/>
      <c r="B539" s="23"/>
      <c r="C539" s="18"/>
      <c r="D539" s="18"/>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5">
      <c r="A540" s="19"/>
      <c r="B540" s="23"/>
      <c r="C540" s="18"/>
      <c r="D540" s="18"/>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5">
      <c r="A541" s="19"/>
      <c r="B541" s="23"/>
      <c r="C541" s="18"/>
      <c r="D541" s="18"/>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5">
      <c r="A542" s="19"/>
      <c r="B542" s="23"/>
      <c r="C542" s="18"/>
      <c r="D542" s="18"/>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5">
      <c r="A543" s="19"/>
      <c r="B543" s="23"/>
      <c r="C543" s="18"/>
      <c r="D543" s="18"/>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5">
      <c r="A544" s="19"/>
      <c r="B544" s="23"/>
      <c r="C544" s="18"/>
      <c r="D544" s="18"/>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5">
      <c r="A545" s="19"/>
      <c r="B545" s="23"/>
      <c r="C545" s="18"/>
      <c r="D545" s="18"/>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5">
      <c r="A546" s="19"/>
      <c r="B546" s="23"/>
      <c r="C546" s="18"/>
      <c r="D546" s="18"/>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5">
      <c r="A547" s="19"/>
      <c r="B547" s="23"/>
      <c r="C547" s="18"/>
      <c r="D547" s="18"/>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5">
      <c r="A548" s="19"/>
      <c r="B548" s="23"/>
      <c r="C548" s="18"/>
      <c r="D548" s="18"/>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5">
      <c r="A549" s="19"/>
      <c r="B549" s="23"/>
      <c r="C549" s="18"/>
      <c r="D549" s="18"/>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5">
      <c r="A550" s="19"/>
      <c r="B550" s="23"/>
      <c r="C550" s="18"/>
      <c r="D550" s="18"/>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5">
      <c r="A551" s="19"/>
      <c r="B551" s="23"/>
      <c r="C551" s="18"/>
      <c r="D551" s="18"/>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5">
      <c r="A552" s="19"/>
      <c r="B552" s="23"/>
      <c r="C552" s="18"/>
      <c r="D552" s="18"/>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5">
      <c r="A553" s="19"/>
      <c r="B553" s="23"/>
      <c r="C553" s="18"/>
      <c r="D553" s="18"/>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5">
      <c r="A554" s="19"/>
      <c r="B554" s="23"/>
      <c r="C554" s="18"/>
      <c r="D554" s="18"/>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5">
      <c r="A555" s="19"/>
      <c r="B555" s="23"/>
      <c r="C555" s="18"/>
      <c r="D555" s="18"/>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5">
      <c r="A556" s="19"/>
      <c r="B556" s="23"/>
      <c r="C556" s="18"/>
      <c r="D556" s="18"/>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5">
      <c r="A557" s="19"/>
      <c r="B557" s="23"/>
      <c r="C557" s="18"/>
      <c r="D557" s="18"/>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5">
      <c r="A558" s="19"/>
      <c r="B558" s="23"/>
      <c r="C558" s="18"/>
      <c r="D558" s="18"/>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5">
      <c r="A559" s="19"/>
      <c r="B559" s="23"/>
      <c r="C559" s="18"/>
      <c r="D559" s="18"/>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5">
      <c r="A560" s="19"/>
      <c r="B560" s="23"/>
      <c r="C560" s="18"/>
      <c r="D560" s="18"/>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5">
      <c r="A561" s="19"/>
      <c r="B561" s="23"/>
      <c r="C561" s="18"/>
      <c r="D561" s="18"/>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5">
      <c r="A562" s="19"/>
      <c r="B562" s="23"/>
      <c r="C562" s="18"/>
      <c r="D562" s="18"/>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5">
      <c r="A563" s="19"/>
      <c r="B563" s="23"/>
      <c r="C563" s="18"/>
      <c r="D563" s="18"/>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5">
      <c r="A564" s="19"/>
      <c r="B564" s="23"/>
      <c r="C564" s="18"/>
      <c r="D564" s="18"/>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5">
      <c r="A565" s="19"/>
      <c r="B565" s="23"/>
      <c r="C565" s="18"/>
      <c r="D565" s="18"/>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5">
      <c r="A566" s="19"/>
      <c r="B566" s="23"/>
      <c r="C566" s="18"/>
      <c r="D566" s="18"/>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5">
      <c r="A567" s="19"/>
      <c r="B567" s="23"/>
      <c r="C567" s="18"/>
      <c r="D567" s="18"/>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5">
      <c r="A568" s="19"/>
      <c r="B568" s="23"/>
      <c r="C568" s="18"/>
      <c r="D568" s="18"/>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5">
      <c r="A569" s="19"/>
      <c r="B569" s="23"/>
      <c r="C569" s="18"/>
      <c r="D569" s="18"/>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5">
      <c r="A570" s="19"/>
      <c r="B570" s="23"/>
      <c r="C570" s="18"/>
      <c r="D570" s="18"/>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5">
      <c r="A571" s="19"/>
      <c r="B571" s="23"/>
      <c r="C571" s="18"/>
      <c r="D571" s="18"/>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5">
      <c r="A572" s="19"/>
      <c r="B572" s="23"/>
      <c r="C572" s="18"/>
      <c r="D572" s="18"/>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5">
      <c r="A573" s="19"/>
      <c r="B573" s="23"/>
      <c r="C573" s="18"/>
      <c r="D573" s="18"/>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5">
      <c r="A574" s="19"/>
      <c r="B574" s="23"/>
      <c r="C574" s="18"/>
      <c r="D574" s="18"/>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5">
      <c r="A575" s="19"/>
      <c r="B575" s="23"/>
      <c r="C575" s="18"/>
      <c r="D575" s="18"/>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5">
      <c r="A576" s="19"/>
      <c r="B576" s="23"/>
      <c r="C576" s="18"/>
      <c r="D576" s="18"/>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5">
      <c r="A577" s="19"/>
      <c r="B577" s="23"/>
      <c r="C577" s="18"/>
      <c r="D577" s="18"/>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5">
      <c r="A578" s="19"/>
      <c r="B578" s="23"/>
      <c r="C578" s="18"/>
      <c r="D578" s="18"/>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5">
      <c r="A579" s="19"/>
      <c r="B579" s="23"/>
      <c r="C579" s="18"/>
      <c r="D579" s="18"/>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5">
      <c r="A580" s="19"/>
      <c r="B580" s="23"/>
      <c r="C580" s="18"/>
      <c r="D580" s="18"/>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5">
      <c r="A581" s="19"/>
      <c r="B581" s="23"/>
      <c r="C581" s="18"/>
      <c r="D581" s="18"/>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5">
      <c r="A582" s="19"/>
      <c r="B582" s="23"/>
      <c r="C582" s="18"/>
      <c r="D582" s="18"/>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5">
      <c r="A583" s="19"/>
      <c r="B583" s="23"/>
      <c r="C583" s="18"/>
      <c r="D583" s="18"/>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5">
      <c r="A584" s="19"/>
      <c r="B584" s="23"/>
      <c r="C584" s="18"/>
      <c r="D584" s="18"/>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5">
      <c r="A585" s="19"/>
      <c r="B585" s="23"/>
      <c r="C585" s="18"/>
      <c r="D585" s="18"/>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5">
      <c r="A586" s="19"/>
      <c r="B586" s="23"/>
      <c r="C586" s="18"/>
      <c r="D586" s="18"/>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5">
      <c r="A587" s="19"/>
      <c r="B587" s="23"/>
      <c r="C587" s="18"/>
      <c r="D587" s="18"/>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5">
      <c r="A588" s="19"/>
      <c r="B588" s="23"/>
      <c r="C588" s="18"/>
      <c r="D588" s="18"/>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5">
      <c r="A589" s="19"/>
      <c r="B589" s="23"/>
      <c r="C589" s="18"/>
      <c r="D589" s="18"/>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5">
      <c r="A590" s="19"/>
      <c r="B590" s="23"/>
      <c r="C590" s="18"/>
      <c r="D590" s="18"/>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5">
      <c r="A591" s="19"/>
      <c r="B591" s="23"/>
      <c r="C591" s="18"/>
      <c r="D591" s="18"/>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5">
      <c r="A592" s="19"/>
      <c r="B592" s="23"/>
      <c r="C592" s="18"/>
      <c r="D592" s="18"/>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5">
      <c r="A593" s="19"/>
      <c r="B593" s="23"/>
      <c r="C593" s="18"/>
      <c r="D593" s="18"/>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5">
      <c r="A594" s="19"/>
      <c r="B594" s="23"/>
      <c r="C594" s="18"/>
      <c r="D594" s="18"/>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5">
      <c r="A595" s="19"/>
      <c r="B595" s="23"/>
      <c r="C595" s="18"/>
      <c r="D595" s="18"/>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5">
      <c r="A596" s="19"/>
      <c r="B596" s="23"/>
      <c r="C596" s="18"/>
      <c r="D596" s="18"/>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5">
      <c r="A597" s="19"/>
      <c r="B597" s="23"/>
      <c r="C597" s="18"/>
      <c r="D597" s="18"/>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5">
      <c r="A598" s="19"/>
      <c r="B598" s="23"/>
      <c r="C598" s="18"/>
      <c r="D598" s="18"/>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5">
      <c r="A599" s="19"/>
      <c r="B599" s="23"/>
      <c r="C599" s="18"/>
      <c r="D599" s="18"/>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5">
      <c r="A600" s="19"/>
      <c r="B600" s="23"/>
      <c r="C600" s="18"/>
      <c r="D600" s="18"/>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5">
      <c r="A601" s="19"/>
      <c r="B601" s="23"/>
      <c r="C601" s="18"/>
      <c r="D601" s="18"/>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5">
      <c r="A602" s="19"/>
      <c r="B602" s="23"/>
      <c r="C602" s="18"/>
      <c r="D602" s="18"/>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5">
      <c r="A603" s="19"/>
      <c r="B603" s="23"/>
      <c r="C603" s="18"/>
      <c r="D603" s="18"/>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5">
      <c r="A604" s="19"/>
      <c r="B604" s="23"/>
      <c r="C604" s="18"/>
      <c r="D604" s="18"/>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5">
      <c r="A605" s="19"/>
      <c r="B605" s="23"/>
      <c r="C605" s="18"/>
      <c r="D605" s="18"/>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5">
      <c r="A606" s="19"/>
      <c r="B606" s="23"/>
      <c r="C606" s="18"/>
      <c r="D606" s="18"/>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5">
      <c r="A607" s="19"/>
      <c r="B607" s="23"/>
      <c r="C607" s="18"/>
      <c r="D607" s="18"/>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5">
      <c r="A608" s="19"/>
      <c r="B608" s="23"/>
      <c r="C608" s="18"/>
      <c r="D608" s="18"/>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5">
      <c r="A609" s="19"/>
      <c r="B609" s="23"/>
      <c r="C609" s="18"/>
      <c r="D609" s="18"/>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5">
      <c r="A610" s="19"/>
      <c r="B610" s="23"/>
      <c r="C610" s="18"/>
      <c r="D610" s="18"/>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5">
      <c r="A611" s="19"/>
      <c r="B611" s="23"/>
      <c r="C611" s="18"/>
      <c r="D611" s="18"/>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5">
      <c r="A612" s="19"/>
      <c r="B612" s="23"/>
      <c r="C612" s="18"/>
      <c r="D612" s="18"/>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5">
      <c r="A613" s="19"/>
      <c r="B613" s="23"/>
      <c r="C613" s="18"/>
      <c r="D613" s="18"/>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5">
      <c r="A614" s="19"/>
      <c r="B614" s="23"/>
      <c r="C614" s="18"/>
      <c r="D614" s="18"/>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5">
      <c r="A615" s="19"/>
      <c r="B615" s="23"/>
      <c r="C615" s="18"/>
      <c r="D615" s="18"/>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5">
      <c r="A616" s="19"/>
      <c r="B616" s="23"/>
      <c r="C616" s="18"/>
      <c r="D616" s="18"/>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5">
      <c r="A617" s="19"/>
      <c r="B617" s="23"/>
      <c r="C617" s="18"/>
      <c r="D617" s="18"/>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5">
      <c r="A618" s="19"/>
      <c r="B618" s="23"/>
      <c r="C618" s="18"/>
      <c r="D618" s="18"/>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5">
      <c r="A619" s="19"/>
      <c r="B619" s="23"/>
      <c r="C619" s="18"/>
      <c r="D619" s="18"/>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5">
      <c r="A620" s="19"/>
      <c r="B620" s="23"/>
      <c r="C620" s="18"/>
      <c r="D620" s="18"/>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5">
      <c r="A621" s="19"/>
      <c r="B621" s="23"/>
      <c r="C621" s="18"/>
      <c r="D621" s="18"/>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5">
      <c r="A622" s="19"/>
      <c r="B622" s="23"/>
      <c r="C622" s="18"/>
      <c r="D622" s="18"/>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5">
      <c r="A623" s="19"/>
      <c r="B623" s="23"/>
      <c r="C623" s="18"/>
      <c r="D623" s="18"/>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5">
      <c r="A624" s="19"/>
      <c r="B624" s="23"/>
      <c r="C624" s="18"/>
      <c r="D624" s="18"/>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5">
      <c r="A625" s="19"/>
      <c r="B625" s="23"/>
      <c r="C625" s="18"/>
      <c r="D625" s="18"/>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5">
      <c r="A626" s="19"/>
      <c r="B626" s="23"/>
      <c r="C626" s="18"/>
      <c r="D626" s="18"/>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5">
      <c r="A627" s="19"/>
      <c r="B627" s="23"/>
      <c r="C627" s="18"/>
      <c r="D627" s="18"/>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5">
      <c r="A628" s="19"/>
      <c r="B628" s="23"/>
      <c r="C628" s="18"/>
      <c r="D628" s="18"/>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5">
      <c r="A629" s="19"/>
      <c r="B629" s="23"/>
      <c r="C629" s="18"/>
      <c r="D629" s="18"/>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5">
      <c r="A630" s="19"/>
      <c r="B630" s="23"/>
      <c r="C630" s="18"/>
      <c r="D630" s="18"/>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5">
      <c r="A631" s="19"/>
      <c r="B631" s="23"/>
      <c r="C631" s="18"/>
      <c r="D631" s="18"/>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5">
      <c r="A632" s="19"/>
      <c r="B632" s="23"/>
      <c r="C632" s="18"/>
      <c r="D632" s="18"/>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5">
      <c r="A633" s="19"/>
      <c r="B633" s="23"/>
      <c r="C633" s="18"/>
      <c r="D633" s="18"/>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5">
      <c r="A634" s="19"/>
      <c r="B634" s="23"/>
      <c r="C634" s="18"/>
      <c r="D634" s="18"/>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5">
      <c r="A635" s="19"/>
      <c r="B635" s="23"/>
      <c r="C635" s="18"/>
      <c r="D635" s="18"/>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5">
      <c r="A636" s="19"/>
      <c r="B636" s="23"/>
      <c r="C636" s="18"/>
      <c r="D636" s="18"/>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5">
      <c r="A637" s="19"/>
      <c r="B637" s="23"/>
      <c r="C637" s="18"/>
      <c r="D637" s="18"/>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5">
      <c r="A638" s="19"/>
      <c r="B638" s="23"/>
      <c r="C638" s="18"/>
      <c r="D638" s="18"/>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5">
      <c r="A639" s="19"/>
      <c r="B639" s="23"/>
      <c r="C639" s="18"/>
      <c r="D639" s="18"/>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5">
      <c r="A640" s="19"/>
      <c r="B640" s="23"/>
      <c r="C640" s="18"/>
      <c r="D640" s="18"/>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5">
      <c r="A641" s="19"/>
      <c r="B641" s="23"/>
      <c r="C641" s="18"/>
      <c r="D641" s="18"/>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5">
      <c r="A642" s="19"/>
      <c r="B642" s="23"/>
      <c r="C642" s="18"/>
      <c r="D642" s="18"/>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5">
      <c r="A643" s="19"/>
      <c r="B643" s="23"/>
      <c r="C643" s="18"/>
      <c r="D643" s="18"/>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5">
      <c r="A644" s="19"/>
      <c r="B644" s="23"/>
      <c r="C644" s="18"/>
      <c r="D644" s="18"/>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5">
      <c r="A645" s="19"/>
      <c r="B645" s="23"/>
      <c r="C645" s="18"/>
      <c r="D645" s="18"/>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5">
      <c r="A646" s="19"/>
      <c r="B646" s="23"/>
      <c r="C646" s="18"/>
      <c r="D646" s="18"/>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5">
      <c r="A647" s="19"/>
      <c r="B647" s="23"/>
      <c r="C647" s="18"/>
      <c r="D647" s="18"/>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5">
      <c r="A648" s="19"/>
      <c r="B648" s="23"/>
      <c r="C648" s="18"/>
      <c r="D648" s="18"/>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5">
      <c r="A649" s="19"/>
      <c r="B649" s="23"/>
      <c r="C649" s="18"/>
      <c r="D649" s="18"/>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5">
      <c r="A650" s="19"/>
      <c r="B650" s="23"/>
      <c r="C650" s="18"/>
      <c r="D650" s="18"/>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5">
      <c r="A651" s="19"/>
      <c r="B651" s="23"/>
      <c r="C651" s="18"/>
      <c r="D651" s="18"/>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5">
      <c r="A652" s="19"/>
      <c r="B652" s="23"/>
      <c r="C652" s="18"/>
      <c r="D652" s="18"/>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5">
      <c r="A653" s="19"/>
      <c r="B653" s="23"/>
      <c r="C653" s="18"/>
      <c r="D653" s="18"/>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5">
      <c r="A654" s="19"/>
      <c r="B654" s="23"/>
      <c r="C654" s="18"/>
      <c r="D654" s="18"/>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5">
      <c r="A655" s="19"/>
      <c r="B655" s="23"/>
      <c r="C655" s="18"/>
      <c r="D655" s="18"/>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5">
      <c r="A656" s="19"/>
      <c r="B656" s="23"/>
      <c r="C656" s="18"/>
      <c r="D656" s="18"/>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5">
      <c r="A657" s="19"/>
      <c r="B657" s="23"/>
      <c r="C657" s="18"/>
      <c r="D657" s="18"/>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5">
      <c r="A658" s="19"/>
      <c r="B658" s="23"/>
      <c r="C658" s="18"/>
      <c r="D658" s="18"/>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5">
      <c r="A659" s="19"/>
      <c r="B659" s="23"/>
      <c r="C659" s="18"/>
      <c r="D659" s="18"/>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5">
      <c r="A660" s="19"/>
      <c r="B660" s="23"/>
      <c r="C660" s="18"/>
      <c r="D660" s="18"/>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5">
      <c r="A661" s="19"/>
      <c r="B661" s="23"/>
      <c r="C661" s="18"/>
      <c r="D661" s="18"/>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5">
      <c r="A662" s="19"/>
      <c r="B662" s="23"/>
      <c r="C662" s="18"/>
      <c r="D662" s="18"/>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5">
      <c r="A663" s="19"/>
      <c r="B663" s="23"/>
      <c r="C663" s="18"/>
      <c r="D663" s="18"/>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5">
      <c r="A664" s="19"/>
      <c r="B664" s="23"/>
      <c r="C664" s="18"/>
      <c r="D664" s="18"/>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5">
      <c r="A665" s="19"/>
      <c r="B665" s="23"/>
      <c r="C665" s="18"/>
      <c r="D665" s="18"/>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5">
      <c r="A666" s="19"/>
      <c r="B666" s="23"/>
      <c r="C666" s="18"/>
      <c r="D666" s="18"/>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5">
      <c r="A667" s="19"/>
      <c r="B667" s="23"/>
      <c r="C667" s="18"/>
      <c r="D667" s="18"/>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5">
      <c r="A668" s="19"/>
      <c r="B668" s="23"/>
      <c r="C668" s="18"/>
      <c r="D668" s="18"/>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5">
      <c r="A669" s="19"/>
      <c r="B669" s="23"/>
      <c r="C669" s="18"/>
      <c r="D669" s="18"/>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5">
      <c r="A670" s="19"/>
      <c r="B670" s="23"/>
      <c r="C670" s="18"/>
      <c r="D670" s="18"/>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5">
      <c r="A671" s="19"/>
      <c r="B671" s="23"/>
      <c r="C671" s="18"/>
      <c r="D671" s="18"/>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5">
      <c r="A672" s="19"/>
      <c r="B672" s="23"/>
      <c r="C672" s="18"/>
      <c r="D672" s="18"/>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5">
      <c r="A673" s="19"/>
      <c r="B673" s="23"/>
      <c r="C673" s="18"/>
      <c r="D673" s="18"/>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5">
      <c r="A674" s="19"/>
      <c r="B674" s="23"/>
      <c r="C674" s="18"/>
      <c r="D674" s="18"/>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5">
      <c r="A675" s="19"/>
      <c r="B675" s="23"/>
      <c r="C675" s="18"/>
      <c r="D675" s="18"/>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5">
      <c r="A676" s="19"/>
      <c r="B676" s="23"/>
      <c r="C676" s="18"/>
      <c r="D676" s="18"/>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5">
      <c r="A677" s="19"/>
      <c r="B677" s="23"/>
      <c r="C677" s="18"/>
      <c r="D677" s="18"/>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5">
      <c r="A678" s="19"/>
      <c r="B678" s="23"/>
      <c r="C678" s="18"/>
      <c r="D678" s="18"/>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5">
      <c r="A679" s="19"/>
      <c r="B679" s="23"/>
      <c r="C679" s="18"/>
      <c r="D679" s="18"/>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5">
      <c r="A680" s="19"/>
      <c r="B680" s="23"/>
      <c r="C680" s="18"/>
      <c r="D680" s="18"/>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5">
      <c r="A681" s="19"/>
      <c r="B681" s="23"/>
      <c r="C681" s="18"/>
      <c r="D681" s="18"/>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5">
      <c r="A682" s="19"/>
      <c r="B682" s="23"/>
      <c r="C682" s="18"/>
      <c r="D682" s="18"/>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5">
      <c r="A683" s="19"/>
      <c r="B683" s="23"/>
      <c r="C683" s="18"/>
      <c r="D683" s="18"/>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5">
      <c r="A684" s="19"/>
      <c r="B684" s="23"/>
      <c r="C684" s="18"/>
      <c r="D684" s="18"/>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5">
      <c r="A685" s="19"/>
      <c r="B685" s="23"/>
      <c r="C685" s="18"/>
      <c r="D685" s="18"/>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5">
      <c r="A686" s="19"/>
      <c r="B686" s="23"/>
      <c r="C686" s="18"/>
      <c r="D686" s="18"/>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5">
      <c r="A687" s="19"/>
      <c r="B687" s="23"/>
      <c r="C687" s="18"/>
      <c r="D687" s="18"/>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5">
      <c r="A688" s="19"/>
      <c r="B688" s="23"/>
      <c r="C688" s="18"/>
      <c r="D688" s="18"/>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5">
      <c r="A689" s="19"/>
      <c r="B689" s="23"/>
      <c r="C689" s="18"/>
      <c r="D689" s="18"/>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5">
      <c r="A690" s="19"/>
      <c r="B690" s="23"/>
      <c r="C690" s="18"/>
      <c r="D690" s="18"/>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5">
      <c r="A691" s="19"/>
      <c r="B691" s="23"/>
      <c r="C691" s="18"/>
      <c r="D691" s="18"/>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5">
      <c r="A692" s="19"/>
      <c r="B692" s="23"/>
      <c r="C692" s="18"/>
      <c r="D692" s="18"/>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5">
      <c r="A693" s="19"/>
      <c r="B693" s="23"/>
      <c r="C693" s="18"/>
      <c r="D693" s="18"/>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5">
      <c r="A694" s="19"/>
      <c r="B694" s="23"/>
      <c r="C694" s="18"/>
      <c r="D694" s="18"/>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5">
      <c r="A695" s="19"/>
      <c r="B695" s="23"/>
      <c r="C695" s="18"/>
      <c r="D695" s="18"/>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5">
      <c r="A696" s="19"/>
      <c r="B696" s="23"/>
      <c r="C696" s="18"/>
      <c r="D696" s="18"/>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5">
      <c r="A697" s="19"/>
      <c r="B697" s="23"/>
      <c r="C697" s="18"/>
      <c r="D697" s="18"/>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5">
      <c r="A698" s="19"/>
      <c r="B698" s="23"/>
      <c r="C698" s="18"/>
      <c r="D698" s="18"/>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5">
      <c r="A699" s="19"/>
      <c r="B699" s="23"/>
      <c r="C699" s="18"/>
      <c r="D699" s="18"/>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5">
      <c r="A700" s="19"/>
      <c r="B700" s="23"/>
      <c r="C700" s="18"/>
      <c r="D700" s="18"/>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5">
      <c r="A701" s="19"/>
      <c r="B701" s="23"/>
      <c r="C701" s="18"/>
      <c r="D701" s="18"/>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5">
      <c r="A702" s="19"/>
      <c r="B702" s="23"/>
      <c r="C702" s="18"/>
      <c r="D702" s="18"/>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5">
      <c r="A703" s="19"/>
      <c r="B703" s="23"/>
      <c r="C703" s="18"/>
      <c r="D703" s="18"/>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5">
      <c r="A704" s="19"/>
      <c r="B704" s="23"/>
      <c r="C704" s="18"/>
      <c r="D704" s="18"/>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5">
      <c r="A705" s="19"/>
      <c r="B705" s="23"/>
      <c r="C705" s="18"/>
      <c r="D705" s="18"/>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5">
      <c r="A706" s="19"/>
      <c r="B706" s="23"/>
      <c r="C706" s="18"/>
      <c r="D706" s="18"/>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5">
      <c r="A707" s="19"/>
      <c r="B707" s="23"/>
      <c r="C707" s="18"/>
      <c r="D707" s="18"/>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5">
      <c r="A708" s="19"/>
      <c r="B708" s="23"/>
      <c r="C708" s="18"/>
      <c r="D708" s="18"/>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5">
      <c r="A709" s="19"/>
      <c r="B709" s="23"/>
      <c r="C709" s="18"/>
      <c r="D709" s="18"/>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5">
      <c r="A710" s="19"/>
      <c r="B710" s="23"/>
      <c r="C710" s="18"/>
      <c r="D710" s="18"/>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5">
      <c r="A711" s="19"/>
      <c r="B711" s="23"/>
      <c r="C711" s="18"/>
      <c r="D711" s="18"/>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5">
      <c r="A712" s="19"/>
      <c r="B712" s="23"/>
      <c r="C712" s="18"/>
      <c r="D712" s="18"/>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5">
      <c r="A713" s="19"/>
      <c r="B713" s="23"/>
      <c r="C713" s="18"/>
      <c r="D713" s="18"/>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5">
      <c r="A714" s="19"/>
      <c r="B714" s="23"/>
      <c r="C714" s="18"/>
      <c r="D714" s="18"/>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5">
      <c r="A715" s="19"/>
      <c r="B715" s="23"/>
      <c r="C715" s="18"/>
      <c r="D715" s="18"/>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5">
      <c r="A716" s="19"/>
      <c r="B716" s="23"/>
      <c r="C716" s="18"/>
      <c r="D716" s="18"/>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5">
      <c r="A717" s="19"/>
      <c r="B717" s="23"/>
      <c r="C717" s="18"/>
      <c r="D717" s="18"/>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5">
      <c r="A718" s="19"/>
      <c r="B718" s="23"/>
      <c r="C718" s="18"/>
      <c r="D718" s="18"/>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5">
      <c r="A719" s="19"/>
      <c r="B719" s="23"/>
      <c r="C719" s="18"/>
      <c r="D719" s="18"/>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5">
      <c r="A720" s="19"/>
      <c r="B720" s="23"/>
      <c r="C720" s="18"/>
      <c r="D720" s="18"/>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5">
      <c r="A721" s="19"/>
      <c r="B721" s="23"/>
      <c r="C721" s="18"/>
      <c r="D721" s="18"/>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5">
      <c r="A722" s="19"/>
      <c r="B722" s="23"/>
      <c r="C722" s="18"/>
      <c r="D722" s="18"/>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5">
      <c r="A723" s="19"/>
      <c r="B723" s="23"/>
      <c r="C723" s="18"/>
      <c r="D723" s="18"/>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5">
      <c r="A724" s="19"/>
      <c r="B724" s="23"/>
      <c r="C724" s="18"/>
      <c r="D724" s="18"/>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5">
      <c r="A725" s="19"/>
      <c r="B725" s="23"/>
      <c r="C725" s="18"/>
      <c r="D725" s="18"/>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5">
      <c r="A726" s="19"/>
      <c r="B726" s="23"/>
      <c r="C726" s="18"/>
      <c r="D726" s="18"/>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5">
      <c r="A727" s="19"/>
      <c r="B727" s="23"/>
      <c r="C727" s="18"/>
      <c r="D727" s="18"/>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5">
      <c r="A728" s="19"/>
      <c r="B728" s="23"/>
      <c r="C728" s="18"/>
      <c r="D728" s="18"/>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5">
      <c r="A729" s="19"/>
      <c r="B729" s="23"/>
      <c r="C729" s="18"/>
      <c r="D729" s="18"/>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5">
      <c r="A730" s="19"/>
      <c r="B730" s="23"/>
      <c r="C730" s="18"/>
      <c r="D730" s="18"/>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5">
      <c r="A731" s="19"/>
      <c r="B731" s="23"/>
      <c r="C731" s="18"/>
      <c r="D731" s="18"/>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5">
      <c r="A732" s="19"/>
      <c r="B732" s="23"/>
      <c r="C732" s="18"/>
      <c r="D732" s="18"/>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5">
      <c r="A733" s="19"/>
      <c r="B733" s="23"/>
      <c r="C733" s="18"/>
      <c r="D733" s="18"/>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5">
      <c r="A734" s="19"/>
      <c r="B734" s="23"/>
      <c r="C734" s="18"/>
      <c r="D734" s="18"/>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5">
      <c r="A735" s="19"/>
      <c r="B735" s="23"/>
      <c r="C735" s="18"/>
      <c r="D735" s="18"/>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5">
      <c r="A736" s="19"/>
      <c r="B736" s="23"/>
      <c r="C736" s="18"/>
      <c r="D736" s="18"/>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5">
      <c r="A737" s="19"/>
      <c r="B737" s="23"/>
      <c r="C737" s="18"/>
      <c r="D737" s="18"/>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5">
      <c r="A738" s="19"/>
      <c r="B738" s="23"/>
      <c r="C738" s="18"/>
      <c r="D738" s="18"/>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5">
      <c r="A739" s="19"/>
      <c r="B739" s="23"/>
      <c r="C739" s="18"/>
      <c r="D739" s="18"/>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5">
      <c r="A740" s="19"/>
      <c r="B740" s="23"/>
      <c r="C740" s="18"/>
      <c r="D740" s="18"/>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5">
      <c r="A741" s="19"/>
      <c r="B741" s="23"/>
      <c r="C741" s="18"/>
      <c r="D741" s="18"/>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5">
      <c r="A742" s="19"/>
      <c r="B742" s="23"/>
      <c r="C742" s="18"/>
      <c r="D742" s="18"/>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5">
      <c r="A743" s="19"/>
      <c r="B743" s="23"/>
      <c r="C743" s="18"/>
      <c r="D743" s="18"/>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5">
      <c r="A744" s="19"/>
      <c r="B744" s="23"/>
      <c r="C744" s="18"/>
      <c r="D744" s="18"/>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5">
      <c r="A745" s="19"/>
      <c r="B745" s="23"/>
      <c r="C745" s="18"/>
      <c r="D745" s="18"/>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5">
      <c r="A746" s="19"/>
      <c r="B746" s="23"/>
      <c r="C746" s="18"/>
      <c r="D746" s="18"/>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5">
      <c r="A747" s="19"/>
      <c r="B747" s="23"/>
      <c r="C747" s="18"/>
      <c r="D747" s="18"/>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5">
      <c r="A748" s="19"/>
      <c r="B748" s="23"/>
      <c r="C748" s="18"/>
      <c r="D748" s="18"/>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5">
      <c r="A749" s="19"/>
      <c r="B749" s="23"/>
      <c r="C749" s="18"/>
      <c r="D749" s="18"/>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5">
      <c r="A750" s="19"/>
      <c r="B750" s="23"/>
      <c r="C750" s="18"/>
      <c r="D750" s="18"/>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5">
      <c r="A751" s="19"/>
      <c r="B751" s="23"/>
      <c r="C751" s="18"/>
      <c r="D751" s="18"/>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5">
      <c r="A752" s="19"/>
      <c r="B752" s="23"/>
      <c r="C752" s="18"/>
      <c r="D752" s="18"/>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5">
      <c r="A753" s="19"/>
      <c r="B753" s="23"/>
      <c r="C753" s="18"/>
      <c r="D753" s="18"/>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5">
      <c r="A754" s="19"/>
      <c r="B754" s="23"/>
      <c r="C754" s="18"/>
      <c r="D754" s="18"/>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5">
      <c r="A755" s="19"/>
      <c r="B755" s="23"/>
      <c r="C755" s="18"/>
      <c r="D755" s="18"/>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5">
      <c r="A756" s="19"/>
      <c r="B756" s="23"/>
      <c r="C756" s="18"/>
      <c r="D756" s="18"/>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5">
      <c r="A757" s="19"/>
      <c r="B757" s="23"/>
      <c r="C757" s="18"/>
      <c r="D757" s="18"/>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5">
      <c r="A758" s="19"/>
      <c r="B758" s="23"/>
      <c r="C758" s="18"/>
      <c r="D758" s="18"/>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5">
      <c r="A759" s="19"/>
      <c r="B759" s="23"/>
      <c r="C759" s="18"/>
      <c r="D759" s="18"/>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5">
      <c r="A760" s="19"/>
      <c r="B760" s="23"/>
      <c r="C760" s="18"/>
      <c r="D760" s="18"/>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5">
      <c r="A761" s="19"/>
      <c r="B761" s="23"/>
      <c r="C761" s="18"/>
      <c r="D761" s="18"/>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5">
      <c r="A762" s="19"/>
      <c r="B762" s="23"/>
      <c r="C762" s="18"/>
      <c r="D762" s="18"/>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5">
      <c r="A763" s="19"/>
      <c r="B763" s="23"/>
      <c r="C763" s="18"/>
      <c r="D763" s="18"/>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5">
      <c r="A764" s="19"/>
      <c r="B764" s="23"/>
      <c r="C764" s="18"/>
      <c r="D764" s="18"/>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5">
      <c r="A765" s="19"/>
      <c r="B765" s="23"/>
      <c r="C765" s="18"/>
      <c r="D765" s="18"/>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5">
      <c r="A766" s="19"/>
      <c r="B766" s="23"/>
      <c r="C766" s="18"/>
      <c r="D766" s="18"/>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5">
      <c r="A767" s="19"/>
      <c r="B767" s="23"/>
      <c r="C767" s="18"/>
      <c r="D767" s="18"/>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5">
      <c r="A768" s="19"/>
      <c r="B768" s="23"/>
      <c r="C768" s="18"/>
      <c r="D768" s="18"/>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5">
      <c r="A769" s="19"/>
      <c r="B769" s="23"/>
      <c r="C769" s="18"/>
      <c r="D769" s="18"/>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5">
      <c r="A770" s="19"/>
      <c r="B770" s="23"/>
      <c r="C770" s="18"/>
      <c r="D770" s="18"/>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5">
      <c r="A771" s="19"/>
      <c r="B771" s="23"/>
      <c r="C771" s="18"/>
      <c r="D771" s="18"/>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5">
      <c r="A772" s="19"/>
      <c r="B772" s="23"/>
      <c r="C772" s="18"/>
      <c r="D772" s="18"/>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5">
      <c r="A773" s="19"/>
      <c r="B773" s="23"/>
      <c r="C773" s="18"/>
      <c r="D773" s="18"/>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5">
      <c r="A774" s="19"/>
      <c r="B774" s="23"/>
      <c r="C774" s="18"/>
      <c r="D774" s="18"/>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5">
      <c r="A775" s="19"/>
      <c r="B775" s="23"/>
      <c r="C775" s="18"/>
      <c r="D775" s="18"/>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5">
      <c r="A776" s="19"/>
      <c r="B776" s="23"/>
      <c r="C776" s="18"/>
      <c r="D776" s="18"/>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5">
      <c r="A777" s="19"/>
      <c r="B777" s="23"/>
      <c r="C777" s="18"/>
      <c r="D777" s="18"/>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5">
      <c r="A778" s="19"/>
      <c r="B778" s="23"/>
      <c r="C778" s="18"/>
      <c r="D778" s="18"/>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5">
      <c r="A779" s="19"/>
      <c r="B779" s="23"/>
      <c r="C779" s="18"/>
      <c r="D779" s="18"/>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5">
      <c r="A780" s="19"/>
      <c r="B780" s="23"/>
      <c r="C780" s="18"/>
      <c r="D780" s="18"/>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5">
      <c r="A781" s="19"/>
      <c r="B781" s="23"/>
      <c r="C781" s="18"/>
      <c r="D781" s="18"/>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5">
      <c r="A782" s="19"/>
      <c r="B782" s="23"/>
      <c r="C782" s="18"/>
      <c r="D782" s="18"/>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5">
      <c r="A783" s="19"/>
      <c r="B783" s="23"/>
      <c r="C783" s="18"/>
      <c r="D783" s="18"/>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5">
      <c r="A784" s="19"/>
      <c r="B784" s="23"/>
      <c r="C784" s="18"/>
      <c r="D784" s="18"/>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5">
      <c r="A785" s="19"/>
      <c r="B785" s="23"/>
      <c r="C785" s="18"/>
      <c r="D785" s="18"/>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5">
      <c r="A786" s="19"/>
      <c r="B786" s="23"/>
      <c r="C786" s="18"/>
      <c r="D786" s="18"/>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5">
      <c r="A787" s="19"/>
      <c r="B787" s="23"/>
      <c r="C787" s="18"/>
      <c r="D787" s="18"/>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5">
      <c r="A788" s="19"/>
      <c r="B788" s="23"/>
      <c r="C788" s="18"/>
      <c r="D788" s="18"/>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5">
      <c r="A789" s="19"/>
      <c r="B789" s="23"/>
      <c r="C789" s="18"/>
      <c r="D789" s="18"/>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5">
      <c r="A790" s="19"/>
      <c r="B790" s="23"/>
      <c r="C790" s="18"/>
      <c r="D790" s="18"/>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5">
      <c r="A791" s="19"/>
      <c r="B791" s="23"/>
      <c r="C791" s="18"/>
      <c r="D791" s="18"/>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5">
      <c r="A792" s="19"/>
      <c r="B792" s="23"/>
      <c r="C792" s="18"/>
      <c r="D792" s="18"/>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5">
      <c r="A793" s="19"/>
      <c r="B793" s="23"/>
      <c r="C793" s="18"/>
      <c r="D793" s="18"/>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5">
      <c r="A794" s="19"/>
      <c r="B794" s="23"/>
      <c r="C794" s="18"/>
      <c r="D794" s="18"/>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5">
      <c r="A795" s="19"/>
      <c r="B795" s="23"/>
      <c r="C795" s="18"/>
      <c r="D795" s="18"/>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5">
      <c r="A796" s="19"/>
      <c r="B796" s="23"/>
      <c r="C796" s="18"/>
      <c r="D796" s="18"/>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5">
      <c r="A797" s="19"/>
      <c r="B797" s="23"/>
      <c r="C797" s="18"/>
      <c r="D797" s="18"/>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5">
      <c r="A798" s="19"/>
      <c r="B798" s="23"/>
      <c r="C798" s="18"/>
      <c r="D798" s="18"/>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5">
      <c r="A799" s="19"/>
      <c r="B799" s="23"/>
      <c r="C799" s="18"/>
      <c r="D799" s="18"/>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5">
      <c r="A800" s="19"/>
      <c r="B800" s="23"/>
      <c r="C800" s="18"/>
      <c r="D800" s="18"/>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5">
      <c r="A801" s="19"/>
      <c r="B801" s="23"/>
      <c r="C801" s="18"/>
      <c r="D801" s="18"/>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5">
      <c r="A802" s="19"/>
      <c r="B802" s="23"/>
      <c r="C802" s="18"/>
      <c r="D802" s="18"/>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5">
      <c r="A803" s="19"/>
      <c r="B803" s="23"/>
      <c r="C803" s="18"/>
      <c r="D803" s="18"/>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5">
      <c r="A804" s="19"/>
      <c r="B804" s="23"/>
      <c r="C804" s="18"/>
      <c r="D804" s="18"/>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5">
      <c r="A805" s="19"/>
      <c r="B805" s="23"/>
      <c r="C805" s="18"/>
      <c r="D805" s="18"/>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5">
      <c r="A806" s="19"/>
      <c r="B806" s="23"/>
      <c r="C806" s="18"/>
      <c r="D806" s="18"/>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5">
      <c r="A807" s="19"/>
      <c r="B807" s="23"/>
      <c r="C807" s="18"/>
      <c r="D807" s="18"/>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5">
      <c r="A808" s="19"/>
      <c r="B808" s="23"/>
      <c r="C808" s="18"/>
      <c r="D808" s="18"/>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5">
      <c r="A809" s="19"/>
      <c r="B809" s="23"/>
      <c r="C809" s="18"/>
      <c r="D809" s="18"/>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5">
      <c r="A810" s="19"/>
      <c r="B810" s="23"/>
      <c r="C810" s="18"/>
      <c r="D810" s="18"/>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5">
      <c r="A811" s="19"/>
      <c r="B811" s="23"/>
      <c r="C811" s="18"/>
      <c r="D811" s="18"/>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5">
      <c r="A812" s="19"/>
      <c r="B812" s="23"/>
      <c r="C812" s="18"/>
      <c r="D812" s="18"/>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5">
      <c r="A813" s="19"/>
      <c r="B813" s="23"/>
      <c r="C813" s="18"/>
      <c r="D813" s="18"/>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5">
      <c r="A814" s="19"/>
      <c r="B814" s="23"/>
      <c r="C814" s="18"/>
      <c r="D814" s="18"/>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5">
      <c r="A815" s="19"/>
      <c r="B815" s="23"/>
      <c r="C815" s="18"/>
      <c r="D815" s="18"/>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5">
      <c r="A816" s="19"/>
      <c r="B816" s="23"/>
      <c r="C816" s="18"/>
      <c r="D816" s="18"/>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5">
      <c r="A817" s="19"/>
      <c r="B817" s="23"/>
      <c r="C817" s="18"/>
      <c r="D817" s="18"/>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5">
      <c r="A818" s="19"/>
      <c r="B818" s="23"/>
      <c r="C818" s="18"/>
      <c r="D818" s="18"/>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5">
      <c r="A819" s="19"/>
      <c r="B819" s="23"/>
      <c r="C819" s="18"/>
      <c r="D819" s="18"/>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5">
      <c r="A820" s="19"/>
      <c r="B820" s="23"/>
      <c r="C820" s="18"/>
      <c r="D820" s="18"/>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5">
      <c r="A821" s="19"/>
      <c r="B821" s="23"/>
      <c r="C821" s="18"/>
      <c r="D821" s="18"/>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5">
      <c r="A822" s="19"/>
      <c r="B822" s="23"/>
      <c r="C822" s="18"/>
      <c r="D822" s="18"/>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5">
      <c r="A823" s="19"/>
      <c r="B823" s="23"/>
      <c r="C823" s="18"/>
      <c r="D823" s="18"/>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5">
      <c r="A824" s="19"/>
      <c r="B824" s="23"/>
      <c r="C824" s="18"/>
      <c r="D824" s="18"/>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5">
      <c r="A825" s="19"/>
      <c r="B825" s="23"/>
      <c r="C825" s="18"/>
      <c r="D825" s="18"/>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5">
      <c r="A826" s="19"/>
      <c r="B826" s="23"/>
      <c r="C826" s="18"/>
      <c r="D826" s="18"/>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5">
      <c r="A827" s="19"/>
      <c r="B827" s="23"/>
      <c r="C827" s="18"/>
      <c r="D827" s="18"/>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5">
      <c r="A828" s="19"/>
      <c r="B828" s="23"/>
      <c r="C828" s="18"/>
      <c r="D828" s="18"/>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5">
      <c r="A829" s="19"/>
      <c r="B829" s="23"/>
      <c r="C829" s="18"/>
      <c r="D829" s="18"/>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5">
      <c r="A830" s="19"/>
      <c r="B830" s="23"/>
      <c r="C830" s="18"/>
      <c r="D830" s="18"/>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5">
      <c r="A831" s="19"/>
      <c r="B831" s="23"/>
      <c r="C831" s="18"/>
      <c r="D831" s="18"/>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5">
      <c r="A832" s="19"/>
      <c r="B832" s="23"/>
      <c r="C832" s="18"/>
      <c r="D832" s="18"/>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5">
      <c r="A833" s="19"/>
      <c r="B833" s="23"/>
      <c r="C833" s="18"/>
      <c r="D833" s="18"/>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5">
      <c r="A834" s="19"/>
      <c r="B834" s="23"/>
      <c r="C834" s="18"/>
      <c r="D834" s="18"/>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5">
      <c r="A835" s="19"/>
      <c r="B835" s="23"/>
      <c r="C835" s="18"/>
      <c r="D835" s="18"/>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5">
      <c r="A836" s="19"/>
      <c r="B836" s="23"/>
      <c r="C836" s="18"/>
      <c r="D836" s="18"/>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5">
      <c r="A837" s="19"/>
      <c r="B837" s="23"/>
      <c r="C837" s="18"/>
      <c r="D837" s="18"/>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5">
      <c r="A838" s="19"/>
      <c r="B838" s="23"/>
      <c r="C838" s="18"/>
      <c r="D838" s="18"/>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5">
      <c r="A839" s="19"/>
      <c r="B839" s="23"/>
      <c r="C839" s="18"/>
      <c r="D839" s="18"/>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5">
      <c r="A840" s="19"/>
      <c r="B840" s="23"/>
      <c r="C840" s="18"/>
      <c r="D840" s="18"/>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5">
      <c r="A841" s="19"/>
      <c r="B841" s="23"/>
      <c r="C841" s="18"/>
      <c r="D841" s="18"/>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5">
      <c r="A842" s="19"/>
      <c r="B842" s="23"/>
      <c r="C842" s="18"/>
      <c r="D842" s="18"/>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5">
      <c r="A843" s="19"/>
      <c r="B843" s="23"/>
      <c r="C843" s="18"/>
      <c r="D843" s="18"/>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5">
      <c r="A844" s="19"/>
      <c r="B844" s="23"/>
      <c r="C844" s="18"/>
      <c r="D844" s="18"/>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5">
      <c r="A845" s="19"/>
      <c r="B845" s="23"/>
      <c r="C845" s="18"/>
      <c r="D845" s="18"/>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5">
      <c r="A846" s="19"/>
      <c r="B846" s="23"/>
      <c r="C846" s="18"/>
      <c r="D846" s="18"/>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5">
      <c r="A847" s="19"/>
      <c r="B847" s="23"/>
      <c r="C847" s="18"/>
      <c r="D847" s="18"/>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5">
      <c r="A848" s="19"/>
      <c r="B848" s="23"/>
      <c r="C848" s="18"/>
      <c r="D848" s="18"/>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5">
      <c r="A849" s="19"/>
      <c r="B849" s="23"/>
      <c r="C849" s="18"/>
      <c r="D849" s="18"/>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5">
      <c r="A850" s="19"/>
      <c r="B850" s="23"/>
      <c r="C850" s="18"/>
      <c r="D850" s="18"/>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5">
      <c r="A851" s="19"/>
      <c r="B851" s="23"/>
      <c r="C851" s="18"/>
      <c r="D851" s="18"/>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5">
      <c r="A852" s="19"/>
      <c r="B852" s="23"/>
      <c r="C852" s="18"/>
      <c r="D852" s="18"/>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5">
      <c r="A853" s="19"/>
      <c r="B853" s="23"/>
      <c r="C853" s="18"/>
      <c r="D853" s="18"/>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5">
      <c r="A854" s="19"/>
      <c r="B854" s="23"/>
      <c r="C854" s="18"/>
      <c r="D854" s="18"/>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5">
      <c r="A855" s="19"/>
      <c r="B855" s="23"/>
      <c r="C855" s="18"/>
      <c r="D855" s="18"/>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5">
      <c r="A856" s="19"/>
      <c r="B856" s="23"/>
      <c r="C856" s="18"/>
      <c r="D856" s="18"/>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5">
      <c r="A857" s="19"/>
      <c r="B857" s="23"/>
      <c r="C857" s="18"/>
      <c r="D857" s="18"/>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5">
      <c r="A858" s="19"/>
      <c r="B858" s="23"/>
      <c r="C858" s="18"/>
      <c r="D858" s="18"/>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5">
      <c r="A859" s="19"/>
      <c r="B859" s="23"/>
      <c r="C859" s="18"/>
      <c r="D859" s="18"/>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5">
      <c r="A860" s="19"/>
      <c r="B860" s="23"/>
      <c r="C860" s="18"/>
      <c r="D860" s="18"/>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5">
      <c r="A861" s="19"/>
      <c r="B861" s="23"/>
      <c r="C861" s="18"/>
      <c r="D861" s="18"/>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5">
      <c r="A862" s="19"/>
      <c r="B862" s="23"/>
      <c r="C862" s="18"/>
      <c r="D862" s="18"/>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5">
      <c r="A863" s="19"/>
      <c r="B863" s="23"/>
      <c r="C863" s="18"/>
      <c r="D863" s="18"/>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5">
      <c r="A864" s="19"/>
      <c r="B864" s="23"/>
      <c r="C864" s="18"/>
      <c r="D864" s="18"/>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5">
      <c r="A865" s="19"/>
      <c r="B865" s="23"/>
      <c r="C865" s="18"/>
      <c r="D865" s="18"/>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5">
      <c r="A866" s="19"/>
      <c r="B866" s="23"/>
      <c r="C866" s="18"/>
      <c r="D866" s="18"/>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5">
      <c r="A867" s="19"/>
      <c r="B867" s="23"/>
      <c r="C867" s="18"/>
      <c r="D867" s="18"/>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5">
      <c r="A868" s="19"/>
      <c r="B868" s="23"/>
      <c r="C868" s="18"/>
      <c r="D868" s="18"/>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5">
      <c r="A869" s="19"/>
      <c r="B869" s="23"/>
      <c r="C869" s="18"/>
      <c r="D869" s="18"/>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5">
      <c r="A870" s="19"/>
      <c r="B870" s="23"/>
      <c r="C870" s="18"/>
      <c r="D870" s="18"/>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5">
      <c r="A871" s="19"/>
      <c r="B871" s="23"/>
      <c r="C871" s="18"/>
      <c r="D871" s="18"/>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5">
      <c r="A872" s="19"/>
      <c r="B872" s="23"/>
      <c r="C872" s="18"/>
      <c r="D872" s="18"/>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5">
      <c r="A873" s="19"/>
      <c r="B873" s="23"/>
      <c r="C873" s="18"/>
      <c r="D873" s="18"/>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5">
      <c r="A874" s="19"/>
      <c r="B874" s="23"/>
      <c r="C874" s="18"/>
      <c r="D874" s="18"/>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5">
      <c r="A875" s="19"/>
      <c r="B875" s="23"/>
      <c r="C875" s="18"/>
      <c r="D875" s="18"/>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5">
      <c r="A876" s="19"/>
      <c r="B876" s="23"/>
      <c r="C876" s="18"/>
      <c r="D876" s="18"/>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5">
      <c r="A877" s="19"/>
      <c r="B877" s="23"/>
      <c r="C877" s="18"/>
      <c r="D877" s="18"/>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5">
      <c r="A878" s="19"/>
      <c r="B878" s="23"/>
      <c r="C878" s="18"/>
      <c r="D878" s="18"/>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5">
      <c r="A879" s="19"/>
      <c r="B879" s="23"/>
      <c r="C879" s="18"/>
      <c r="D879" s="18"/>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5">
      <c r="A880" s="19"/>
      <c r="B880" s="23"/>
      <c r="C880" s="18"/>
      <c r="D880" s="18"/>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5">
      <c r="A881" s="19"/>
      <c r="B881" s="23"/>
      <c r="C881" s="18"/>
      <c r="D881" s="18"/>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5">
      <c r="A882" s="19"/>
      <c r="B882" s="23"/>
      <c r="C882" s="18"/>
      <c r="D882" s="18"/>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5">
      <c r="A883" s="19"/>
      <c r="B883" s="23"/>
      <c r="C883" s="18"/>
      <c r="D883" s="18"/>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5">
      <c r="A884" s="19"/>
      <c r="B884" s="23"/>
      <c r="C884" s="18"/>
      <c r="D884" s="18"/>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5">
      <c r="A885" s="19"/>
      <c r="B885" s="23"/>
      <c r="C885" s="18"/>
      <c r="D885" s="18"/>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5">
      <c r="A886" s="19"/>
      <c r="B886" s="23"/>
      <c r="C886" s="18"/>
      <c r="D886" s="18"/>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5">
      <c r="A887" s="19"/>
      <c r="B887" s="23"/>
      <c r="C887" s="18"/>
      <c r="D887" s="18"/>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5">
      <c r="A888" s="19"/>
      <c r="B888" s="23"/>
      <c r="C888" s="18"/>
      <c r="D888" s="18"/>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5">
      <c r="A889" s="19"/>
      <c r="B889" s="23"/>
      <c r="C889" s="18"/>
      <c r="D889" s="18"/>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5">
      <c r="A890" s="19"/>
      <c r="B890" s="23"/>
      <c r="C890" s="18"/>
      <c r="D890" s="18"/>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5">
      <c r="A891" s="19"/>
      <c r="B891" s="23"/>
      <c r="C891" s="18"/>
      <c r="D891" s="18"/>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5">
      <c r="A892" s="19"/>
      <c r="B892" s="23"/>
      <c r="C892" s="18"/>
      <c r="D892" s="18"/>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5">
      <c r="A893" s="19"/>
      <c r="B893" s="23"/>
      <c r="C893" s="18"/>
      <c r="D893" s="18"/>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5">
      <c r="A894" s="19"/>
      <c r="B894" s="23"/>
      <c r="C894" s="18"/>
      <c r="D894" s="18"/>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5">
      <c r="A895" s="19"/>
      <c r="B895" s="23"/>
      <c r="C895" s="18"/>
      <c r="D895" s="18"/>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5">
      <c r="A896" s="19"/>
      <c r="B896" s="23"/>
      <c r="C896" s="18"/>
      <c r="D896" s="18"/>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5">
      <c r="A897" s="19"/>
      <c r="B897" s="23"/>
      <c r="C897" s="18"/>
      <c r="D897" s="18"/>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5">
      <c r="A898" s="19"/>
      <c r="B898" s="23"/>
      <c r="C898" s="18"/>
      <c r="D898" s="18"/>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5">
      <c r="A899" s="19"/>
      <c r="B899" s="23"/>
      <c r="C899" s="18"/>
      <c r="D899" s="18"/>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5">
      <c r="A900" s="19"/>
      <c r="B900" s="23"/>
      <c r="C900" s="18"/>
      <c r="D900" s="18"/>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5">
      <c r="A901" s="19"/>
      <c r="B901" s="23"/>
      <c r="C901" s="18"/>
      <c r="D901" s="18"/>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5">
      <c r="A902" s="19"/>
      <c r="B902" s="23"/>
      <c r="C902" s="18"/>
      <c r="D902" s="18"/>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5">
      <c r="A903" s="19"/>
      <c r="B903" s="23"/>
      <c r="C903" s="18"/>
      <c r="D903" s="18"/>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5">
      <c r="A904" s="19"/>
      <c r="B904" s="23"/>
      <c r="C904" s="18"/>
      <c r="D904" s="18"/>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5">
      <c r="A905" s="19"/>
      <c r="B905" s="23"/>
      <c r="C905" s="18"/>
      <c r="D905" s="18"/>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5">
      <c r="A906" s="19"/>
      <c r="B906" s="23"/>
      <c r="C906" s="18"/>
      <c r="D906" s="18"/>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5">
      <c r="A907" s="19"/>
      <c r="B907" s="23"/>
      <c r="C907" s="18"/>
      <c r="D907" s="18"/>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5">
      <c r="A908" s="19"/>
      <c r="B908" s="23"/>
      <c r="C908" s="18"/>
      <c r="D908" s="18"/>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5">
      <c r="A909" s="19"/>
      <c r="B909" s="23"/>
      <c r="C909" s="18"/>
      <c r="D909" s="18"/>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5">
      <c r="A910" s="19"/>
      <c r="B910" s="23"/>
      <c r="C910" s="18"/>
      <c r="D910" s="18"/>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5">
      <c r="A911" s="19"/>
      <c r="B911" s="23"/>
      <c r="C911" s="18"/>
      <c r="D911" s="18"/>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5">
      <c r="A912" s="19"/>
      <c r="B912" s="23"/>
      <c r="C912" s="18"/>
      <c r="D912" s="18"/>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5">
      <c r="A913" s="19"/>
      <c r="B913" s="23"/>
      <c r="C913" s="18"/>
      <c r="D913" s="18"/>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5">
      <c r="A914" s="19"/>
      <c r="B914" s="23"/>
      <c r="C914" s="18"/>
      <c r="D914" s="18"/>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5">
      <c r="A915" s="19"/>
      <c r="B915" s="23"/>
      <c r="C915" s="18"/>
      <c r="D915" s="18"/>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5">
      <c r="A916" s="19"/>
      <c r="B916" s="23"/>
      <c r="C916" s="18"/>
      <c r="D916" s="18"/>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5">
      <c r="A917" s="19"/>
      <c r="B917" s="23"/>
      <c r="C917" s="18"/>
      <c r="D917" s="18"/>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5">
      <c r="A918" s="19"/>
      <c r="B918" s="23"/>
      <c r="C918" s="18"/>
      <c r="D918" s="18"/>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5">
      <c r="A919" s="19"/>
      <c r="B919" s="23"/>
      <c r="C919" s="18"/>
      <c r="D919" s="18"/>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5">
      <c r="A920" s="19"/>
      <c r="B920" s="23"/>
      <c r="C920" s="18"/>
      <c r="D920" s="18"/>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5">
      <c r="A921" s="19"/>
      <c r="B921" s="23"/>
      <c r="C921" s="18"/>
      <c r="D921" s="18"/>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5">
      <c r="A922" s="19"/>
      <c r="B922" s="23"/>
      <c r="C922" s="18"/>
      <c r="D922" s="18"/>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5">
      <c r="A923" s="19"/>
      <c r="B923" s="23"/>
      <c r="C923" s="18"/>
      <c r="D923" s="18"/>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5">
      <c r="A924" s="19"/>
      <c r="B924" s="23"/>
      <c r="C924" s="18"/>
      <c r="D924" s="18"/>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5">
      <c r="A925" s="19"/>
      <c r="B925" s="23"/>
      <c r="C925" s="18"/>
      <c r="D925" s="18"/>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5">
      <c r="A926" s="19"/>
      <c r="B926" s="23"/>
      <c r="C926" s="18"/>
      <c r="D926" s="18"/>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5">
      <c r="A927" s="19"/>
      <c r="B927" s="23"/>
      <c r="C927" s="18"/>
      <c r="D927" s="18"/>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5">
      <c r="A928" s="19"/>
      <c r="B928" s="23"/>
      <c r="C928" s="18"/>
      <c r="D928" s="18"/>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5">
      <c r="A929" s="19"/>
      <c r="B929" s="23"/>
      <c r="C929" s="18"/>
      <c r="D929" s="18"/>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5">
      <c r="A930" s="19"/>
      <c r="B930" s="23"/>
      <c r="C930" s="18"/>
      <c r="D930" s="18"/>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5">
      <c r="A931" s="19"/>
      <c r="B931" s="23"/>
      <c r="C931" s="18"/>
      <c r="D931" s="18"/>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5">
      <c r="A932" s="19"/>
      <c r="B932" s="23"/>
      <c r="C932" s="18"/>
      <c r="D932" s="18"/>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5">
      <c r="A933" s="19"/>
      <c r="B933" s="23"/>
      <c r="C933" s="18"/>
      <c r="D933" s="18"/>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5">
      <c r="A934" s="19"/>
      <c r="B934" s="23"/>
      <c r="C934" s="18"/>
      <c r="D934" s="18"/>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5">
      <c r="A935" s="19"/>
      <c r="B935" s="23"/>
      <c r="C935" s="18"/>
      <c r="D935" s="18"/>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5">
      <c r="A936" s="19"/>
      <c r="B936" s="23"/>
      <c r="C936" s="18"/>
      <c r="D936" s="18"/>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5">
      <c r="A937" s="19"/>
      <c r="B937" s="23"/>
      <c r="C937" s="18"/>
      <c r="D937" s="18"/>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5">
      <c r="A938" s="19"/>
      <c r="B938" s="23"/>
      <c r="C938" s="18"/>
      <c r="D938" s="18"/>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5">
      <c r="A939" s="19"/>
      <c r="B939" s="23"/>
      <c r="C939" s="18"/>
      <c r="D939" s="18"/>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5">
      <c r="A940" s="19"/>
      <c r="B940" s="23"/>
      <c r="C940" s="18"/>
      <c r="D940" s="18"/>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5">
      <c r="A941" s="19"/>
      <c r="B941" s="23"/>
      <c r="C941" s="18"/>
      <c r="D941" s="18"/>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5">
      <c r="A942" s="19"/>
      <c r="B942" s="23"/>
      <c r="C942" s="18"/>
      <c r="D942" s="18"/>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5">
      <c r="A943" s="19"/>
      <c r="B943" s="23"/>
      <c r="C943" s="18"/>
      <c r="D943" s="18"/>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5">
      <c r="A944" s="19"/>
      <c r="B944" s="23"/>
      <c r="C944" s="18"/>
      <c r="D944" s="18"/>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5">
      <c r="A945" s="19"/>
      <c r="B945" s="23"/>
      <c r="C945" s="18"/>
      <c r="D945" s="18"/>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5">
      <c r="A946" s="19"/>
      <c r="B946" s="23"/>
      <c r="C946" s="18"/>
      <c r="D946" s="18"/>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5">
      <c r="A947" s="19"/>
      <c r="B947" s="23"/>
      <c r="C947" s="18"/>
      <c r="D947" s="18"/>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5">
      <c r="A948" s="19"/>
      <c r="B948" s="23"/>
      <c r="C948" s="18"/>
      <c r="D948" s="18"/>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5">
      <c r="A949" s="19"/>
      <c r="B949" s="23"/>
      <c r="C949" s="18"/>
      <c r="D949" s="18"/>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5">
      <c r="A950" s="19"/>
      <c r="B950" s="23"/>
      <c r="C950" s="18"/>
      <c r="D950" s="18"/>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5">
      <c r="A951" s="19"/>
      <c r="B951" s="23"/>
      <c r="C951" s="18"/>
      <c r="D951" s="18"/>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5">
      <c r="A952" s="19"/>
      <c r="B952" s="23"/>
      <c r="C952" s="18"/>
      <c r="D952" s="18"/>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5">
      <c r="A953" s="19"/>
      <c r="B953" s="23"/>
      <c r="C953" s="18"/>
      <c r="D953" s="18"/>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5">
      <c r="A954" s="19"/>
      <c r="B954" s="23"/>
      <c r="C954" s="18"/>
      <c r="D954" s="18"/>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5">
      <c r="A955" s="19"/>
      <c r="B955" s="23"/>
      <c r="C955" s="18"/>
      <c r="D955" s="18"/>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5">
      <c r="A956" s="19"/>
      <c r="B956" s="23"/>
      <c r="C956" s="18"/>
      <c r="D956" s="18"/>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5">
      <c r="A957" s="19"/>
      <c r="B957" s="23"/>
      <c r="C957" s="18"/>
      <c r="D957" s="18"/>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5">
      <c r="A958" s="19"/>
      <c r="B958" s="23"/>
      <c r="C958" s="18"/>
      <c r="D958" s="18"/>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5">
      <c r="A959" s="19"/>
      <c r="B959" s="23"/>
      <c r="C959" s="18"/>
      <c r="D959" s="18"/>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5">
      <c r="A960" s="19"/>
      <c r="B960" s="23"/>
      <c r="C960" s="18"/>
      <c r="D960" s="18"/>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5">
      <c r="A961" s="19"/>
      <c r="B961" s="23"/>
      <c r="C961" s="18"/>
      <c r="D961" s="18"/>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5">
      <c r="A962" s="19"/>
      <c r="B962" s="23"/>
      <c r="C962" s="18"/>
      <c r="D962" s="18"/>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5">
      <c r="A963" s="19"/>
      <c r="B963" s="23"/>
      <c r="C963" s="18"/>
      <c r="D963" s="18"/>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5">
      <c r="A964" s="19"/>
      <c r="B964" s="23"/>
      <c r="C964" s="18"/>
      <c r="D964" s="18"/>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5">
      <c r="A965" s="19"/>
      <c r="B965" s="23"/>
      <c r="C965" s="18"/>
      <c r="D965" s="18"/>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5">
      <c r="A966" s="19"/>
      <c r="B966" s="23"/>
      <c r="C966" s="18"/>
      <c r="D966" s="18"/>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5">
      <c r="A967" s="19"/>
      <c r="B967" s="23"/>
      <c r="C967" s="18"/>
      <c r="D967" s="18"/>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5">
      <c r="A968" s="19"/>
      <c r="B968" s="23"/>
      <c r="C968" s="18"/>
      <c r="D968" s="18"/>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5">
      <c r="A969" s="19"/>
      <c r="B969" s="23"/>
      <c r="C969" s="18"/>
      <c r="D969" s="18"/>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5">
      <c r="A970" s="19"/>
      <c r="B970" s="23"/>
      <c r="C970" s="18"/>
      <c r="D970" s="18"/>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5">
      <c r="A971" s="19"/>
      <c r="B971" s="23"/>
      <c r="C971" s="18"/>
      <c r="D971" s="18"/>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5">
      <c r="A972" s="19"/>
      <c r="B972" s="23"/>
      <c r="C972" s="18"/>
      <c r="D972" s="18"/>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5">
      <c r="A973" s="19"/>
      <c r="B973" s="23"/>
      <c r="C973" s="18"/>
      <c r="D973" s="18"/>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5">
      <c r="A974" s="19"/>
      <c r="B974" s="23"/>
      <c r="C974" s="18"/>
      <c r="D974" s="18"/>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5">
      <c r="A975" s="19"/>
      <c r="B975" s="23"/>
      <c r="C975" s="18"/>
      <c r="D975" s="18"/>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5">
      <c r="A976" s="19"/>
      <c r="B976" s="23"/>
      <c r="C976" s="18"/>
      <c r="D976" s="18"/>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5">
      <c r="A977" s="19"/>
      <c r="B977" s="23"/>
      <c r="C977" s="18"/>
      <c r="D977" s="18"/>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5">
      <c r="A978" s="19"/>
      <c r="B978" s="23"/>
      <c r="C978" s="18"/>
      <c r="D978" s="18"/>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5">
      <c r="A979" s="19"/>
      <c r="B979" s="23"/>
      <c r="C979" s="18"/>
      <c r="D979" s="18"/>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5">
      <c r="A980" s="19"/>
      <c r="B980" s="23"/>
      <c r="C980" s="18"/>
      <c r="D980" s="18"/>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5">
      <c r="A981" s="19"/>
      <c r="B981" s="23"/>
      <c r="C981" s="18"/>
      <c r="D981" s="18"/>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5">
      <c r="A982" s="19"/>
      <c r="B982" s="23"/>
      <c r="C982" s="18"/>
      <c r="D982" s="18"/>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5">
      <c r="A983" s="19"/>
      <c r="B983" s="23"/>
      <c r="C983" s="18"/>
      <c r="D983" s="18"/>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5">
      <c r="A984" s="19"/>
      <c r="B984" s="23"/>
      <c r="C984" s="18"/>
      <c r="D984" s="18"/>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5">
      <c r="A985" s="19"/>
      <c r="B985" s="23"/>
      <c r="C985" s="18"/>
      <c r="D985" s="18"/>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5">
      <c r="A986" s="19"/>
      <c r="B986" s="23"/>
      <c r="C986" s="18"/>
      <c r="D986" s="18"/>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5">
      <c r="A987" s="19"/>
      <c r="B987" s="23"/>
      <c r="C987" s="18"/>
      <c r="D987" s="18"/>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5">
      <c r="A988" s="19"/>
      <c r="B988" s="23"/>
      <c r="C988" s="18"/>
      <c r="D988" s="18"/>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5">
      <c r="A989" s="19"/>
      <c r="B989" s="23"/>
      <c r="C989" s="18"/>
      <c r="D989" s="18"/>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5">
      <c r="A990" s="19"/>
      <c r="B990" s="23"/>
      <c r="C990" s="18"/>
      <c r="D990" s="18"/>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5">
      <c r="A991" s="19"/>
      <c r="B991" s="23"/>
      <c r="C991" s="18"/>
      <c r="D991" s="18"/>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5">
      <c r="A992" s="19"/>
      <c r="B992" s="23"/>
      <c r="C992" s="18"/>
      <c r="D992" s="18"/>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5">
      <c r="A993" s="19"/>
      <c r="B993" s="23"/>
      <c r="C993" s="18"/>
      <c r="D993" s="18"/>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5">
      <c r="A994" s="19"/>
      <c r="B994" s="23"/>
      <c r="C994" s="18"/>
      <c r="D994" s="18"/>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5">
      <c r="A995" s="19"/>
      <c r="B995" s="23"/>
      <c r="C995" s="18"/>
      <c r="D995" s="18"/>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5">
      <c r="A996" s="19"/>
      <c r="B996" s="23"/>
      <c r="C996" s="18"/>
      <c r="D996" s="18"/>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5">
      <c r="A997" s="19"/>
      <c r="B997" s="23"/>
      <c r="C997" s="18"/>
      <c r="D997" s="18"/>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5">
      <c r="A998" s="19"/>
      <c r="B998" s="23"/>
      <c r="C998" s="18"/>
      <c r="D998" s="18"/>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5">
      <c r="A999" s="19"/>
      <c r="B999" s="23"/>
      <c r="C999" s="18"/>
      <c r="D999" s="18"/>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5">
      <c r="A1000" s="19"/>
      <c r="B1000" s="23"/>
      <c r="C1000" s="18"/>
      <c r="D1000" s="18"/>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55:E55"/>
  </mergeCells>
  <pageMargins left="0.70866141732283472" right="0.31496062992125984" top="0.78740157480314965" bottom="0.59055118110236227" header="0" footer="0"/>
  <pageSetup paperSize="9" scale="95" orientation="portrait"/>
  <headerFooter>
    <oddHeader>&amp;C&amp;A</oddHeader>
    <oddFooter>&amp;C000000_x000D_#FFFF00HK-dir Intern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3" workbookViewId="0">
      <selection activeCell="D55" sqref="D55"/>
    </sheetView>
  </sheetViews>
  <sheetFormatPr baseColWidth="10" defaultColWidth="14.42578125" defaultRowHeight="15" customHeight="1" x14ac:dyDescent="0.25"/>
  <cols>
    <col min="1" max="1" width="36.42578125" customWidth="1"/>
    <col min="2" max="2" width="7" customWidth="1"/>
    <col min="3" max="4" width="15.5703125" customWidth="1"/>
    <col min="5" max="5" width="13.85546875" customWidth="1"/>
    <col min="6" max="26" width="11.42578125" customWidth="1"/>
  </cols>
  <sheetData>
    <row r="1" spans="1:26" ht="15" customHeight="1" x14ac:dyDescent="0.25">
      <c r="A1" s="61" t="str">
        <f>Resultatregnskap!A1</f>
        <v>Fagskolens navn: Institutt for helhetsmedisin</v>
      </c>
      <c r="B1" s="61"/>
      <c r="C1" s="61"/>
      <c r="D1" s="62"/>
      <c r="E1" s="19"/>
      <c r="F1" s="19"/>
      <c r="G1" s="19"/>
      <c r="H1" s="19"/>
      <c r="I1" s="19"/>
      <c r="J1" s="19"/>
      <c r="K1" s="19"/>
      <c r="L1" s="19"/>
      <c r="M1" s="19"/>
      <c r="N1" s="19"/>
      <c r="O1" s="19"/>
      <c r="P1" s="19"/>
      <c r="Q1" s="19"/>
      <c r="R1" s="19"/>
      <c r="S1" s="19"/>
      <c r="T1" s="19"/>
      <c r="U1" s="19"/>
      <c r="V1" s="19"/>
      <c r="W1" s="19"/>
      <c r="X1" s="19"/>
      <c r="Y1" s="19"/>
      <c r="Z1" s="19"/>
    </row>
    <row r="2" spans="1:26" ht="15" customHeight="1" x14ac:dyDescent="0.25">
      <c r="A2" s="61"/>
      <c r="B2" s="61"/>
      <c r="C2" s="61"/>
      <c r="D2" s="62"/>
      <c r="E2" s="19"/>
      <c r="F2" s="19"/>
      <c r="G2" s="19"/>
      <c r="H2" s="19"/>
      <c r="I2" s="19"/>
      <c r="J2" s="19"/>
      <c r="K2" s="19"/>
      <c r="L2" s="19"/>
      <c r="M2" s="19"/>
      <c r="N2" s="19"/>
      <c r="O2" s="19"/>
      <c r="P2" s="19"/>
      <c r="Q2" s="19"/>
      <c r="R2" s="19"/>
      <c r="S2" s="19"/>
      <c r="T2" s="19"/>
      <c r="U2" s="19"/>
      <c r="V2" s="19"/>
      <c r="W2" s="19"/>
      <c r="X2" s="19"/>
      <c r="Y2" s="19"/>
      <c r="Z2" s="19"/>
    </row>
    <row r="3" spans="1:26" ht="15" customHeight="1" x14ac:dyDescent="0.25">
      <c r="A3" s="63" t="s">
        <v>162</v>
      </c>
      <c r="B3" s="61"/>
      <c r="C3" s="61"/>
      <c r="D3" s="62"/>
      <c r="E3" s="19"/>
      <c r="F3" s="19"/>
      <c r="G3" s="19"/>
      <c r="H3" s="19"/>
      <c r="I3" s="19"/>
      <c r="J3" s="19"/>
      <c r="K3" s="19"/>
      <c r="L3" s="19"/>
      <c r="M3" s="19"/>
      <c r="N3" s="19"/>
      <c r="O3" s="19"/>
      <c r="P3" s="19"/>
      <c r="Q3" s="19"/>
      <c r="R3" s="19"/>
      <c r="S3" s="19"/>
      <c r="T3" s="19"/>
      <c r="U3" s="19"/>
      <c r="V3" s="19"/>
      <c r="W3" s="19"/>
      <c r="X3" s="19"/>
      <c r="Y3" s="19"/>
      <c r="Z3" s="19"/>
    </row>
    <row r="4" spans="1:26" ht="15" customHeight="1" x14ac:dyDescent="0.25">
      <c r="A4" s="64" t="s">
        <v>34</v>
      </c>
      <c r="B4" s="61"/>
      <c r="C4" s="61"/>
      <c r="D4" s="62"/>
      <c r="E4" s="19"/>
      <c r="F4" s="19"/>
      <c r="G4" s="19"/>
      <c r="H4" s="19"/>
      <c r="I4" s="19"/>
      <c r="J4" s="19"/>
      <c r="K4" s="19"/>
      <c r="L4" s="19"/>
      <c r="M4" s="19"/>
      <c r="N4" s="19"/>
      <c r="O4" s="19"/>
      <c r="P4" s="19"/>
      <c r="Q4" s="19"/>
      <c r="R4" s="19"/>
      <c r="S4" s="19"/>
      <c r="T4" s="19"/>
      <c r="U4" s="19"/>
      <c r="V4" s="19"/>
      <c r="W4" s="19"/>
      <c r="X4" s="19"/>
      <c r="Y4" s="19"/>
      <c r="Z4" s="19"/>
    </row>
    <row r="5" spans="1:26" ht="15" customHeight="1" x14ac:dyDescent="0.25">
      <c r="A5" s="61"/>
      <c r="B5" s="65"/>
      <c r="C5" s="65"/>
      <c r="D5" s="66"/>
      <c r="E5" s="19"/>
      <c r="F5" s="19"/>
      <c r="G5" s="19"/>
      <c r="H5" s="19"/>
      <c r="I5" s="19"/>
      <c r="J5" s="19"/>
      <c r="K5" s="19"/>
      <c r="L5" s="19"/>
      <c r="M5" s="19"/>
      <c r="N5" s="19"/>
      <c r="O5" s="19"/>
      <c r="P5" s="19"/>
      <c r="Q5" s="19"/>
      <c r="R5" s="19"/>
      <c r="S5" s="19"/>
      <c r="T5" s="19"/>
      <c r="U5" s="19"/>
      <c r="V5" s="19"/>
      <c r="W5" s="19"/>
      <c r="X5" s="19"/>
      <c r="Y5" s="19"/>
      <c r="Z5" s="19"/>
    </row>
    <row r="6" spans="1:26" ht="12.75" customHeight="1" x14ac:dyDescent="0.25">
      <c r="A6" s="40"/>
      <c r="B6" s="53" t="s">
        <v>35</v>
      </c>
      <c r="C6" s="29">
        <f>Resultatregnskap!C6</f>
        <v>45657</v>
      </c>
      <c r="D6" s="30">
        <f>Resultatregnskap!D6</f>
        <v>45291</v>
      </c>
      <c r="E6" s="27" t="s">
        <v>36</v>
      </c>
      <c r="F6" s="19"/>
      <c r="G6" s="19"/>
      <c r="H6" s="19"/>
      <c r="I6" s="19"/>
      <c r="J6" s="19"/>
      <c r="K6" s="19"/>
      <c r="L6" s="19"/>
      <c r="M6" s="19"/>
      <c r="N6" s="19"/>
      <c r="O6" s="19"/>
      <c r="P6" s="19"/>
      <c r="Q6" s="19"/>
      <c r="R6" s="19"/>
      <c r="S6" s="19"/>
      <c r="T6" s="19"/>
      <c r="U6" s="19"/>
      <c r="V6" s="19"/>
      <c r="W6" s="19"/>
      <c r="X6" s="19"/>
      <c r="Y6" s="19"/>
      <c r="Z6" s="19"/>
    </row>
    <row r="7" spans="1:26" ht="12.75" customHeight="1" x14ac:dyDescent="0.25">
      <c r="A7" s="31" t="s">
        <v>163</v>
      </c>
      <c r="B7" s="35"/>
      <c r="C7" s="34"/>
      <c r="D7" s="34"/>
      <c r="E7" s="35"/>
      <c r="F7" s="19"/>
      <c r="G7" s="19"/>
      <c r="H7" s="19"/>
      <c r="I7" s="19"/>
      <c r="J7" s="19"/>
      <c r="K7" s="19"/>
      <c r="L7" s="19"/>
      <c r="M7" s="19"/>
      <c r="N7" s="19"/>
      <c r="O7" s="19"/>
      <c r="P7" s="19"/>
      <c r="Q7" s="19"/>
      <c r="R7" s="19"/>
      <c r="S7" s="19"/>
      <c r="T7" s="19"/>
      <c r="U7" s="19"/>
      <c r="V7" s="19"/>
      <c r="W7" s="19"/>
      <c r="X7" s="19"/>
      <c r="Y7" s="19"/>
      <c r="Z7" s="19"/>
    </row>
    <row r="8" spans="1:26" ht="12.75" customHeight="1" x14ac:dyDescent="0.25">
      <c r="A8" s="44"/>
      <c r="B8" s="35"/>
      <c r="C8" s="34"/>
      <c r="D8" s="34"/>
      <c r="E8" s="35"/>
      <c r="F8" s="19"/>
      <c r="G8" s="19"/>
      <c r="H8" s="19"/>
      <c r="I8" s="19"/>
      <c r="J8" s="19"/>
      <c r="K8" s="19"/>
      <c r="L8" s="19"/>
      <c r="M8" s="19"/>
      <c r="N8" s="19"/>
      <c r="O8" s="19"/>
      <c r="P8" s="19"/>
      <c r="Q8" s="19"/>
      <c r="R8" s="19"/>
      <c r="S8" s="19"/>
      <c r="T8" s="19"/>
      <c r="U8" s="19"/>
      <c r="V8" s="19"/>
      <c r="W8" s="19"/>
      <c r="X8" s="19"/>
      <c r="Y8" s="19"/>
      <c r="Z8" s="19"/>
    </row>
    <row r="9" spans="1:26" ht="12.75" customHeight="1" x14ac:dyDescent="0.25">
      <c r="A9" s="31" t="s">
        <v>164</v>
      </c>
      <c r="B9" s="35"/>
      <c r="C9" s="34"/>
      <c r="D9" s="34"/>
      <c r="E9" s="35"/>
      <c r="F9" s="19"/>
      <c r="G9" s="19"/>
      <c r="H9" s="19"/>
      <c r="I9" s="19"/>
      <c r="J9" s="19"/>
      <c r="K9" s="19"/>
      <c r="L9" s="19"/>
      <c r="M9" s="19"/>
      <c r="N9" s="19"/>
      <c r="O9" s="19"/>
      <c r="P9" s="19"/>
      <c r="Q9" s="19"/>
      <c r="R9" s="19"/>
      <c r="S9" s="19"/>
      <c r="T9" s="19"/>
      <c r="U9" s="19"/>
      <c r="V9" s="19"/>
      <c r="W9" s="19"/>
      <c r="X9" s="19"/>
      <c r="Y9" s="19"/>
      <c r="Z9" s="19"/>
    </row>
    <row r="10" spans="1:26" ht="12.75" customHeight="1" x14ac:dyDescent="0.25">
      <c r="A10" s="36" t="s">
        <v>165</v>
      </c>
      <c r="B10" s="35">
        <v>12</v>
      </c>
      <c r="C10" s="34">
        <f>600000/1000</f>
        <v>600</v>
      </c>
      <c r="D10" s="34">
        <f>600000/1000</f>
        <v>600</v>
      </c>
      <c r="E10" s="35" t="s">
        <v>166</v>
      </c>
      <c r="F10" s="19"/>
      <c r="G10" s="19"/>
      <c r="H10" s="19"/>
      <c r="I10" s="19"/>
      <c r="J10" s="19"/>
      <c r="K10" s="19"/>
      <c r="L10" s="19"/>
      <c r="M10" s="19"/>
      <c r="N10" s="19"/>
      <c r="O10" s="19"/>
      <c r="P10" s="19"/>
      <c r="Q10" s="19"/>
      <c r="R10" s="19"/>
      <c r="S10" s="19"/>
      <c r="T10" s="19"/>
      <c r="U10" s="19"/>
      <c r="V10" s="19"/>
      <c r="W10" s="19"/>
      <c r="X10" s="19"/>
      <c r="Y10" s="19"/>
      <c r="Z10" s="19"/>
    </row>
    <row r="11" spans="1:26" ht="12.75" customHeight="1" x14ac:dyDescent="0.25">
      <c r="A11" s="36" t="s">
        <v>167</v>
      </c>
      <c r="B11" s="35">
        <v>12</v>
      </c>
      <c r="C11" s="34">
        <f>138/1000</f>
        <v>0.13800000000000001</v>
      </c>
      <c r="D11" s="34">
        <f>138/1000</f>
        <v>0.13800000000000001</v>
      </c>
      <c r="E11" s="35" t="s">
        <v>168</v>
      </c>
      <c r="F11" s="19"/>
      <c r="G11" s="19"/>
      <c r="H11" s="19"/>
      <c r="I11" s="19"/>
      <c r="J11" s="19"/>
      <c r="K11" s="19"/>
      <c r="L11" s="19"/>
      <c r="M11" s="19"/>
      <c r="N11" s="19"/>
      <c r="O11" s="19"/>
      <c r="P11" s="19"/>
      <c r="Q11" s="19"/>
      <c r="R11" s="19"/>
      <c r="S11" s="19"/>
      <c r="T11" s="19"/>
      <c r="U11" s="19"/>
      <c r="V11" s="19"/>
      <c r="W11" s="19"/>
      <c r="X11" s="19"/>
      <c r="Y11" s="19"/>
      <c r="Z11" s="19"/>
    </row>
    <row r="12" spans="1:26" ht="12.75" customHeight="1" x14ac:dyDescent="0.25">
      <c r="A12" s="36" t="s">
        <v>169</v>
      </c>
      <c r="B12" s="35">
        <v>12</v>
      </c>
      <c r="C12" s="34">
        <v>0</v>
      </c>
      <c r="D12" s="34">
        <v>0</v>
      </c>
      <c r="E12" s="35" t="s">
        <v>170</v>
      </c>
      <c r="F12" s="39"/>
      <c r="G12" s="37"/>
      <c r="H12" s="19"/>
      <c r="I12" s="19"/>
      <c r="J12" s="19"/>
      <c r="K12" s="19"/>
      <c r="L12" s="19"/>
      <c r="M12" s="19"/>
      <c r="N12" s="19"/>
      <c r="O12" s="19"/>
      <c r="P12" s="19"/>
      <c r="Q12" s="19"/>
      <c r="R12" s="19"/>
      <c r="S12" s="19"/>
      <c r="T12" s="19"/>
      <c r="U12" s="19"/>
      <c r="V12" s="19"/>
      <c r="W12" s="19"/>
      <c r="X12" s="19"/>
      <c r="Y12" s="19"/>
      <c r="Z12" s="19"/>
    </row>
    <row r="13" spans="1:26" ht="12.75" customHeight="1" x14ac:dyDescent="0.25">
      <c r="A13" s="46" t="s">
        <v>171</v>
      </c>
      <c r="B13" s="27"/>
      <c r="C13" s="42">
        <f t="shared" ref="C13:D13" si="0">SUBTOTAL(9,C10:C12)</f>
        <v>600.13800000000003</v>
      </c>
      <c r="D13" s="42">
        <f t="shared" si="0"/>
        <v>600.13800000000003</v>
      </c>
      <c r="E13" s="27" t="s">
        <v>172</v>
      </c>
      <c r="F13" s="39"/>
      <c r="G13" s="38"/>
      <c r="H13" s="19"/>
      <c r="I13" s="19"/>
      <c r="J13" s="19"/>
      <c r="K13" s="19"/>
      <c r="L13" s="19"/>
      <c r="M13" s="19"/>
      <c r="N13" s="19"/>
      <c r="O13" s="19"/>
      <c r="P13" s="19"/>
      <c r="Q13" s="19"/>
      <c r="R13" s="19"/>
      <c r="S13" s="19"/>
      <c r="T13" s="19"/>
      <c r="U13" s="19"/>
      <c r="V13" s="19"/>
      <c r="W13" s="19"/>
      <c r="X13" s="19"/>
      <c r="Y13" s="19"/>
      <c r="Z13" s="19"/>
    </row>
    <row r="14" spans="1:26" ht="12.75" customHeight="1" x14ac:dyDescent="0.25">
      <c r="A14" s="44"/>
      <c r="B14" s="35"/>
      <c r="C14" s="34"/>
      <c r="D14" s="34"/>
      <c r="E14" s="35" t="s">
        <v>173</v>
      </c>
      <c r="F14" s="19"/>
      <c r="G14" s="19"/>
      <c r="H14" s="19"/>
      <c r="I14" s="19"/>
      <c r="J14" s="19"/>
      <c r="K14" s="19"/>
      <c r="L14" s="19"/>
      <c r="M14" s="19"/>
      <c r="N14" s="19"/>
      <c r="O14" s="19"/>
      <c r="P14" s="19"/>
      <c r="Q14" s="19"/>
      <c r="R14" s="19"/>
      <c r="S14" s="19"/>
      <c r="T14" s="19"/>
      <c r="U14" s="19"/>
      <c r="V14" s="19"/>
      <c r="W14" s="19"/>
      <c r="X14" s="19"/>
      <c r="Y14" s="19"/>
      <c r="Z14" s="19"/>
    </row>
    <row r="15" spans="1:26" ht="12.75" customHeight="1" x14ac:dyDescent="0.25">
      <c r="A15" s="31" t="s">
        <v>174</v>
      </c>
      <c r="B15" s="35"/>
      <c r="C15" s="34"/>
      <c r="D15" s="34"/>
      <c r="E15" s="35" t="s">
        <v>173</v>
      </c>
      <c r="F15" s="19"/>
      <c r="G15" s="37"/>
      <c r="H15" s="19"/>
      <c r="I15" s="19"/>
      <c r="J15" s="19"/>
      <c r="K15" s="19"/>
      <c r="L15" s="19"/>
      <c r="M15" s="19"/>
      <c r="N15" s="19"/>
      <c r="O15" s="19"/>
      <c r="P15" s="19"/>
      <c r="Q15" s="19"/>
      <c r="R15" s="19"/>
      <c r="S15" s="19"/>
      <c r="T15" s="19"/>
      <c r="U15" s="19"/>
      <c r="V15" s="19"/>
      <c r="W15" s="19"/>
      <c r="X15" s="19"/>
      <c r="Y15" s="19"/>
      <c r="Z15" s="19"/>
    </row>
    <row r="16" spans="1:26" ht="12.75" customHeight="1" x14ac:dyDescent="0.25">
      <c r="A16" s="36" t="s">
        <v>175</v>
      </c>
      <c r="B16" s="35">
        <v>12</v>
      </c>
      <c r="C16" s="34"/>
      <c r="D16" s="34"/>
      <c r="E16" s="35" t="s">
        <v>176</v>
      </c>
      <c r="F16" s="19"/>
      <c r="G16" s="38"/>
      <c r="H16" s="19"/>
      <c r="I16" s="19"/>
      <c r="J16" s="19"/>
      <c r="K16" s="19"/>
      <c r="L16" s="19"/>
      <c r="M16" s="19"/>
      <c r="N16" s="19"/>
      <c r="O16" s="19"/>
      <c r="P16" s="19"/>
      <c r="Q16" s="19"/>
      <c r="R16" s="19"/>
      <c r="S16" s="19"/>
      <c r="T16" s="19"/>
      <c r="U16" s="19"/>
      <c r="V16" s="19"/>
      <c r="W16" s="19"/>
      <c r="X16" s="19"/>
      <c r="Y16" s="19"/>
      <c r="Z16" s="19"/>
    </row>
    <row r="17" spans="1:26" ht="12.75" customHeight="1" x14ac:dyDescent="0.25">
      <c r="A17" s="36" t="s">
        <v>177</v>
      </c>
      <c r="B17" s="35">
        <v>12</v>
      </c>
      <c r="C17" s="34">
        <f>100102/1000</f>
        <v>100.102</v>
      </c>
      <c r="D17" s="34">
        <f>270038/1000</f>
        <v>270.03800000000001</v>
      </c>
      <c r="E17" s="35" t="s">
        <v>178</v>
      </c>
      <c r="F17" s="18"/>
      <c r="G17" s="19"/>
      <c r="H17" s="19"/>
      <c r="I17" s="19"/>
      <c r="J17" s="19"/>
      <c r="K17" s="19"/>
      <c r="L17" s="19"/>
      <c r="M17" s="19"/>
      <c r="N17" s="19"/>
      <c r="O17" s="19"/>
      <c r="P17" s="19"/>
      <c r="Q17" s="19"/>
      <c r="R17" s="19"/>
      <c r="S17" s="19"/>
      <c r="T17" s="19"/>
      <c r="U17" s="19"/>
      <c r="V17" s="19"/>
      <c r="W17" s="19"/>
      <c r="X17" s="19"/>
      <c r="Y17" s="19"/>
      <c r="Z17" s="19"/>
    </row>
    <row r="18" spans="1:26" ht="12.75" customHeight="1" x14ac:dyDescent="0.25">
      <c r="A18" s="46" t="s">
        <v>179</v>
      </c>
      <c r="B18" s="27"/>
      <c r="C18" s="42">
        <f t="shared" ref="C18:D18" si="1">SUBTOTAL(9,C16:C17)</f>
        <v>100.102</v>
      </c>
      <c r="D18" s="43">
        <f t="shared" si="1"/>
        <v>270.03800000000001</v>
      </c>
      <c r="E18" s="27" t="s">
        <v>180</v>
      </c>
      <c r="F18" s="19"/>
      <c r="G18" s="19"/>
      <c r="H18" s="19"/>
      <c r="I18" s="19"/>
      <c r="J18" s="19"/>
      <c r="K18" s="19"/>
      <c r="L18" s="19"/>
      <c r="M18" s="19"/>
      <c r="N18" s="19"/>
      <c r="O18" s="19"/>
      <c r="P18" s="19"/>
      <c r="Q18" s="19"/>
      <c r="R18" s="19"/>
      <c r="S18" s="19"/>
      <c r="T18" s="19"/>
      <c r="U18" s="19"/>
      <c r="V18" s="19"/>
      <c r="W18" s="19"/>
      <c r="X18" s="19"/>
      <c r="Y18" s="19"/>
      <c r="Z18" s="19"/>
    </row>
    <row r="19" spans="1:26" ht="12.75" customHeight="1" x14ac:dyDescent="0.25">
      <c r="A19" s="31"/>
      <c r="B19" s="35"/>
      <c r="C19" s="59"/>
      <c r="D19" s="59"/>
      <c r="E19" s="35" t="s">
        <v>173</v>
      </c>
      <c r="F19" s="19"/>
      <c r="G19" s="19"/>
      <c r="H19" s="19"/>
      <c r="I19" s="19"/>
      <c r="J19" s="19"/>
      <c r="K19" s="19"/>
      <c r="L19" s="19"/>
      <c r="M19" s="19"/>
      <c r="N19" s="19"/>
      <c r="O19" s="19"/>
      <c r="P19" s="19"/>
      <c r="Q19" s="19"/>
      <c r="R19" s="19"/>
      <c r="S19" s="19"/>
      <c r="T19" s="19"/>
      <c r="U19" s="19"/>
      <c r="V19" s="19"/>
      <c r="W19" s="19"/>
      <c r="X19" s="19"/>
      <c r="Y19" s="19"/>
      <c r="Z19" s="19"/>
    </row>
    <row r="20" spans="1:26" ht="12.75" customHeight="1" x14ac:dyDescent="0.25">
      <c r="A20" s="46" t="s">
        <v>181</v>
      </c>
      <c r="B20" s="27"/>
      <c r="C20" s="42">
        <f t="shared" ref="C20:D20" si="2">SUBTOTAL(9,C10:C19)</f>
        <v>700.24</v>
      </c>
      <c r="D20" s="43">
        <f t="shared" si="2"/>
        <v>870.17600000000004</v>
      </c>
      <c r="E20" s="27" t="s">
        <v>182</v>
      </c>
      <c r="F20" s="19"/>
      <c r="G20" s="19"/>
      <c r="H20" s="19"/>
      <c r="I20" s="19"/>
      <c r="J20" s="19"/>
      <c r="K20" s="19"/>
      <c r="L20" s="19"/>
      <c r="M20" s="19"/>
      <c r="N20" s="19"/>
      <c r="O20" s="19"/>
      <c r="P20" s="19"/>
      <c r="Q20" s="19"/>
      <c r="R20" s="19"/>
      <c r="S20" s="19"/>
      <c r="T20" s="19"/>
      <c r="U20" s="19"/>
      <c r="V20" s="19"/>
      <c r="W20" s="19"/>
      <c r="X20" s="19"/>
      <c r="Y20" s="19"/>
      <c r="Z20" s="19"/>
    </row>
    <row r="21" spans="1:26" ht="12.75" customHeight="1" x14ac:dyDescent="0.25">
      <c r="A21" s="44"/>
      <c r="B21" s="35"/>
      <c r="C21" s="34"/>
      <c r="D21" s="34"/>
      <c r="E21" s="35" t="s">
        <v>173</v>
      </c>
      <c r="F21" s="19"/>
      <c r="G21" s="19"/>
      <c r="H21" s="19"/>
      <c r="I21" s="19"/>
      <c r="J21" s="19"/>
      <c r="K21" s="19"/>
      <c r="L21" s="19"/>
      <c r="M21" s="19"/>
      <c r="N21" s="19"/>
      <c r="O21" s="19"/>
      <c r="P21" s="19"/>
      <c r="Q21" s="19"/>
      <c r="R21" s="19"/>
      <c r="S21" s="19"/>
      <c r="T21" s="19"/>
      <c r="U21" s="19"/>
      <c r="V21" s="19"/>
      <c r="W21" s="19"/>
      <c r="X21" s="19"/>
      <c r="Y21" s="19"/>
      <c r="Z21" s="19"/>
    </row>
    <row r="22" spans="1:26" ht="12.75" customHeight="1" x14ac:dyDescent="0.25">
      <c r="A22" s="31" t="s">
        <v>183</v>
      </c>
      <c r="B22" s="35"/>
      <c r="C22" s="34"/>
      <c r="D22" s="34"/>
      <c r="E22" s="35" t="s">
        <v>173</v>
      </c>
      <c r="F22" s="19"/>
      <c r="G22" s="19"/>
      <c r="H22" s="19"/>
      <c r="I22" s="19"/>
      <c r="J22" s="19"/>
      <c r="K22" s="19"/>
      <c r="L22" s="19"/>
      <c r="M22" s="19"/>
      <c r="N22" s="19"/>
      <c r="O22" s="19"/>
      <c r="P22" s="19"/>
      <c r="Q22" s="19"/>
      <c r="R22" s="19"/>
      <c r="S22" s="19"/>
      <c r="T22" s="19"/>
      <c r="U22" s="19"/>
      <c r="V22" s="19"/>
      <c r="W22" s="19"/>
      <c r="X22" s="19"/>
      <c r="Y22" s="19"/>
      <c r="Z22" s="19"/>
    </row>
    <row r="23" spans="1:26" ht="12.75" customHeight="1" x14ac:dyDescent="0.25">
      <c r="A23" s="44"/>
      <c r="B23" s="35"/>
      <c r="C23" s="34"/>
      <c r="D23" s="34"/>
      <c r="E23" s="35" t="s">
        <v>173</v>
      </c>
      <c r="F23" s="19"/>
      <c r="G23" s="19"/>
      <c r="H23" s="19"/>
      <c r="I23" s="19"/>
      <c r="J23" s="19"/>
      <c r="K23" s="19"/>
      <c r="L23" s="19"/>
      <c r="M23" s="19"/>
      <c r="N23" s="19"/>
      <c r="O23" s="19"/>
      <c r="P23" s="19"/>
      <c r="Q23" s="19"/>
      <c r="R23" s="19"/>
      <c r="S23" s="19"/>
      <c r="T23" s="19"/>
      <c r="U23" s="19"/>
      <c r="V23" s="19"/>
      <c r="W23" s="19"/>
      <c r="X23" s="19"/>
      <c r="Y23" s="19"/>
      <c r="Z23" s="19"/>
    </row>
    <row r="24" spans="1:26" ht="12.75" customHeight="1" x14ac:dyDescent="0.25">
      <c r="A24" s="31" t="s">
        <v>184</v>
      </c>
      <c r="B24" s="35"/>
      <c r="C24" s="34"/>
      <c r="D24" s="34"/>
      <c r="E24" s="35" t="s">
        <v>173</v>
      </c>
      <c r="F24" s="19"/>
      <c r="G24" s="19"/>
      <c r="H24" s="19"/>
      <c r="I24" s="19"/>
      <c r="J24" s="19"/>
      <c r="K24" s="19"/>
      <c r="L24" s="19"/>
      <c r="M24" s="19"/>
      <c r="N24" s="19"/>
      <c r="O24" s="19"/>
      <c r="P24" s="19"/>
      <c r="Q24" s="19"/>
      <c r="R24" s="19"/>
      <c r="S24" s="19"/>
      <c r="T24" s="19"/>
      <c r="U24" s="19"/>
      <c r="V24" s="19"/>
      <c r="W24" s="19"/>
      <c r="X24" s="19"/>
      <c r="Y24" s="19"/>
      <c r="Z24" s="19"/>
    </row>
    <row r="25" spans="1:26" ht="12.75" customHeight="1" x14ac:dyDescent="0.25">
      <c r="A25" s="36" t="s">
        <v>185</v>
      </c>
      <c r="B25" s="35"/>
      <c r="C25" s="34"/>
      <c r="D25" s="34"/>
      <c r="E25" s="35" t="s">
        <v>186</v>
      </c>
      <c r="F25" s="19"/>
      <c r="G25" s="19"/>
      <c r="H25" s="19"/>
      <c r="I25" s="19"/>
      <c r="J25" s="19"/>
      <c r="K25" s="19"/>
      <c r="L25" s="19"/>
      <c r="M25" s="19"/>
      <c r="N25" s="19"/>
      <c r="O25" s="19"/>
      <c r="P25" s="19"/>
      <c r="Q25" s="19"/>
      <c r="R25" s="19"/>
      <c r="S25" s="19"/>
      <c r="T25" s="19"/>
      <c r="U25" s="19"/>
      <c r="V25" s="19"/>
      <c r="W25" s="19"/>
      <c r="X25" s="19"/>
      <c r="Y25" s="19"/>
      <c r="Z25" s="19"/>
    </row>
    <row r="26" spans="1:26" ht="12.75" customHeight="1" x14ac:dyDescent="0.25">
      <c r="A26" s="36" t="s">
        <v>187</v>
      </c>
      <c r="B26" s="35"/>
      <c r="C26" s="34"/>
      <c r="D26" s="34"/>
      <c r="E26" s="35" t="s">
        <v>188</v>
      </c>
      <c r="F26" s="19"/>
      <c r="G26" s="19"/>
      <c r="H26" s="19"/>
      <c r="I26" s="19"/>
      <c r="J26" s="19"/>
      <c r="K26" s="19"/>
      <c r="L26" s="19"/>
      <c r="M26" s="19"/>
      <c r="N26" s="19"/>
      <c r="O26" s="19"/>
      <c r="P26" s="19"/>
      <c r="Q26" s="19"/>
      <c r="R26" s="19"/>
      <c r="S26" s="19"/>
      <c r="T26" s="19"/>
      <c r="U26" s="19"/>
      <c r="V26" s="19"/>
      <c r="W26" s="19"/>
      <c r="X26" s="19"/>
      <c r="Y26" s="19"/>
      <c r="Z26" s="19"/>
    </row>
    <row r="27" spans="1:26" ht="12.75" customHeight="1" x14ac:dyDescent="0.25">
      <c r="A27" s="36" t="s">
        <v>189</v>
      </c>
      <c r="B27" s="35"/>
      <c r="C27" s="34"/>
      <c r="D27" s="34"/>
      <c r="E27" s="35" t="s">
        <v>190</v>
      </c>
      <c r="F27" s="19"/>
      <c r="G27" s="19"/>
      <c r="H27" s="19"/>
      <c r="I27" s="19"/>
      <c r="J27" s="19"/>
      <c r="K27" s="19"/>
      <c r="L27" s="19"/>
      <c r="M27" s="19"/>
      <c r="N27" s="19"/>
      <c r="O27" s="19"/>
      <c r="P27" s="19"/>
      <c r="Q27" s="19"/>
      <c r="R27" s="19"/>
      <c r="S27" s="19"/>
      <c r="T27" s="19"/>
      <c r="U27" s="19"/>
      <c r="V27" s="19"/>
      <c r="W27" s="19"/>
      <c r="X27" s="19"/>
      <c r="Y27" s="19"/>
      <c r="Z27" s="19"/>
    </row>
    <row r="28" spans="1:26" ht="12.75" customHeight="1" x14ac:dyDescent="0.25">
      <c r="A28" s="36" t="s">
        <v>191</v>
      </c>
      <c r="B28" s="35"/>
      <c r="C28" s="34"/>
      <c r="D28" s="34"/>
      <c r="E28" s="35" t="s">
        <v>192</v>
      </c>
      <c r="F28" s="19"/>
      <c r="G28" s="19"/>
      <c r="H28" s="19"/>
      <c r="I28" s="19"/>
      <c r="J28" s="19"/>
      <c r="K28" s="19"/>
      <c r="L28" s="19"/>
      <c r="M28" s="19"/>
      <c r="N28" s="19"/>
      <c r="O28" s="19"/>
      <c r="P28" s="19"/>
      <c r="Q28" s="19"/>
      <c r="R28" s="19"/>
      <c r="S28" s="19"/>
      <c r="T28" s="19"/>
      <c r="U28" s="19"/>
      <c r="V28" s="19"/>
      <c r="W28" s="19"/>
      <c r="X28" s="19"/>
      <c r="Y28" s="19"/>
      <c r="Z28" s="19"/>
    </row>
    <row r="29" spans="1:26" ht="12.75" customHeight="1" x14ac:dyDescent="0.25">
      <c r="A29" s="36" t="s">
        <v>193</v>
      </c>
      <c r="B29" s="35"/>
      <c r="C29" s="34"/>
      <c r="D29" s="34"/>
      <c r="E29" s="35" t="s">
        <v>194</v>
      </c>
      <c r="F29" s="19"/>
      <c r="G29" s="19"/>
      <c r="H29" s="19"/>
      <c r="I29" s="19"/>
      <c r="J29" s="19"/>
      <c r="K29" s="19"/>
      <c r="L29" s="19"/>
      <c r="M29" s="19"/>
      <c r="N29" s="19"/>
      <c r="O29" s="19"/>
      <c r="P29" s="19"/>
      <c r="Q29" s="19"/>
      <c r="R29" s="19"/>
      <c r="S29" s="19"/>
      <c r="T29" s="19"/>
      <c r="U29" s="19"/>
      <c r="V29" s="19"/>
      <c r="W29" s="19"/>
      <c r="X29" s="19"/>
      <c r="Y29" s="19"/>
      <c r="Z29" s="19"/>
    </row>
    <row r="30" spans="1:26" ht="12.75" customHeight="1" x14ac:dyDescent="0.25">
      <c r="A30" s="46" t="s">
        <v>195</v>
      </c>
      <c r="B30" s="27"/>
      <c r="C30" s="42">
        <f t="shared" ref="C30:D30" si="3">SUBTOTAL(9,C25:C29)</f>
        <v>0</v>
      </c>
      <c r="D30" s="43">
        <f t="shared" si="3"/>
        <v>0</v>
      </c>
      <c r="E30" s="27" t="s">
        <v>196</v>
      </c>
      <c r="F30" s="19"/>
      <c r="G30" s="19"/>
      <c r="H30" s="19"/>
      <c r="I30" s="19"/>
      <c r="J30" s="19"/>
      <c r="K30" s="19"/>
      <c r="L30" s="19"/>
      <c r="M30" s="19"/>
      <c r="N30" s="19"/>
      <c r="O30" s="19"/>
      <c r="P30" s="19"/>
      <c r="Q30" s="19"/>
      <c r="R30" s="19"/>
      <c r="S30" s="19"/>
      <c r="T30" s="19"/>
      <c r="U30" s="19"/>
      <c r="V30" s="19"/>
      <c r="W30" s="19"/>
      <c r="X30" s="19"/>
      <c r="Y30" s="19"/>
      <c r="Z30" s="19"/>
    </row>
    <row r="31" spans="1:26" ht="12.75" customHeight="1" x14ac:dyDescent="0.25">
      <c r="A31" s="44"/>
      <c r="B31" s="35"/>
      <c r="C31" s="34"/>
      <c r="D31" s="34"/>
      <c r="E31" s="35" t="s">
        <v>173</v>
      </c>
      <c r="F31" s="19"/>
      <c r="G31" s="19"/>
      <c r="H31" s="19"/>
      <c r="I31" s="19"/>
      <c r="J31" s="19"/>
      <c r="K31" s="19"/>
      <c r="L31" s="19"/>
      <c r="M31" s="19"/>
      <c r="N31" s="19"/>
      <c r="O31" s="19"/>
      <c r="P31" s="19"/>
      <c r="Q31" s="19"/>
      <c r="R31" s="19"/>
      <c r="S31" s="19"/>
      <c r="T31" s="19"/>
      <c r="U31" s="19"/>
      <c r="V31" s="19"/>
      <c r="W31" s="19"/>
      <c r="X31" s="19"/>
      <c r="Y31" s="19"/>
      <c r="Z31" s="19"/>
    </row>
    <row r="32" spans="1:26" ht="12.75" customHeight="1" x14ac:dyDescent="0.25">
      <c r="A32" s="31" t="s">
        <v>197</v>
      </c>
      <c r="B32" s="35"/>
      <c r="C32" s="34"/>
      <c r="D32" s="34"/>
      <c r="E32" s="35" t="s">
        <v>173</v>
      </c>
      <c r="F32" s="19"/>
      <c r="G32" s="19"/>
      <c r="H32" s="19"/>
      <c r="I32" s="19"/>
      <c r="J32" s="19"/>
      <c r="K32" s="19"/>
      <c r="L32" s="19"/>
      <c r="M32" s="19"/>
      <c r="N32" s="19"/>
      <c r="O32" s="19"/>
      <c r="P32" s="19"/>
      <c r="Q32" s="19"/>
      <c r="R32" s="19"/>
      <c r="S32" s="19"/>
      <c r="T32" s="19"/>
      <c r="U32" s="19"/>
      <c r="V32" s="19"/>
      <c r="W32" s="19"/>
      <c r="X32" s="19"/>
      <c r="Y32" s="19"/>
      <c r="Z32" s="19"/>
    </row>
    <row r="33" spans="1:26" ht="12.75" customHeight="1" x14ac:dyDescent="0.25">
      <c r="A33" s="36" t="s">
        <v>198</v>
      </c>
      <c r="B33" s="35"/>
      <c r="C33" s="34"/>
      <c r="D33" s="34"/>
      <c r="E33" s="35" t="s">
        <v>199</v>
      </c>
      <c r="F33" s="19"/>
      <c r="G33" s="19"/>
      <c r="H33" s="19"/>
      <c r="I33" s="19"/>
      <c r="J33" s="19"/>
      <c r="K33" s="19"/>
      <c r="L33" s="19"/>
      <c r="M33" s="19"/>
      <c r="N33" s="19"/>
      <c r="O33" s="19"/>
      <c r="P33" s="19"/>
      <c r="Q33" s="19"/>
      <c r="R33" s="19"/>
      <c r="S33" s="19"/>
      <c r="T33" s="19"/>
      <c r="U33" s="19"/>
      <c r="V33" s="19"/>
      <c r="W33" s="19"/>
      <c r="X33" s="19"/>
      <c r="Y33" s="19"/>
      <c r="Z33" s="19"/>
    </row>
    <row r="34" spans="1:26" ht="12.75" customHeight="1" x14ac:dyDescent="0.25">
      <c r="A34" s="36" t="s">
        <v>200</v>
      </c>
      <c r="B34" s="35"/>
      <c r="C34" s="34"/>
      <c r="D34" s="34"/>
      <c r="E34" s="35" t="s">
        <v>201</v>
      </c>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5">
      <c r="A35" s="36" t="s">
        <v>202</v>
      </c>
      <c r="B35" s="35">
        <v>10</v>
      </c>
      <c r="C35" s="34">
        <v>0</v>
      </c>
      <c r="D35" s="34">
        <v>0</v>
      </c>
      <c r="E35" s="35" t="s">
        <v>203</v>
      </c>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5">
      <c r="A36" s="36" t="s">
        <v>204</v>
      </c>
      <c r="B36" s="35"/>
      <c r="C36" s="34"/>
      <c r="D36" s="34"/>
      <c r="E36" s="35" t="s">
        <v>205</v>
      </c>
      <c r="F36" s="19"/>
      <c r="G36" s="19"/>
      <c r="H36" s="19"/>
      <c r="I36" s="19"/>
      <c r="J36" s="19"/>
      <c r="K36" s="19"/>
      <c r="L36" s="19"/>
      <c r="M36" s="19"/>
      <c r="N36" s="19"/>
      <c r="O36" s="19"/>
      <c r="P36" s="19"/>
      <c r="Q36" s="19"/>
      <c r="R36" s="19"/>
      <c r="S36" s="19"/>
      <c r="T36" s="19"/>
      <c r="U36" s="19"/>
      <c r="V36" s="19"/>
      <c r="W36" s="19"/>
      <c r="X36" s="19"/>
      <c r="Y36" s="19"/>
      <c r="Z36" s="19"/>
    </row>
    <row r="37" spans="1:26" ht="12.75" customHeight="1" x14ac:dyDescent="0.25">
      <c r="A37" s="36" t="s">
        <v>206</v>
      </c>
      <c r="B37" s="67" t="s">
        <v>207</v>
      </c>
      <c r="C37" s="34"/>
      <c r="D37" s="34"/>
      <c r="E37" s="35" t="s">
        <v>208</v>
      </c>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5">
      <c r="A38" s="46" t="s">
        <v>209</v>
      </c>
      <c r="B38" s="27"/>
      <c r="C38" s="42">
        <f t="shared" ref="C38:D38" si="4">SUBTOTAL(9,C33:C37)</f>
        <v>0</v>
      </c>
      <c r="D38" s="43">
        <f t="shared" si="4"/>
        <v>0</v>
      </c>
      <c r="E38" s="27" t="s">
        <v>210</v>
      </c>
      <c r="F38" s="19"/>
      <c r="G38" s="19"/>
      <c r="H38" s="19"/>
      <c r="I38" s="19"/>
      <c r="J38" s="19"/>
      <c r="K38" s="19"/>
      <c r="L38" s="19"/>
      <c r="M38" s="19"/>
      <c r="N38" s="19"/>
      <c r="O38" s="19"/>
      <c r="P38" s="19"/>
      <c r="Q38" s="19"/>
      <c r="R38" s="19"/>
      <c r="S38" s="19"/>
      <c r="T38" s="19"/>
      <c r="U38" s="19"/>
      <c r="V38" s="19"/>
      <c r="W38" s="19"/>
      <c r="X38" s="19"/>
      <c r="Y38" s="19"/>
      <c r="Z38" s="19"/>
    </row>
    <row r="39" spans="1:26" ht="12.75" customHeight="1" x14ac:dyDescent="0.25">
      <c r="A39" s="44"/>
      <c r="B39" s="35"/>
      <c r="C39" s="34"/>
      <c r="D39" s="34"/>
      <c r="E39" s="35" t="s">
        <v>173</v>
      </c>
      <c r="F39" s="19"/>
      <c r="G39" s="19"/>
      <c r="H39" s="19"/>
      <c r="I39" s="19"/>
      <c r="J39" s="19"/>
      <c r="K39" s="19"/>
      <c r="L39" s="19"/>
      <c r="M39" s="19"/>
      <c r="N39" s="19"/>
      <c r="O39" s="19"/>
      <c r="P39" s="19"/>
      <c r="Q39" s="19"/>
      <c r="R39" s="19"/>
      <c r="S39" s="19"/>
      <c r="T39" s="19"/>
      <c r="U39" s="19"/>
      <c r="V39" s="19"/>
      <c r="W39" s="19"/>
      <c r="X39" s="19"/>
      <c r="Y39" s="19"/>
      <c r="Z39" s="19"/>
    </row>
    <row r="40" spans="1:26" ht="12.75" customHeight="1" x14ac:dyDescent="0.25">
      <c r="A40" s="31" t="s">
        <v>211</v>
      </c>
      <c r="B40" s="35"/>
      <c r="C40" s="34"/>
      <c r="D40" s="34"/>
      <c r="E40" s="35" t="s">
        <v>173</v>
      </c>
      <c r="F40" s="19"/>
      <c r="G40" s="19"/>
      <c r="H40" s="19"/>
      <c r="I40" s="19"/>
      <c r="J40" s="19"/>
      <c r="K40" s="19"/>
      <c r="L40" s="19"/>
      <c r="M40" s="19"/>
      <c r="N40" s="19"/>
      <c r="O40" s="19"/>
      <c r="P40" s="19"/>
      <c r="Q40" s="19"/>
      <c r="R40" s="19"/>
      <c r="S40" s="19"/>
      <c r="T40" s="19"/>
      <c r="U40" s="19"/>
      <c r="V40" s="19"/>
      <c r="W40" s="19"/>
      <c r="X40" s="19"/>
      <c r="Y40" s="19"/>
      <c r="Z40" s="19"/>
    </row>
    <row r="41" spans="1:26" ht="12.75" customHeight="1" x14ac:dyDescent="0.25">
      <c r="A41" s="36" t="s">
        <v>198</v>
      </c>
      <c r="B41" s="35"/>
      <c r="C41" s="34"/>
      <c r="D41" s="34"/>
      <c r="E41" s="35" t="s">
        <v>212</v>
      </c>
      <c r="F41" s="19"/>
      <c r="G41" s="19"/>
      <c r="H41" s="19"/>
      <c r="I41" s="19"/>
      <c r="J41" s="19"/>
      <c r="K41" s="19"/>
      <c r="L41" s="19"/>
      <c r="M41" s="19"/>
      <c r="N41" s="19"/>
      <c r="O41" s="19"/>
      <c r="P41" s="19"/>
      <c r="Q41" s="19"/>
      <c r="R41" s="19"/>
      <c r="S41" s="19"/>
      <c r="T41" s="19"/>
      <c r="U41" s="19"/>
      <c r="V41" s="19"/>
      <c r="W41" s="19"/>
      <c r="X41" s="19"/>
      <c r="Y41" s="19"/>
      <c r="Z41" s="19"/>
    </row>
    <row r="42" spans="1:26" ht="12.75" customHeight="1" x14ac:dyDescent="0.25">
      <c r="A42" s="36" t="s">
        <v>202</v>
      </c>
      <c r="B42" s="35">
        <v>10</v>
      </c>
      <c r="C42" s="34"/>
      <c r="D42" s="34"/>
      <c r="E42" s="35" t="s">
        <v>213</v>
      </c>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5">
      <c r="A43" s="36" t="s">
        <v>214</v>
      </c>
      <c r="B43" s="35"/>
      <c r="C43" s="34">
        <f>180096/1000</f>
        <v>180.096</v>
      </c>
      <c r="D43" s="34">
        <f>97313/1000</f>
        <v>97.313000000000002</v>
      </c>
      <c r="E43" s="35" t="s">
        <v>215</v>
      </c>
      <c r="F43" s="18"/>
      <c r="G43" s="19"/>
      <c r="H43" s="19"/>
      <c r="I43" s="19"/>
      <c r="J43" s="19"/>
      <c r="K43" s="19"/>
      <c r="L43" s="19"/>
      <c r="M43" s="19"/>
      <c r="N43" s="19"/>
      <c r="O43" s="19"/>
      <c r="P43" s="19"/>
      <c r="Q43" s="19"/>
      <c r="R43" s="19"/>
      <c r="S43" s="19"/>
      <c r="T43" s="19"/>
      <c r="U43" s="19"/>
      <c r="V43" s="19"/>
      <c r="W43" s="19"/>
      <c r="X43" s="19"/>
      <c r="Y43" s="19"/>
      <c r="Z43" s="19"/>
    </row>
    <row r="44" spans="1:26" ht="12.75" customHeight="1" x14ac:dyDescent="0.25">
      <c r="A44" s="36" t="s">
        <v>216</v>
      </c>
      <c r="B44" s="35"/>
      <c r="C44" s="34"/>
      <c r="D44" s="34"/>
      <c r="E44" s="35" t="s">
        <v>217</v>
      </c>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5">
      <c r="A45" s="36" t="s">
        <v>218</v>
      </c>
      <c r="B45" s="35"/>
      <c r="C45" s="34">
        <f>80719/1000</f>
        <v>80.718999999999994</v>
      </c>
      <c r="D45" s="34">
        <f>50583/1000</f>
        <v>50.582999999999998</v>
      </c>
      <c r="E45" s="35" t="s">
        <v>219</v>
      </c>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5">
      <c r="A46" s="36" t="s">
        <v>220</v>
      </c>
      <c r="B46" s="67" t="s">
        <v>221</v>
      </c>
      <c r="C46" s="34">
        <f>2014852/1000</f>
        <v>2014.8520000000001</v>
      </c>
      <c r="D46" s="34">
        <f>1490747/1000</f>
        <v>1490.7470000000001</v>
      </c>
      <c r="E46" s="35" t="s">
        <v>222</v>
      </c>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5">
      <c r="A47" s="46" t="s">
        <v>223</v>
      </c>
      <c r="B47" s="27"/>
      <c r="C47" s="42">
        <f t="shared" ref="C47:D47" si="5">SUBTOTAL(9,C41:C46)</f>
        <v>2275.6669999999999</v>
      </c>
      <c r="D47" s="43">
        <f t="shared" si="5"/>
        <v>1638.643</v>
      </c>
      <c r="E47" s="27" t="s">
        <v>224</v>
      </c>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5">
      <c r="A48" s="44"/>
      <c r="B48" s="35"/>
      <c r="C48" s="58"/>
      <c r="D48" s="58"/>
      <c r="E48" s="35" t="s">
        <v>173</v>
      </c>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5">
      <c r="A49" s="46" t="s">
        <v>225</v>
      </c>
      <c r="B49" s="27"/>
      <c r="C49" s="42">
        <f t="shared" ref="C49:D49" si="6">SUBTOTAL(9,C25:C47)</f>
        <v>2275.6669999999999</v>
      </c>
      <c r="D49" s="43">
        <f t="shared" si="6"/>
        <v>1638.643</v>
      </c>
      <c r="E49" s="27" t="s">
        <v>226</v>
      </c>
      <c r="F49" s="3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5">
      <c r="A50" s="44"/>
      <c r="B50" s="35"/>
      <c r="C50" s="58"/>
      <c r="D50" s="58"/>
      <c r="E50" s="35" t="s">
        <v>173</v>
      </c>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5">
      <c r="A51" s="46" t="s">
        <v>227</v>
      </c>
      <c r="B51" s="27"/>
      <c r="C51" s="42">
        <f t="shared" ref="C51:D51" si="7">SUBTOTAL(9,C10:C50)</f>
        <v>2975.9070000000002</v>
      </c>
      <c r="D51" s="43">
        <f t="shared" si="7"/>
        <v>2508.819</v>
      </c>
      <c r="E51" s="27" t="s">
        <v>228</v>
      </c>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5">
      <c r="A52" s="19"/>
      <c r="B52" s="19"/>
      <c r="C52" s="18"/>
      <c r="D52" s="18"/>
      <c r="E52" s="19"/>
      <c r="F52" s="19"/>
      <c r="G52" s="19"/>
      <c r="H52" s="19"/>
      <c r="I52" s="19"/>
      <c r="J52" s="19"/>
      <c r="K52" s="19"/>
      <c r="L52" s="19"/>
      <c r="M52" s="19"/>
      <c r="N52" s="19"/>
      <c r="O52" s="19"/>
      <c r="P52" s="19"/>
      <c r="Q52" s="19"/>
      <c r="R52" s="19"/>
      <c r="S52" s="19"/>
      <c r="T52" s="19"/>
      <c r="U52" s="19"/>
      <c r="V52" s="19"/>
      <c r="W52" s="19"/>
      <c r="X52" s="19"/>
      <c r="Y52" s="19"/>
      <c r="Z52" s="19"/>
    </row>
    <row r="53" spans="1:26" ht="79.5" customHeight="1" x14ac:dyDescent="0.25">
      <c r="A53" s="312" t="s">
        <v>161</v>
      </c>
      <c r="B53" s="305"/>
      <c r="C53" s="305"/>
      <c r="D53" s="305"/>
      <c r="E53" s="305"/>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5">
      <c r="A54" s="19"/>
      <c r="B54" s="19"/>
      <c r="C54" s="18"/>
      <c r="D54" s="18"/>
      <c r="E54" s="19"/>
      <c r="F54" s="19"/>
      <c r="G54" s="19"/>
      <c r="H54" s="19"/>
      <c r="I54" s="19"/>
      <c r="J54" s="19"/>
      <c r="K54" s="19"/>
      <c r="L54" s="19"/>
      <c r="M54" s="19"/>
      <c r="N54" s="19"/>
      <c r="O54" s="19"/>
      <c r="P54" s="19"/>
      <c r="Q54" s="19"/>
      <c r="R54" s="19"/>
      <c r="S54" s="19"/>
      <c r="T54" s="19"/>
      <c r="U54" s="19"/>
      <c r="V54" s="19"/>
      <c r="W54" s="19"/>
      <c r="X54" s="19"/>
      <c r="Y54" s="19"/>
      <c r="Z54" s="19"/>
    </row>
    <row r="55" spans="1:26" ht="12.75" customHeight="1" x14ac:dyDescent="0.25">
      <c r="A55" s="19"/>
      <c r="B55" s="19"/>
      <c r="C55" s="18"/>
      <c r="D55" s="18"/>
      <c r="E55" s="19"/>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5">
      <c r="A56" s="301" t="s">
        <v>655</v>
      </c>
      <c r="B56" s="19"/>
      <c r="C56" s="18"/>
      <c r="D56" s="18"/>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5">
      <c r="A57" s="302" t="s">
        <v>656</v>
      </c>
      <c r="B57" s="19"/>
      <c r="C57" s="18"/>
      <c r="D57" s="18"/>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5">
      <c r="A58" s="19"/>
      <c r="B58" s="19"/>
      <c r="C58" s="18"/>
      <c r="D58" s="18"/>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5">
      <c r="A59" s="19"/>
      <c r="B59" s="19"/>
      <c r="C59" s="18"/>
      <c r="D59" s="18"/>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5">
      <c r="A60" s="19"/>
      <c r="B60" s="19"/>
      <c r="C60" s="18"/>
      <c r="D60" s="18"/>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5">
      <c r="A61" s="19"/>
      <c r="B61" s="19"/>
      <c r="C61" s="18"/>
      <c r="D61" s="18"/>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5">
      <c r="A62" s="19"/>
      <c r="B62" s="19"/>
      <c r="C62" s="18"/>
      <c r="D62" s="18"/>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5">
      <c r="A63" s="19"/>
      <c r="B63" s="19"/>
      <c r="C63" s="18"/>
      <c r="D63" s="18"/>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5">
      <c r="A64" s="19"/>
      <c r="B64" s="19"/>
      <c r="C64" s="18"/>
      <c r="D64" s="18"/>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5">
      <c r="A65" s="19"/>
      <c r="B65" s="19"/>
      <c r="C65" s="18"/>
      <c r="D65" s="18"/>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5">
      <c r="A66" s="19"/>
      <c r="B66" s="19"/>
      <c r="C66" s="18"/>
      <c r="D66" s="18"/>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5">
      <c r="A67" s="19"/>
      <c r="B67" s="19"/>
      <c r="C67" s="18"/>
      <c r="D67" s="18"/>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5">
      <c r="A68" s="19"/>
      <c r="B68" s="19"/>
      <c r="C68" s="18"/>
      <c r="D68" s="18"/>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5">
      <c r="A69" s="19"/>
      <c r="B69" s="19"/>
      <c r="C69" s="18"/>
      <c r="D69" s="18"/>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5">
      <c r="A70" s="19"/>
      <c r="B70" s="19"/>
      <c r="C70" s="18"/>
      <c r="D70" s="18"/>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5">
      <c r="A71" s="19"/>
      <c r="B71" s="19"/>
      <c r="C71" s="18"/>
      <c r="D71" s="18"/>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5">
      <c r="A72" s="19"/>
      <c r="B72" s="19"/>
      <c r="C72" s="18"/>
      <c r="D72" s="18"/>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5">
      <c r="A73" s="19"/>
      <c r="B73" s="19"/>
      <c r="C73" s="18"/>
      <c r="D73" s="18"/>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5">
      <c r="A74" s="19"/>
      <c r="B74" s="19"/>
      <c r="C74" s="18"/>
      <c r="D74" s="18"/>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5">
      <c r="A75" s="19"/>
      <c r="B75" s="19"/>
      <c r="C75" s="18"/>
      <c r="D75" s="18"/>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5">
      <c r="A76" s="19"/>
      <c r="B76" s="19"/>
      <c r="C76" s="18"/>
      <c r="D76" s="18"/>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5">
      <c r="A77" s="19"/>
      <c r="B77" s="19"/>
      <c r="C77" s="18"/>
      <c r="D77" s="18"/>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5">
      <c r="A78" s="19"/>
      <c r="B78" s="19"/>
      <c r="C78" s="18"/>
      <c r="D78" s="18"/>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5">
      <c r="A79" s="19"/>
      <c r="B79" s="19"/>
      <c r="C79" s="18"/>
      <c r="D79" s="18"/>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5">
      <c r="A80" s="19"/>
      <c r="B80" s="19"/>
      <c r="C80" s="18"/>
      <c r="D80" s="18"/>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5">
      <c r="A81" s="19"/>
      <c r="B81" s="19"/>
      <c r="C81" s="18"/>
      <c r="D81" s="18"/>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5">
      <c r="A82" s="19"/>
      <c r="B82" s="19"/>
      <c r="C82" s="18"/>
      <c r="D82" s="18"/>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5">
      <c r="A83" s="19"/>
      <c r="B83" s="19"/>
      <c r="C83" s="18"/>
      <c r="D83" s="18"/>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5">
      <c r="A84" s="19"/>
      <c r="B84" s="19"/>
      <c r="C84" s="18"/>
      <c r="D84" s="18"/>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5">
      <c r="A85" s="19"/>
      <c r="B85" s="19"/>
      <c r="C85" s="18"/>
      <c r="D85" s="18"/>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5">
      <c r="A86" s="19"/>
      <c r="B86" s="19"/>
      <c r="C86" s="18"/>
      <c r="D86" s="18"/>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5">
      <c r="A87" s="19"/>
      <c r="B87" s="19"/>
      <c r="C87" s="18"/>
      <c r="D87" s="18"/>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5">
      <c r="A88" s="19"/>
      <c r="B88" s="19"/>
      <c r="C88" s="18"/>
      <c r="D88" s="18"/>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5">
      <c r="A89" s="19"/>
      <c r="B89" s="19"/>
      <c r="C89" s="18"/>
      <c r="D89" s="18"/>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5">
      <c r="A90" s="19"/>
      <c r="B90" s="19"/>
      <c r="C90" s="18"/>
      <c r="D90" s="18"/>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5">
      <c r="A91" s="19"/>
      <c r="B91" s="19"/>
      <c r="C91" s="18"/>
      <c r="D91" s="18"/>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5">
      <c r="A92" s="19"/>
      <c r="B92" s="19"/>
      <c r="C92" s="18"/>
      <c r="D92" s="18"/>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5">
      <c r="A93" s="19"/>
      <c r="B93" s="19"/>
      <c r="C93" s="18"/>
      <c r="D93" s="18"/>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5">
      <c r="A94" s="19"/>
      <c r="B94" s="19"/>
      <c r="C94" s="18"/>
      <c r="D94" s="18"/>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5">
      <c r="A95" s="19"/>
      <c r="B95" s="19"/>
      <c r="C95" s="18"/>
      <c r="D95" s="18"/>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5">
      <c r="A96" s="19"/>
      <c r="B96" s="19"/>
      <c r="C96" s="18"/>
      <c r="D96" s="18"/>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5">
      <c r="A97" s="19"/>
      <c r="B97" s="19"/>
      <c r="C97" s="18"/>
      <c r="D97" s="18"/>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5">
      <c r="A98" s="19"/>
      <c r="B98" s="19"/>
      <c r="C98" s="18"/>
      <c r="D98" s="18"/>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5">
      <c r="A99" s="19"/>
      <c r="B99" s="19"/>
      <c r="C99" s="18"/>
      <c r="D99" s="18"/>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5">
      <c r="A100" s="19"/>
      <c r="B100" s="19"/>
      <c r="C100" s="18"/>
      <c r="D100" s="18"/>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5">
      <c r="A101" s="19"/>
      <c r="B101" s="19"/>
      <c r="C101" s="18"/>
      <c r="D101" s="18"/>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5">
      <c r="A102" s="19"/>
      <c r="B102" s="19"/>
      <c r="C102" s="18"/>
      <c r="D102" s="18"/>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5">
      <c r="A103" s="19"/>
      <c r="B103" s="19"/>
      <c r="C103" s="18"/>
      <c r="D103" s="18"/>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5">
      <c r="A104" s="19"/>
      <c r="B104" s="19"/>
      <c r="C104" s="18"/>
      <c r="D104" s="18"/>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5">
      <c r="A105" s="19"/>
      <c r="B105" s="19"/>
      <c r="C105" s="18"/>
      <c r="D105" s="18"/>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5">
      <c r="A106" s="19"/>
      <c r="B106" s="19"/>
      <c r="C106" s="18"/>
      <c r="D106" s="18"/>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5">
      <c r="A107" s="19"/>
      <c r="B107" s="19"/>
      <c r="C107" s="18"/>
      <c r="D107" s="18"/>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5">
      <c r="A108" s="19"/>
      <c r="B108" s="19"/>
      <c r="C108" s="18"/>
      <c r="D108" s="18"/>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5">
      <c r="A109" s="19"/>
      <c r="B109" s="19"/>
      <c r="C109" s="18"/>
      <c r="D109" s="18"/>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5">
      <c r="A110" s="19"/>
      <c r="B110" s="19"/>
      <c r="C110" s="18"/>
      <c r="D110" s="18"/>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5">
      <c r="A111" s="19"/>
      <c r="B111" s="19"/>
      <c r="C111" s="18"/>
      <c r="D111" s="18"/>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5">
      <c r="A112" s="19"/>
      <c r="B112" s="19"/>
      <c r="C112" s="18"/>
      <c r="D112" s="18"/>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5">
      <c r="A113" s="19"/>
      <c r="B113" s="19"/>
      <c r="C113" s="18"/>
      <c r="D113" s="18"/>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5">
      <c r="A114" s="19"/>
      <c r="B114" s="19"/>
      <c r="C114" s="18"/>
      <c r="D114" s="18"/>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5">
      <c r="A115" s="19"/>
      <c r="B115" s="19"/>
      <c r="C115" s="18"/>
      <c r="D115" s="18"/>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5">
      <c r="A116" s="19"/>
      <c r="B116" s="19"/>
      <c r="C116" s="18"/>
      <c r="D116" s="18"/>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5">
      <c r="A117" s="19"/>
      <c r="B117" s="19"/>
      <c r="C117" s="18"/>
      <c r="D117" s="18"/>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5">
      <c r="A118" s="19"/>
      <c r="B118" s="19"/>
      <c r="C118" s="18"/>
      <c r="D118" s="18"/>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5">
      <c r="A119" s="19"/>
      <c r="B119" s="19"/>
      <c r="C119" s="18"/>
      <c r="D119" s="18"/>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5">
      <c r="A120" s="19"/>
      <c r="B120" s="19"/>
      <c r="C120" s="18"/>
      <c r="D120" s="18"/>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5">
      <c r="A121" s="19"/>
      <c r="B121" s="19"/>
      <c r="C121" s="18"/>
      <c r="D121" s="18"/>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5">
      <c r="A122" s="19"/>
      <c r="B122" s="19"/>
      <c r="C122" s="18"/>
      <c r="D122" s="18"/>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5">
      <c r="A123" s="19"/>
      <c r="B123" s="19"/>
      <c r="C123" s="18"/>
      <c r="D123" s="18"/>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5">
      <c r="A124" s="19"/>
      <c r="B124" s="19"/>
      <c r="C124" s="18"/>
      <c r="D124" s="18"/>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5">
      <c r="A125" s="19"/>
      <c r="B125" s="19"/>
      <c r="C125" s="18"/>
      <c r="D125" s="18"/>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5">
      <c r="A126" s="19"/>
      <c r="B126" s="19"/>
      <c r="C126" s="18"/>
      <c r="D126" s="18"/>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5">
      <c r="A127" s="19"/>
      <c r="B127" s="19"/>
      <c r="C127" s="18"/>
      <c r="D127" s="18"/>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5">
      <c r="A128" s="19"/>
      <c r="B128" s="19"/>
      <c r="C128" s="18"/>
      <c r="D128" s="18"/>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5">
      <c r="A129" s="19"/>
      <c r="B129" s="19"/>
      <c r="C129" s="18"/>
      <c r="D129" s="18"/>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5">
      <c r="A130" s="19"/>
      <c r="B130" s="19"/>
      <c r="C130" s="18"/>
      <c r="D130" s="18"/>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5">
      <c r="A131" s="19"/>
      <c r="B131" s="19"/>
      <c r="C131" s="18"/>
      <c r="D131" s="18"/>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5">
      <c r="A132" s="19"/>
      <c r="B132" s="19"/>
      <c r="C132" s="18"/>
      <c r="D132" s="18"/>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5">
      <c r="A133" s="19"/>
      <c r="B133" s="19"/>
      <c r="C133" s="18"/>
      <c r="D133" s="18"/>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5">
      <c r="A134" s="19"/>
      <c r="B134" s="19"/>
      <c r="C134" s="18"/>
      <c r="D134" s="18"/>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5">
      <c r="A135" s="19"/>
      <c r="B135" s="19"/>
      <c r="C135" s="18"/>
      <c r="D135" s="18"/>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5">
      <c r="A136" s="19"/>
      <c r="B136" s="19"/>
      <c r="C136" s="18"/>
      <c r="D136" s="18"/>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5">
      <c r="A137" s="19"/>
      <c r="B137" s="19"/>
      <c r="C137" s="18"/>
      <c r="D137" s="18"/>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5">
      <c r="A138" s="19"/>
      <c r="B138" s="19"/>
      <c r="C138" s="18"/>
      <c r="D138" s="18"/>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5">
      <c r="A139" s="19"/>
      <c r="B139" s="19"/>
      <c r="C139" s="18"/>
      <c r="D139" s="18"/>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5">
      <c r="A140" s="19"/>
      <c r="B140" s="19"/>
      <c r="C140" s="18"/>
      <c r="D140" s="18"/>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5">
      <c r="A141" s="19"/>
      <c r="B141" s="19"/>
      <c r="C141" s="18"/>
      <c r="D141" s="18"/>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5">
      <c r="A142" s="19"/>
      <c r="B142" s="19"/>
      <c r="C142" s="18"/>
      <c r="D142" s="18"/>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5">
      <c r="A143" s="19"/>
      <c r="B143" s="19"/>
      <c r="C143" s="18"/>
      <c r="D143" s="18"/>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5">
      <c r="A144" s="19"/>
      <c r="B144" s="19"/>
      <c r="C144" s="18"/>
      <c r="D144" s="18"/>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5">
      <c r="A145" s="19"/>
      <c r="B145" s="19"/>
      <c r="C145" s="18"/>
      <c r="D145" s="18"/>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5">
      <c r="A146" s="19"/>
      <c r="B146" s="19"/>
      <c r="C146" s="18"/>
      <c r="D146" s="18"/>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5">
      <c r="A147" s="19"/>
      <c r="B147" s="19"/>
      <c r="C147" s="18"/>
      <c r="D147" s="18"/>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5">
      <c r="A148" s="19"/>
      <c r="B148" s="19"/>
      <c r="C148" s="18"/>
      <c r="D148" s="18"/>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5">
      <c r="A149" s="19"/>
      <c r="B149" s="19"/>
      <c r="C149" s="18"/>
      <c r="D149" s="18"/>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5">
      <c r="A150" s="19"/>
      <c r="B150" s="19"/>
      <c r="C150" s="18"/>
      <c r="D150" s="18"/>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5">
      <c r="A151" s="19"/>
      <c r="B151" s="19"/>
      <c r="C151" s="18"/>
      <c r="D151" s="18"/>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5">
      <c r="A152" s="19"/>
      <c r="B152" s="19"/>
      <c r="C152" s="18"/>
      <c r="D152" s="18"/>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5">
      <c r="A153" s="19"/>
      <c r="B153" s="19"/>
      <c r="C153" s="18"/>
      <c r="D153" s="18"/>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5">
      <c r="A154" s="19"/>
      <c r="B154" s="19"/>
      <c r="C154" s="18"/>
      <c r="D154" s="18"/>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5">
      <c r="A155" s="19"/>
      <c r="B155" s="19"/>
      <c r="C155" s="18"/>
      <c r="D155" s="18"/>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5">
      <c r="A156" s="19"/>
      <c r="B156" s="19"/>
      <c r="C156" s="18"/>
      <c r="D156" s="18"/>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5">
      <c r="A157" s="19"/>
      <c r="B157" s="19"/>
      <c r="C157" s="18"/>
      <c r="D157" s="18"/>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5">
      <c r="A158" s="19"/>
      <c r="B158" s="19"/>
      <c r="C158" s="18"/>
      <c r="D158" s="18"/>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5">
      <c r="A159" s="19"/>
      <c r="B159" s="19"/>
      <c r="C159" s="18"/>
      <c r="D159" s="18"/>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5">
      <c r="A160" s="19"/>
      <c r="B160" s="19"/>
      <c r="C160" s="18"/>
      <c r="D160" s="18"/>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5">
      <c r="A161" s="19"/>
      <c r="B161" s="19"/>
      <c r="C161" s="18"/>
      <c r="D161" s="18"/>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5">
      <c r="A162" s="19"/>
      <c r="B162" s="19"/>
      <c r="C162" s="18"/>
      <c r="D162" s="18"/>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5">
      <c r="A163" s="19"/>
      <c r="B163" s="19"/>
      <c r="C163" s="18"/>
      <c r="D163" s="18"/>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5">
      <c r="A164" s="19"/>
      <c r="B164" s="19"/>
      <c r="C164" s="18"/>
      <c r="D164" s="18"/>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5">
      <c r="A165" s="19"/>
      <c r="B165" s="19"/>
      <c r="C165" s="18"/>
      <c r="D165" s="18"/>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5">
      <c r="A166" s="19"/>
      <c r="B166" s="19"/>
      <c r="C166" s="18"/>
      <c r="D166" s="18"/>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5">
      <c r="A167" s="19"/>
      <c r="B167" s="19"/>
      <c r="C167" s="18"/>
      <c r="D167" s="18"/>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5">
      <c r="A168" s="19"/>
      <c r="B168" s="19"/>
      <c r="C168" s="18"/>
      <c r="D168" s="18"/>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5">
      <c r="A169" s="19"/>
      <c r="B169" s="19"/>
      <c r="C169" s="18"/>
      <c r="D169" s="18"/>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5">
      <c r="A170" s="19"/>
      <c r="B170" s="19"/>
      <c r="C170" s="18"/>
      <c r="D170" s="18"/>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5">
      <c r="A171" s="19"/>
      <c r="B171" s="19"/>
      <c r="C171" s="18"/>
      <c r="D171" s="18"/>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5">
      <c r="A172" s="19"/>
      <c r="B172" s="19"/>
      <c r="C172" s="18"/>
      <c r="D172" s="18"/>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5">
      <c r="A173" s="19"/>
      <c r="B173" s="19"/>
      <c r="C173" s="18"/>
      <c r="D173" s="18"/>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5">
      <c r="A174" s="19"/>
      <c r="B174" s="19"/>
      <c r="C174" s="18"/>
      <c r="D174" s="18"/>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5">
      <c r="A175" s="19"/>
      <c r="B175" s="19"/>
      <c r="C175" s="18"/>
      <c r="D175" s="18"/>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5">
      <c r="A176" s="19"/>
      <c r="B176" s="19"/>
      <c r="C176" s="18"/>
      <c r="D176" s="18"/>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5">
      <c r="A177" s="19"/>
      <c r="B177" s="19"/>
      <c r="C177" s="18"/>
      <c r="D177" s="18"/>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5">
      <c r="A178" s="19"/>
      <c r="B178" s="19"/>
      <c r="C178" s="18"/>
      <c r="D178" s="18"/>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5">
      <c r="A179" s="19"/>
      <c r="B179" s="19"/>
      <c r="C179" s="18"/>
      <c r="D179" s="18"/>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5">
      <c r="A180" s="19"/>
      <c r="B180" s="19"/>
      <c r="C180" s="18"/>
      <c r="D180" s="18"/>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5">
      <c r="A181" s="19"/>
      <c r="B181" s="19"/>
      <c r="C181" s="18"/>
      <c r="D181" s="18"/>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5">
      <c r="A182" s="19"/>
      <c r="B182" s="19"/>
      <c r="C182" s="18"/>
      <c r="D182" s="18"/>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5">
      <c r="A183" s="19"/>
      <c r="B183" s="19"/>
      <c r="C183" s="18"/>
      <c r="D183" s="18"/>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5">
      <c r="A184" s="19"/>
      <c r="B184" s="19"/>
      <c r="C184" s="18"/>
      <c r="D184" s="18"/>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5">
      <c r="A185" s="19"/>
      <c r="B185" s="19"/>
      <c r="C185" s="18"/>
      <c r="D185" s="18"/>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5">
      <c r="A186" s="19"/>
      <c r="B186" s="19"/>
      <c r="C186" s="18"/>
      <c r="D186" s="18"/>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5">
      <c r="A187" s="19"/>
      <c r="B187" s="19"/>
      <c r="C187" s="18"/>
      <c r="D187" s="18"/>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5">
      <c r="A188" s="19"/>
      <c r="B188" s="19"/>
      <c r="C188" s="18"/>
      <c r="D188" s="18"/>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5">
      <c r="A189" s="19"/>
      <c r="B189" s="19"/>
      <c r="C189" s="18"/>
      <c r="D189" s="18"/>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5">
      <c r="A190" s="19"/>
      <c r="B190" s="19"/>
      <c r="C190" s="18"/>
      <c r="D190" s="18"/>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5">
      <c r="A191" s="19"/>
      <c r="B191" s="19"/>
      <c r="C191" s="18"/>
      <c r="D191" s="18"/>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5">
      <c r="A192" s="19"/>
      <c r="B192" s="19"/>
      <c r="C192" s="18"/>
      <c r="D192" s="18"/>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5">
      <c r="A193" s="19"/>
      <c r="B193" s="19"/>
      <c r="C193" s="18"/>
      <c r="D193" s="18"/>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5">
      <c r="A194" s="19"/>
      <c r="B194" s="19"/>
      <c r="C194" s="18"/>
      <c r="D194" s="18"/>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5">
      <c r="A195" s="19"/>
      <c r="B195" s="19"/>
      <c r="C195" s="18"/>
      <c r="D195" s="18"/>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5">
      <c r="A196" s="19"/>
      <c r="B196" s="19"/>
      <c r="C196" s="18"/>
      <c r="D196" s="18"/>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5">
      <c r="A197" s="19"/>
      <c r="B197" s="19"/>
      <c r="C197" s="18"/>
      <c r="D197" s="18"/>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5">
      <c r="A198" s="19"/>
      <c r="B198" s="19"/>
      <c r="C198" s="18"/>
      <c r="D198" s="18"/>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5">
      <c r="A199" s="19"/>
      <c r="B199" s="19"/>
      <c r="C199" s="18"/>
      <c r="D199" s="18"/>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5">
      <c r="A200" s="19"/>
      <c r="B200" s="19"/>
      <c r="C200" s="18"/>
      <c r="D200" s="18"/>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5">
      <c r="A201" s="19"/>
      <c r="B201" s="19"/>
      <c r="C201" s="18"/>
      <c r="D201" s="18"/>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5">
      <c r="A202" s="19"/>
      <c r="B202" s="19"/>
      <c r="C202" s="18"/>
      <c r="D202" s="18"/>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5">
      <c r="A203" s="19"/>
      <c r="B203" s="19"/>
      <c r="C203" s="18"/>
      <c r="D203" s="18"/>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5">
      <c r="A204" s="19"/>
      <c r="B204" s="19"/>
      <c r="C204" s="18"/>
      <c r="D204" s="18"/>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5">
      <c r="A205" s="19"/>
      <c r="B205" s="19"/>
      <c r="C205" s="18"/>
      <c r="D205" s="18"/>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5">
      <c r="A206" s="19"/>
      <c r="B206" s="19"/>
      <c r="C206" s="18"/>
      <c r="D206" s="18"/>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5">
      <c r="A207" s="19"/>
      <c r="B207" s="19"/>
      <c r="C207" s="18"/>
      <c r="D207" s="18"/>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5">
      <c r="A208" s="19"/>
      <c r="B208" s="19"/>
      <c r="C208" s="18"/>
      <c r="D208" s="18"/>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5">
      <c r="A209" s="19"/>
      <c r="B209" s="19"/>
      <c r="C209" s="18"/>
      <c r="D209" s="18"/>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5">
      <c r="A210" s="19"/>
      <c r="B210" s="19"/>
      <c r="C210" s="18"/>
      <c r="D210" s="18"/>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5">
      <c r="A211" s="19"/>
      <c r="B211" s="19"/>
      <c r="C211" s="18"/>
      <c r="D211" s="18"/>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5">
      <c r="A212" s="19"/>
      <c r="B212" s="19"/>
      <c r="C212" s="18"/>
      <c r="D212" s="18"/>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5">
      <c r="A213" s="19"/>
      <c r="B213" s="19"/>
      <c r="C213" s="18"/>
      <c r="D213" s="18"/>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5">
      <c r="A214" s="19"/>
      <c r="B214" s="19"/>
      <c r="C214" s="18"/>
      <c r="D214" s="18"/>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5">
      <c r="A215" s="19"/>
      <c r="B215" s="19"/>
      <c r="C215" s="18"/>
      <c r="D215" s="18"/>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5">
      <c r="A216" s="19"/>
      <c r="B216" s="19"/>
      <c r="C216" s="18"/>
      <c r="D216" s="18"/>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5">
      <c r="A217" s="19"/>
      <c r="B217" s="19"/>
      <c r="C217" s="18"/>
      <c r="D217" s="18"/>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5">
      <c r="A218" s="19"/>
      <c r="B218" s="19"/>
      <c r="C218" s="18"/>
      <c r="D218" s="18"/>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5">
      <c r="A219" s="19"/>
      <c r="B219" s="19"/>
      <c r="C219" s="18"/>
      <c r="D219" s="18"/>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5">
      <c r="A220" s="19"/>
      <c r="B220" s="19"/>
      <c r="C220" s="18"/>
      <c r="D220" s="18"/>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5">
      <c r="A221" s="19"/>
      <c r="B221" s="19"/>
      <c r="C221" s="18"/>
      <c r="D221" s="18"/>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5">
      <c r="A222" s="19"/>
      <c r="B222" s="19"/>
      <c r="C222" s="18"/>
      <c r="D222" s="18"/>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5">
      <c r="A223" s="19"/>
      <c r="B223" s="19"/>
      <c r="C223" s="18"/>
      <c r="D223" s="18"/>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5">
      <c r="A224" s="19"/>
      <c r="B224" s="19"/>
      <c r="C224" s="18"/>
      <c r="D224" s="18"/>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5">
      <c r="A225" s="19"/>
      <c r="B225" s="19"/>
      <c r="C225" s="18"/>
      <c r="D225" s="18"/>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5">
      <c r="A226" s="19"/>
      <c r="B226" s="19"/>
      <c r="C226" s="18"/>
      <c r="D226" s="18"/>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5">
      <c r="A227" s="19"/>
      <c r="B227" s="19"/>
      <c r="C227" s="18"/>
      <c r="D227" s="18"/>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5">
      <c r="A228" s="19"/>
      <c r="B228" s="19"/>
      <c r="C228" s="18"/>
      <c r="D228" s="18"/>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5">
      <c r="A229" s="19"/>
      <c r="B229" s="19"/>
      <c r="C229" s="18"/>
      <c r="D229" s="18"/>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5">
      <c r="A230" s="19"/>
      <c r="B230" s="19"/>
      <c r="C230" s="18"/>
      <c r="D230" s="18"/>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5">
      <c r="A231" s="19"/>
      <c r="B231" s="19"/>
      <c r="C231" s="18"/>
      <c r="D231" s="18"/>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5">
      <c r="A232" s="19"/>
      <c r="B232" s="19"/>
      <c r="C232" s="18"/>
      <c r="D232" s="18"/>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5">
      <c r="A233" s="19"/>
      <c r="B233" s="19"/>
      <c r="C233" s="18"/>
      <c r="D233" s="18"/>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5">
      <c r="A234" s="19"/>
      <c r="B234" s="19"/>
      <c r="C234" s="18"/>
      <c r="D234" s="18"/>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5">
      <c r="A235" s="19"/>
      <c r="B235" s="19"/>
      <c r="C235" s="18"/>
      <c r="D235" s="18"/>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5">
      <c r="A236" s="19"/>
      <c r="B236" s="19"/>
      <c r="C236" s="18"/>
      <c r="D236" s="18"/>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5">
      <c r="A237" s="19"/>
      <c r="B237" s="19"/>
      <c r="C237" s="18"/>
      <c r="D237" s="18"/>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5">
      <c r="A238" s="19"/>
      <c r="B238" s="19"/>
      <c r="C238" s="18"/>
      <c r="D238" s="18"/>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5">
      <c r="A239" s="19"/>
      <c r="B239" s="19"/>
      <c r="C239" s="18"/>
      <c r="D239" s="18"/>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5">
      <c r="A240" s="19"/>
      <c r="B240" s="19"/>
      <c r="C240" s="18"/>
      <c r="D240" s="18"/>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5">
      <c r="A241" s="19"/>
      <c r="B241" s="19"/>
      <c r="C241" s="18"/>
      <c r="D241" s="18"/>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5">
      <c r="A242" s="19"/>
      <c r="B242" s="19"/>
      <c r="C242" s="18"/>
      <c r="D242" s="18"/>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5">
      <c r="A243" s="19"/>
      <c r="B243" s="19"/>
      <c r="C243" s="18"/>
      <c r="D243" s="18"/>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5">
      <c r="A244" s="19"/>
      <c r="B244" s="19"/>
      <c r="C244" s="18"/>
      <c r="D244" s="18"/>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5">
      <c r="A245" s="19"/>
      <c r="B245" s="19"/>
      <c r="C245" s="18"/>
      <c r="D245" s="18"/>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5">
      <c r="A246" s="19"/>
      <c r="B246" s="19"/>
      <c r="C246" s="18"/>
      <c r="D246" s="18"/>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5">
      <c r="A247" s="19"/>
      <c r="B247" s="19"/>
      <c r="C247" s="18"/>
      <c r="D247" s="18"/>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5">
      <c r="A248" s="19"/>
      <c r="B248" s="19"/>
      <c r="C248" s="18"/>
      <c r="D248" s="18"/>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5">
      <c r="A249" s="19"/>
      <c r="B249" s="19"/>
      <c r="C249" s="18"/>
      <c r="D249" s="18"/>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5">
      <c r="A250" s="19"/>
      <c r="B250" s="19"/>
      <c r="C250" s="18"/>
      <c r="D250" s="18"/>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5">
      <c r="A251" s="19"/>
      <c r="B251" s="19"/>
      <c r="C251" s="18"/>
      <c r="D251" s="18"/>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5">
      <c r="A252" s="19"/>
      <c r="B252" s="19"/>
      <c r="C252" s="18"/>
      <c r="D252" s="18"/>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5">
      <c r="A253" s="19"/>
      <c r="B253" s="19"/>
      <c r="C253" s="18"/>
      <c r="D253" s="18"/>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5">
      <c r="A254" s="19"/>
      <c r="B254" s="19"/>
      <c r="C254" s="18"/>
      <c r="D254" s="18"/>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5">
      <c r="A255" s="19"/>
      <c r="B255" s="19"/>
      <c r="C255" s="18"/>
      <c r="D255" s="18"/>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5">
      <c r="A256" s="19"/>
      <c r="B256" s="19"/>
      <c r="C256" s="18"/>
      <c r="D256" s="18"/>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5">
      <c r="A257" s="19"/>
      <c r="B257" s="19"/>
      <c r="C257" s="18"/>
      <c r="D257" s="18"/>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5">
      <c r="A258" s="19"/>
      <c r="B258" s="19"/>
      <c r="C258" s="18"/>
      <c r="D258" s="18"/>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5">
      <c r="A259" s="19"/>
      <c r="B259" s="19"/>
      <c r="C259" s="18"/>
      <c r="D259" s="18"/>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5">
      <c r="A260" s="19"/>
      <c r="B260" s="19"/>
      <c r="C260" s="18"/>
      <c r="D260" s="18"/>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5">
      <c r="A261" s="19"/>
      <c r="B261" s="19"/>
      <c r="C261" s="18"/>
      <c r="D261" s="18"/>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5">
      <c r="A262" s="19"/>
      <c r="B262" s="19"/>
      <c r="C262" s="18"/>
      <c r="D262" s="18"/>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5">
      <c r="A263" s="19"/>
      <c r="B263" s="19"/>
      <c r="C263" s="18"/>
      <c r="D263" s="18"/>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5">
      <c r="A264" s="19"/>
      <c r="B264" s="19"/>
      <c r="C264" s="18"/>
      <c r="D264" s="18"/>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5">
      <c r="A265" s="19"/>
      <c r="B265" s="19"/>
      <c r="C265" s="18"/>
      <c r="D265" s="18"/>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5">
      <c r="A266" s="19"/>
      <c r="B266" s="19"/>
      <c r="C266" s="18"/>
      <c r="D266" s="18"/>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5">
      <c r="A267" s="19"/>
      <c r="B267" s="19"/>
      <c r="C267" s="18"/>
      <c r="D267" s="18"/>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5">
      <c r="A268" s="19"/>
      <c r="B268" s="19"/>
      <c r="C268" s="18"/>
      <c r="D268" s="18"/>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5">
      <c r="A269" s="19"/>
      <c r="B269" s="19"/>
      <c r="C269" s="18"/>
      <c r="D269" s="18"/>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5">
      <c r="A270" s="19"/>
      <c r="B270" s="19"/>
      <c r="C270" s="18"/>
      <c r="D270" s="18"/>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5">
      <c r="A271" s="19"/>
      <c r="B271" s="19"/>
      <c r="C271" s="18"/>
      <c r="D271" s="18"/>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5">
      <c r="A272" s="19"/>
      <c r="B272" s="19"/>
      <c r="C272" s="18"/>
      <c r="D272" s="18"/>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5">
      <c r="A273" s="19"/>
      <c r="B273" s="19"/>
      <c r="C273" s="18"/>
      <c r="D273" s="18"/>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5">
      <c r="A274" s="19"/>
      <c r="B274" s="19"/>
      <c r="C274" s="18"/>
      <c r="D274" s="18"/>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5">
      <c r="A275" s="19"/>
      <c r="B275" s="19"/>
      <c r="C275" s="18"/>
      <c r="D275" s="18"/>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5">
      <c r="A276" s="19"/>
      <c r="B276" s="19"/>
      <c r="C276" s="18"/>
      <c r="D276" s="18"/>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5">
      <c r="A277" s="19"/>
      <c r="B277" s="19"/>
      <c r="C277" s="18"/>
      <c r="D277" s="18"/>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5">
      <c r="A278" s="19"/>
      <c r="B278" s="19"/>
      <c r="C278" s="18"/>
      <c r="D278" s="18"/>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5">
      <c r="A279" s="19"/>
      <c r="B279" s="19"/>
      <c r="C279" s="18"/>
      <c r="D279" s="18"/>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5">
      <c r="A280" s="19"/>
      <c r="B280" s="19"/>
      <c r="C280" s="18"/>
      <c r="D280" s="18"/>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5">
      <c r="A281" s="19"/>
      <c r="B281" s="19"/>
      <c r="C281" s="18"/>
      <c r="D281" s="18"/>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5">
      <c r="A282" s="19"/>
      <c r="B282" s="19"/>
      <c r="C282" s="18"/>
      <c r="D282" s="18"/>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5">
      <c r="A283" s="19"/>
      <c r="B283" s="19"/>
      <c r="C283" s="18"/>
      <c r="D283" s="18"/>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5">
      <c r="A284" s="19"/>
      <c r="B284" s="19"/>
      <c r="C284" s="18"/>
      <c r="D284" s="18"/>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5">
      <c r="A285" s="19"/>
      <c r="B285" s="19"/>
      <c r="C285" s="18"/>
      <c r="D285" s="18"/>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5">
      <c r="A286" s="19"/>
      <c r="B286" s="19"/>
      <c r="C286" s="18"/>
      <c r="D286" s="18"/>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5">
      <c r="A287" s="19"/>
      <c r="B287" s="19"/>
      <c r="C287" s="18"/>
      <c r="D287" s="18"/>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5">
      <c r="A288" s="19"/>
      <c r="B288" s="19"/>
      <c r="C288" s="18"/>
      <c r="D288" s="18"/>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5">
      <c r="A289" s="19"/>
      <c r="B289" s="19"/>
      <c r="C289" s="18"/>
      <c r="D289" s="18"/>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5">
      <c r="A290" s="19"/>
      <c r="B290" s="19"/>
      <c r="C290" s="18"/>
      <c r="D290" s="18"/>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5">
      <c r="A291" s="19"/>
      <c r="B291" s="19"/>
      <c r="C291" s="18"/>
      <c r="D291" s="18"/>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5">
      <c r="A292" s="19"/>
      <c r="B292" s="19"/>
      <c r="C292" s="18"/>
      <c r="D292" s="18"/>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5">
      <c r="A293" s="19"/>
      <c r="B293" s="19"/>
      <c r="C293" s="18"/>
      <c r="D293" s="18"/>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5">
      <c r="A294" s="19"/>
      <c r="B294" s="19"/>
      <c r="C294" s="18"/>
      <c r="D294" s="18"/>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5">
      <c r="A295" s="19"/>
      <c r="B295" s="19"/>
      <c r="C295" s="18"/>
      <c r="D295" s="18"/>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5">
      <c r="A296" s="19"/>
      <c r="B296" s="19"/>
      <c r="C296" s="18"/>
      <c r="D296" s="18"/>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5">
      <c r="A297" s="19"/>
      <c r="B297" s="19"/>
      <c r="C297" s="18"/>
      <c r="D297" s="18"/>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5">
      <c r="A298" s="19"/>
      <c r="B298" s="19"/>
      <c r="C298" s="18"/>
      <c r="D298" s="18"/>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5">
      <c r="A299" s="19"/>
      <c r="B299" s="19"/>
      <c r="C299" s="18"/>
      <c r="D299" s="18"/>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5">
      <c r="A300" s="19"/>
      <c r="B300" s="19"/>
      <c r="C300" s="18"/>
      <c r="D300" s="18"/>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5">
      <c r="A301" s="19"/>
      <c r="B301" s="19"/>
      <c r="C301" s="18"/>
      <c r="D301" s="18"/>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5">
      <c r="A302" s="19"/>
      <c r="B302" s="19"/>
      <c r="C302" s="18"/>
      <c r="D302" s="18"/>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5">
      <c r="A303" s="19"/>
      <c r="B303" s="19"/>
      <c r="C303" s="18"/>
      <c r="D303" s="18"/>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5">
      <c r="A304" s="19"/>
      <c r="B304" s="19"/>
      <c r="C304" s="18"/>
      <c r="D304" s="18"/>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5">
      <c r="A305" s="19"/>
      <c r="B305" s="19"/>
      <c r="C305" s="18"/>
      <c r="D305" s="18"/>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5">
      <c r="A306" s="19"/>
      <c r="B306" s="19"/>
      <c r="C306" s="18"/>
      <c r="D306" s="18"/>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5">
      <c r="A307" s="19"/>
      <c r="B307" s="19"/>
      <c r="C307" s="18"/>
      <c r="D307" s="18"/>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5">
      <c r="A308" s="19"/>
      <c r="B308" s="19"/>
      <c r="C308" s="18"/>
      <c r="D308" s="18"/>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5">
      <c r="A309" s="19"/>
      <c r="B309" s="19"/>
      <c r="C309" s="18"/>
      <c r="D309" s="18"/>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5">
      <c r="A310" s="19"/>
      <c r="B310" s="19"/>
      <c r="C310" s="18"/>
      <c r="D310" s="18"/>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5">
      <c r="A311" s="19"/>
      <c r="B311" s="19"/>
      <c r="C311" s="18"/>
      <c r="D311" s="18"/>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5">
      <c r="A312" s="19"/>
      <c r="B312" s="19"/>
      <c r="C312" s="18"/>
      <c r="D312" s="18"/>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5">
      <c r="A313" s="19"/>
      <c r="B313" s="19"/>
      <c r="C313" s="18"/>
      <c r="D313" s="18"/>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5">
      <c r="A314" s="19"/>
      <c r="B314" s="19"/>
      <c r="C314" s="18"/>
      <c r="D314" s="18"/>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5">
      <c r="A315" s="19"/>
      <c r="B315" s="19"/>
      <c r="C315" s="18"/>
      <c r="D315" s="18"/>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5">
      <c r="A316" s="19"/>
      <c r="B316" s="19"/>
      <c r="C316" s="18"/>
      <c r="D316" s="18"/>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5">
      <c r="A317" s="19"/>
      <c r="B317" s="19"/>
      <c r="C317" s="18"/>
      <c r="D317" s="18"/>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5">
      <c r="A318" s="19"/>
      <c r="B318" s="19"/>
      <c r="C318" s="18"/>
      <c r="D318" s="18"/>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5">
      <c r="A319" s="19"/>
      <c r="B319" s="19"/>
      <c r="C319" s="18"/>
      <c r="D319" s="18"/>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5">
      <c r="A320" s="19"/>
      <c r="B320" s="19"/>
      <c r="C320" s="18"/>
      <c r="D320" s="18"/>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5">
      <c r="A321" s="19"/>
      <c r="B321" s="19"/>
      <c r="C321" s="18"/>
      <c r="D321" s="18"/>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5">
      <c r="A322" s="19"/>
      <c r="B322" s="19"/>
      <c r="C322" s="18"/>
      <c r="D322" s="18"/>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5">
      <c r="A323" s="19"/>
      <c r="B323" s="19"/>
      <c r="C323" s="18"/>
      <c r="D323" s="18"/>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5">
      <c r="A324" s="19"/>
      <c r="B324" s="19"/>
      <c r="C324" s="18"/>
      <c r="D324" s="18"/>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5">
      <c r="A325" s="19"/>
      <c r="B325" s="19"/>
      <c r="C325" s="18"/>
      <c r="D325" s="18"/>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5">
      <c r="A326" s="19"/>
      <c r="B326" s="19"/>
      <c r="C326" s="18"/>
      <c r="D326" s="18"/>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5">
      <c r="A327" s="19"/>
      <c r="B327" s="19"/>
      <c r="C327" s="18"/>
      <c r="D327" s="18"/>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5">
      <c r="A328" s="19"/>
      <c r="B328" s="19"/>
      <c r="C328" s="18"/>
      <c r="D328" s="18"/>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5">
      <c r="A329" s="19"/>
      <c r="B329" s="19"/>
      <c r="C329" s="18"/>
      <c r="D329" s="18"/>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5">
      <c r="A330" s="19"/>
      <c r="B330" s="19"/>
      <c r="C330" s="18"/>
      <c r="D330" s="18"/>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5">
      <c r="A331" s="19"/>
      <c r="B331" s="19"/>
      <c r="C331" s="18"/>
      <c r="D331" s="18"/>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5">
      <c r="A332" s="19"/>
      <c r="B332" s="19"/>
      <c r="C332" s="18"/>
      <c r="D332" s="18"/>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5">
      <c r="A333" s="19"/>
      <c r="B333" s="19"/>
      <c r="C333" s="18"/>
      <c r="D333" s="18"/>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5">
      <c r="A334" s="19"/>
      <c r="B334" s="19"/>
      <c r="C334" s="18"/>
      <c r="D334" s="18"/>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5">
      <c r="A335" s="19"/>
      <c r="B335" s="19"/>
      <c r="C335" s="18"/>
      <c r="D335" s="18"/>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5">
      <c r="A336" s="19"/>
      <c r="B336" s="19"/>
      <c r="C336" s="18"/>
      <c r="D336" s="18"/>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5">
      <c r="A337" s="19"/>
      <c r="B337" s="19"/>
      <c r="C337" s="18"/>
      <c r="D337" s="18"/>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5">
      <c r="A338" s="19"/>
      <c r="B338" s="19"/>
      <c r="C338" s="18"/>
      <c r="D338" s="18"/>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5">
      <c r="A339" s="19"/>
      <c r="B339" s="19"/>
      <c r="C339" s="18"/>
      <c r="D339" s="18"/>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5">
      <c r="A340" s="19"/>
      <c r="B340" s="19"/>
      <c r="C340" s="18"/>
      <c r="D340" s="18"/>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5">
      <c r="A341" s="19"/>
      <c r="B341" s="19"/>
      <c r="C341" s="18"/>
      <c r="D341" s="18"/>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5">
      <c r="A342" s="19"/>
      <c r="B342" s="19"/>
      <c r="C342" s="18"/>
      <c r="D342" s="18"/>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5">
      <c r="A343" s="19"/>
      <c r="B343" s="19"/>
      <c r="C343" s="18"/>
      <c r="D343" s="18"/>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5">
      <c r="A344" s="19"/>
      <c r="B344" s="19"/>
      <c r="C344" s="18"/>
      <c r="D344" s="18"/>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5">
      <c r="A345" s="19"/>
      <c r="B345" s="19"/>
      <c r="C345" s="18"/>
      <c r="D345" s="18"/>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5">
      <c r="A346" s="19"/>
      <c r="B346" s="19"/>
      <c r="C346" s="18"/>
      <c r="D346" s="18"/>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5">
      <c r="A347" s="19"/>
      <c r="B347" s="19"/>
      <c r="C347" s="18"/>
      <c r="D347" s="18"/>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5">
      <c r="A348" s="19"/>
      <c r="B348" s="19"/>
      <c r="C348" s="18"/>
      <c r="D348" s="18"/>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5">
      <c r="A349" s="19"/>
      <c r="B349" s="19"/>
      <c r="C349" s="18"/>
      <c r="D349" s="18"/>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5">
      <c r="A350" s="19"/>
      <c r="B350" s="19"/>
      <c r="C350" s="18"/>
      <c r="D350" s="18"/>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5">
      <c r="A351" s="19"/>
      <c r="B351" s="19"/>
      <c r="C351" s="18"/>
      <c r="D351" s="18"/>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5">
      <c r="A352" s="19"/>
      <c r="B352" s="19"/>
      <c r="C352" s="18"/>
      <c r="D352" s="18"/>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5">
      <c r="A353" s="19"/>
      <c r="B353" s="19"/>
      <c r="C353" s="18"/>
      <c r="D353" s="18"/>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5">
      <c r="A354" s="19"/>
      <c r="B354" s="19"/>
      <c r="C354" s="18"/>
      <c r="D354" s="18"/>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5">
      <c r="A355" s="19"/>
      <c r="B355" s="19"/>
      <c r="C355" s="18"/>
      <c r="D355" s="18"/>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5">
      <c r="A356" s="19"/>
      <c r="B356" s="19"/>
      <c r="C356" s="18"/>
      <c r="D356" s="18"/>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5">
      <c r="A357" s="19"/>
      <c r="B357" s="19"/>
      <c r="C357" s="18"/>
      <c r="D357" s="18"/>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5">
      <c r="A358" s="19"/>
      <c r="B358" s="19"/>
      <c r="C358" s="18"/>
      <c r="D358" s="18"/>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5">
      <c r="A359" s="19"/>
      <c r="B359" s="19"/>
      <c r="C359" s="18"/>
      <c r="D359" s="18"/>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5">
      <c r="A360" s="19"/>
      <c r="B360" s="19"/>
      <c r="C360" s="18"/>
      <c r="D360" s="18"/>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5">
      <c r="A361" s="19"/>
      <c r="B361" s="19"/>
      <c r="C361" s="18"/>
      <c r="D361" s="18"/>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5">
      <c r="A362" s="19"/>
      <c r="B362" s="19"/>
      <c r="C362" s="18"/>
      <c r="D362" s="18"/>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5">
      <c r="A363" s="19"/>
      <c r="B363" s="19"/>
      <c r="C363" s="18"/>
      <c r="D363" s="18"/>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5">
      <c r="A364" s="19"/>
      <c r="B364" s="19"/>
      <c r="C364" s="18"/>
      <c r="D364" s="18"/>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5">
      <c r="A365" s="19"/>
      <c r="B365" s="19"/>
      <c r="C365" s="18"/>
      <c r="D365" s="18"/>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5">
      <c r="A366" s="19"/>
      <c r="B366" s="19"/>
      <c r="C366" s="18"/>
      <c r="D366" s="18"/>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5">
      <c r="A367" s="19"/>
      <c r="B367" s="19"/>
      <c r="C367" s="18"/>
      <c r="D367" s="18"/>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5">
      <c r="A368" s="19"/>
      <c r="B368" s="19"/>
      <c r="C368" s="18"/>
      <c r="D368" s="18"/>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5">
      <c r="A369" s="19"/>
      <c r="B369" s="19"/>
      <c r="C369" s="18"/>
      <c r="D369" s="18"/>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5">
      <c r="A370" s="19"/>
      <c r="B370" s="19"/>
      <c r="C370" s="18"/>
      <c r="D370" s="18"/>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5">
      <c r="A371" s="19"/>
      <c r="B371" s="19"/>
      <c r="C371" s="18"/>
      <c r="D371" s="18"/>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5">
      <c r="A372" s="19"/>
      <c r="B372" s="19"/>
      <c r="C372" s="18"/>
      <c r="D372" s="18"/>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5">
      <c r="A373" s="19"/>
      <c r="B373" s="19"/>
      <c r="C373" s="18"/>
      <c r="D373" s="18"/>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5">
      <c r="A374" s="19"/>
      <c r="B374" s="19"/>
      <c r="C374" s="18"/>
      <c r="D374" s="18"/>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5">
      <c r="A375" s="19"/>
      <c r="B375" s="19"/>
      <c r="C375" s="18"/>
      <c r="D375" s="18"/>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5">
      <c r="A376" s="19"/>
      <c r="B376" s="19"/>
      <c r="C376" s="18"/>
      <c r="D376" s="18"/>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5">
      <c r="A377" s="19"/>
      <c r="B377" s="19"/>
      <c r="C377" s="18"/>
      <c r="D377" s="18"/>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5">
      <c r="A378" s="19"/>
      <c r="B378" s="19"/>
      <c r="C378" s="18"/>
      <c r="D378" s="18"/>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5">
      <c r="A379" s="19"/>
      <c r="B379" s="19"/>
      <c r="C379" s="18"/>
      <c r="D379" s="18"/>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5">
      <c r="A380" s="19"/>
      <c r="B380" s="19"/>
      <c r="C380" s="18"/>
      <c r="D380" s="18"/>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5">
      <c r="A381" s="19"/>
      <c r="B381" s="19"/>
      <c r="C381" s="18"/>
      <c r="D381" s="18"/>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5">
      <c r="A382" s="19"/>
      <c r="B382" s="19"/>
      <c r="C382" s="18"/>
      <c r="D382" s="18"/>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5">
      <c r="A383" s="19"/>
      <c r="B383" s="19"/>
      <c r="C383" s="18"/>
      <c r="D383" s="18"/>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5">
      <c r="A384" s="19"/>
      <c r="B384" s="19"/>
      <c r="C384" s="18"/>
      <c r="D384" s="18"/>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5">
      <c r="A385" s="19"/>
      <c r="B385" s="19"/>
      <c r="C385" s="18"/>
      <c r="D385" s="18"/>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5">
      <c r="A386" s="19"/>
      <c r="B386" s="19"/>
      <c r="C386" s="18"/>
      <c r="D386" s="18"/>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5">
      <c r="A387" s="19"/>
      <c r="B387" s="19"/>
      <c r="C387" s="18"/>
      <c r="D387" s="18"/>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5">
      <c r="A388" s="19"/>
      <c r="B388" s="19"/>
      <c r="C388" s="18"/>
      <c r="D388" s="18"/>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5">
      <c r="A389" s="19"/>
      <c r="B389" s="19"/>
      <c r="C389" s="18"/>
      <c r="D389" s="18"/>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5">
      <c r="A390" s="19"/>
      <c r="B390" s="19"/>
      <c r="C390" s="18"/>
      <c r="D390" s="18"/>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5">
      <c r="A391" s="19"/>
      <c r="B391" s="19"/>
      <c r="C391" s="18"/>
      <c r="D391" s="18"/>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5">
      <c r="A392" s="19"/>
      <c r="B392" s="19"/>
      <c r="C392" s="18"/>
      <c r="D392" s="18"/>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5">
      <c r="A393" s="19"/>
      <c r="B393" s="19"/>
      <c r="C393" s="18"/>
      <c r="D393" s="18"/>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5">
      <c r="A394" s="19"/>
      <c r="B394" s="19"/>
      <c r="C394" s="18"/>
      <c r="D394" s="18"/>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5">
      <c r="A395" s="19"/>
      <c r="B395" s="19"/>
      <c r="C395" s="18"/>
      <c r="D395" s="18"/>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5">
      <c r="A396" s="19"/>
      <c r="B396" s="19"/>
      <c r="C396" s="18"/>
      <c r="D396" s="18"/>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5">
      <c r="A397" s="19"/>
      <c r="B397" s="19"/>
      <c r="C397" s="18"/>
      <c r="D397" s="18"/>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5">
      <c r="A398" s="19"/>
      <c r="B398" s="19"/>
      <c r="C398" s="18"/>
      <c r="D398" s="18"/>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5">
      <c r="A399" s="19"/>
      <c r="B399" s="19"/>
      <c r="C399" s="18"/>
      <c r="D399" s="18"/>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5">
      <c r="A400" s="19"/>
      <c r="B400" s="19"/>
      <c r="C400" s="18"/>
      <c r="D400" s="18"/>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5">
      <c r="A401" s="19"/>
      <c r="B401" s="19"/>
      <c r="C401" s="18"/>
      <c r="D401" s="18"/>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5">
      <c r="A402" s="19"/>
      <c r="B402" s="19"/>
      <c r="C402" s="18"/>
      <c r="D402" s="18"/>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5">
      <c r="A403" s="19"/>
      <c r="B403" s="19"/>
      <c r="C403" s="18"/>
      <c r="D403" s="18"/>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5">
      <c r="A404" s="19"/>
      <c r="B404" s="19"/>
      <c r="C404" s="18"/>
      <c r="D404" s="18"/>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5">
      <c r="A405" s="19"/>
      <c r="B405" s="19"/>
      <c r="C405" s="18"/>
      <c r="D405" s="18"/>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5">
      <c r="A406" s="19"/>
      <c r="B406" s="19"/>
      <c r="C406" s="18"/>
      <c r="D406" s="18"/>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5">
      <c r="A407" s="19"/>
      <c r="B407" s="19"/>
      <c r="C407" s="18"/>
      <c r="D407" s="18"/>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5">
      <c r="A408" s="19"/>
      <c r="B408" s="19"/>
      <c r="C408" s="18"/>
      <c r="D408" s="18"/>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5">
      <c r="A409" s="19"/>
      <c r="B409" s="19"/>
      <c r="C409" s="18"/>
      <c r="D409" s="18"/>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5">
      <c r="A410" s="19"/>
      <c r="B410" s="19"/>
      <c r="C410" s="18"/>
      <c r="D410" s="18"/>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5">
      <c r="A411" s="19"/>
      <c r="B411" s="19"/>
      <c r="C411" s="18"/>
      <c r="D411" s="18"/>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5">
      <c r="A412" s="19"/>
      <c r="B412" s="19"/>
      <c r="C412" s="18"/>
      <c r="D412" s="18"/>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5">
      <c r="A413" s="19"/>
      <c r="B413" s="19"/>
      <c r="C413" s="18"/>
      <c r="D413" s="18"/>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5">
      <c r="A414" s="19"/>
      <c r="B414" s="19"/>
      <c r="C414" s="18"/>
      <c r="D414" s="18"/>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5">
      <c r="A415" s="19"/>
      <c r="B415" s="19"/>
      <c r="C415" s="18"/>
      <c r="D415" s="18"/>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5">
      <c r="A416" s="19"/>
      <c r="B416" s="19"/>
      <c r="C416" s="18"/>
      <c r="D416" s="18"/>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5">
      <c r="A417" s="19"/>
      <c r="B417" s="19"/>
      <c r="C417" s="18"/>
      <c r="D417" s="18"/>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5">
      <c r="A418" s="19"/>
      <c r="B418" s="19"/>
      <c r="C418" s="18"/>
      <c r="D418" s="18"/>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5">
      <c r="A419" s="19"/>
      <c r="B419" s="19"/>
      <c r="C419" s="18"/>
      <c r="D419" s="18"/>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5">
      <c r="A420" s="19"/>
      <c r="B420" s="19"/>
      <c r="C420" s="18"/>
      <c r="D420" s="18"/>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5">
      <c r="A421" s="19"/>
      <c r="B421" s="19"/>
      <c r="C421" s="18"/>
      <c r="D421" s="18"/>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5">
      <c r="A422" s="19"/>
      <c r="B422" s="19"/>
      <c r="C422" s="18"/>
      <c r="D422" s="18"/>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5">
      <c r="A423" s="19"/>
      <c r="B423" s="19"/>
      <c r="C423" s="18"/>
      <c r="D423" s="18"/>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5">
      <c r="A424" s="19"/>
      <c r="B424" s="19"/>
      <c r="C424" s="18"/>
      <c r="D424" s="18"/>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5">
      <c r="A425" s="19"/>
      <c r="B425" s="19"/>
      <c r="C425" s="18"/>
      <c r="D425" s="18"/>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5">
      <c r="A426" s="19"/>
      <c r="B426" s="19"/>
      <c r="C426" s="18"/>
      <c r="D426" s="18"/>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5">
      <c r="A427" s="19"/>
      <c r="B427" s="19"/>
      <c r="C427" s="18"/>
      <c r="D427" s="18"/>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5">
      <c r="A428" s="19"/>
      <c r="B428" s="19"/>
      <c r="C428" s="18"/>
      <c r="D428" s="18"/>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5">
      <c r="A429" s="19"/>
      <c r="B429" s="19"/>
      <c r="C429" s="18"/>
      <c r="D429" s="18"/>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5">
      <c r="A430" s="19"/>
      <c r="B430" s="19"/>
      <c r="C430" s="18"/>
      <c r="D430" s="18"/>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5">
      <c r="A431" s="19"/>
      <c r="B431" s="19"/>
      <c r="C431" s="18"/>
      <c r="D431" s="18"/>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5">
      <c r="A432" s="19"/>
      <c r="B432" s="19"/>
      <c r="C432" s="18"/>
      <c r="D432" s="18"/>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5">
      <c r="A433" s="19"/>
      <c r="B433" s="19"/>
      <c r="C433" s="18"/>
      <c r="D433" s="18"/>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5">
      <c r="A434" s="19"/>
      <c r="B434" s="19"/>
      <c r="C434" s="18"/>
      <c r="D434" s="18"/>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5">
      <c r="A435" s="19"/>
      <c r="B435" s="19"/>
      <c r="C435" s="18"/>
      <c r="D435" s="18"/>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5">
      <c r="A436" s="19"/>
      <c r="B436" s="19"/>
      <c r="C436" s="18"/>
      <c r="D436" s="18"/>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5">
      <c r="A437" s="19"/>
      <c r="B437" s="19"/>
      <c r="C437" s="18"/>
      <c r="D437" s="18"/>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5">
      <c r="A438" s="19"/>
      <c r="B438" s="19"/>
      <c r="C438" s="18"/>
      <c r="D438" s="18"/>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5">
      <c r="A439" s="19"/>
      <c r="B439" s="19"/>
      <c r="C439" s="18"/>
      <c r="D439" s="18"/>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5">
      <c r="A440" s="19"/>
      <c r="B440" s="19"/>
      <c r="C440" s="18"/>
      <c r="D440" s="18"/>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5">
      <c r="A441" s="19"/>
      <c r="B441" s="19"/>
      <c r="C441" s="18"/>
      <c r="D441" s="18"/>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5">
      <c r="A442" s="19"/>
      <c r="B442" s="19"/>
      <c r="C442" s="18"/>
      <c r="D442" s="18"/>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5">
      <c r="A443" s="19"/>
      <c r="B443" s="19"/>
      <c r="C443" s="18"/>
      <c r="D443" s="18"/>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5">
      <c r="A444" s="19"/>
      <c r="B444" s="19"/>
      <c r="C444" s="18"/>
      <c r="D444" s="18"/>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5">
      <c r="A445" s="19"/>
      <c r="B445" s="19"/>
      <c r="C445" s="18"/>
      <c r="D445" s="18"/>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5">
      <c r="A446" s="19"/>
      <c r="B446" s="19"/>
      <c r="C446" s="18"/>
      <c r="D446" s="18"/>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5">
      <c r="A447" s="19"/>
      <c r="B447" s="19"/>
      <c r="C447" s="18"/>
      <c r="D447" s="18"/>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5">
      <c r="A448" s="19"/>
      <c r="B448" s="19"/>
      <c r="C448" s="18"/>
      <c r="D448" s="18"/>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5">
      <c r="A449" s="19"/>
      <c r="B449" s="19"/>
      <c r="C449" s="18"/>
      <c r="D449" s="18"/>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5">
      <c r="A450" s="19"/>
      <c r="B450" s="19"/>
      <c r="C450" s="18"/>
      <c r="D450" s="18"/>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5">
      <c r="A451" s="19"/>
      <c r="B451" s="19"/>
      <c r="C451" s="18"/>
      <c r="D451" s="18"/>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5">
      <c r="A452" s="19"/>
      <c r="B452" s="19"/>
      <c r="C452" s="18"/>
      <c r="D452" s="18"/>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5">
      <c r="A453" s="19"/>
      <c r="B453" s="19"/>
      <c r="C453" s="18"/>
      <c r="D453" s="18"/>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5">
      <c r="A454" s="19"/>
      <c r="B454" s="19"/>
      <c r="C454" s="18"/>
      <c r="D454" s="18"/>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5">
      <c r="A455" s="19"/>
      <c r="B455" s="19"/>
      <c r="C455" s="18"/>
      <c r="D455" s="18"/>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5">
      <c r="A456" s="19"/>
      <c r="B456" s="19"/>
      <c r="C456" s="18"/>
      <c r="D456" s="18"/>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5">
      <c r="A457" s="19"/>
      <c r="B457" s="19"/>
      <c r="C457" s="18"/>
      <c r="D457" s="18"/>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5">
      <c r="A458" s="19"/>
      <c r="B458" s="19"/>
      <c r="C458" s="18"/>
      <c r="D458" s="18"/>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5">
      <c r="A459" s="19"/>
      <c r="B459" s="19"/>
      <c r="C459" s="18"/>
      <c r="D459" s="18"/>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5">
      <c r="A460" s="19"/>
      <c r="B460" s="19"/>
      <c r="C460" s="18"/>
      <c r="D460" s="18"/>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5">
      <c r="A461" s="19"/>
      <c r="B461" s="19"/>
      <c r="C461" s="18"/>
      <c r="D461" s="18"/>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5">
      <c r="A462" s="19"/>
      <c r="B462" s="19"/>
      <c r="C462" s="18"/>
      <c r="D462" s="18"/>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5">
      <c r="A463" s="19"/>
      <c r="B463" s="19"/>
      <c r="C463" s="18"/>
      <c r="D463" s="18"/>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5">
      <c r="A464" s="19"/>
      <c r="B464" s="19"/>
      <c r="C464" s="18"/>
      <c r="D464" s="18"/>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5">
      <c r="A465" s="19"/>
      <c r="B465" s="19"/>
      <c r="C465" s="18"/>
      <c r="D465" s="18"/>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5">
      <c r="A466" s="19"/>
      <c r="B466" s="19"/>
      <c r="C466" s="18"/>
      <c r="D466" s="18"/>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5">
      <c r="A467" s="19"/>
      <c r="B467" s="19"/>
      <c r="C467" s="18"/>
      <c r="D467" s="18"/>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5">
      <c r="A468" s="19"/>
      <c r="B468" s="19"/>
      <c r="C468" s="18"/>
      <c r="D468" s="18"/>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5">
      <c r="A469" s="19"/>
      <c r="B469" s="19"/>
      <c r="C469" s="18"/>
      <c r="D469" s="18"/>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5">
      <c r="A470" s="19"/>
      <c r="B470" s="19"/>
      <c r="C470" s="18"/>
      <c r="D470" s="18"/>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5">
      <c r="A471" s="19"/>
      <c r="B471" s="19"/>
      <c r="C471" s="18"/>
      <c r="D471" s="18"/>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5">
      <c r="A472" s="19"/>
      <c r="B472" s="19"/>
      <c r="C472" s="18"/>
      <c r="D472" s="18"/>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5">
      <c r="A473" s="19"/>
      <c r="B473" s="19"/>
      <c r="C473" s="18"/>
      <c r="D473" s="18"/>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5">
      <c r="A474" s="19"/>
      <c r="B474" s="19"/>
      <c r="C474" s="18"/>
      <c r="D474" s="18"/>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5">
      <c r="A475" s="19"/>
      <c r="B475" s="19"/>
      <c r="C475" s="18"/>
      <c r="D475" s="18"/>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5">
      <c r="A476" s="19"/>
      <c r="B476" s="19"/>
      <c r="C476" s="18"/>
      <c r="D476" s="18"/>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5">
      <c r="A477" s="19"/>
      <c r="B477" s="19"/>
      <c r="C477" s="18"/>
      <c r="D477" s="18"/>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5">
      <c r="A478" s="19"/>
      <c r="B478" s="19"/>
      <c r="C478" s="18"/>
      <c r="D478" s="18"/>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5">
      <c r="A479" s="19"/>
      <c r="B479" s="19"/>
      <c r="C479" s="18"/>
      <c r="D479" s="18"/>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5">
      <c r="A480" s="19"/>
      <c r="B480" s="19"/>
      <c r="C480" s="18"/>
      <c r="D480" s="18"/>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5">
      <c r="A481" s="19"/>
      <c r="B481" s="19"/>
      <c r="C481" s="18"/>
      <c r="D481" s="18"/>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5">
      <c r="A482" s="19"/>
      <c r="B482" s="19"/>
      <c r="C482" s="18"/>
      <c r="D482" s="18"/>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5">
      <c r="A483" s="19"/>
      <c r="B483" s="19"/>
      <c r="C483" s="18"/>
      <c r="D483" s="18"/>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5">
      <c r="A484" s="19"/>
      <c r="B484" s="19"/>
      <c r="C484" s="18"/>
      <c r="D484" s="18"/>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5">
      <c r="A485" s="19"/>
      <c r="B485" s="19"/>
      <c r="C485" s="18"/>
      <c r="D485" s="18"/>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5">
      <c r="A486" s="19"/>
      <c r="B486" s="19"/>
      <c r="C486" s="18"/>
      <c r="D486" s="18"/>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5">
      <c r="A487" s="19"/>
      <c r="B487" s="19"/>
      <c r="C487" s="18"/>
      <c r="D487" s="18"/>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5">
      <c r="A488" s="19"/>
      <c r="B488" s="19"/>
      <c r="C488" s="18"/>
      <c r="D488" s="18"/>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5">
      <c r="A489" s="19"/>
      <c r="B489" s="19"/>
      <c r="C489" s="18"/>
      <c r="D489" s="18"/>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5">
      <c r="A490" s="19"/>
      <c r="B490" s="19"/>
      <c r="C490" s="18"/>
      <c r="D490" s="18"/>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5">
      <c r="A491" s="19"/>
      <c r="B491" s="19"/>
      <c r="C491" s="18"/>
      <c r="D491" s="18"/>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5">
      <c r="A492" s="19"/>
      <c r="B492" s="19"/>
      <c r="C492" s="18"/>
      <c r="D492" s="18"/>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5">
      <c r="A493" s="19"/>
      <c r="B493" s="19"/>
      <c r="C493" s="18"/>
      <c r="D493" s="18"/>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5">
      <c r="A494" s="19"/>
      <c r="B494" s="19"/>
      <c r="C494" s="18"/>
      <c r="D494" s="18"/>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5">
      <c r="A495" s="19"/>
      <c r="B495" s="19"/>
      <c r="C495" s="18"/>
      <c r="D495" s="18"/>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5">
      <c r="A496" s="19"/>
      <c r="B496" s="19"/>
      <c r="C496" s="18"/>
      <c r="D496" s="18"/>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5">
      <c r="A497" s="19"/>
      <c r="B497" s="19"/>
      <c r="C497" s="18"/>
      <c r="D497" s="18"/>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5">
      <c r="A498" s="19"/>
      <c r="B498" s="19"/>
      <c r="C498" s="18"/>
      <c r="D498" s="18"/>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5">
      <c r="A499" s="19"/>
      <c r="B499" s="19"/>
      <c r="C499" s="18"/>
      <c r="D499" s="18"/>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5">
      <c r="A500" s="19"/>
      <c r="B500" s="19"/>
      <c r="C500" s="18"/>
      <c r="D500" s="18"/>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5">
      <c r="A501" s="19"/>
      <c r="B501" s="19"/>
      <c r="C501" s="18"/>
      <c r="D501" s="18"/>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5">
      <c r="A502" s="19"/>
      <c r="B502" s="19"/>
      <c r="C502" s="18"/>
      <c r="D502" s="18"/>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5">
      <c r="A503" s="19"/>
      <c r="B503" s="19"/>
      <c r="C503" s="18"/>
      <c r="D503" s="18"/>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5">
      <c r="A504" s="19"/>
      <c r="B504" s="19"/>
      <c r="C504" s="18"/>
      <c r="D504" s="18"/>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5">
      <c r="A505" s="19"/>
      <c r="B505" s="19"/>
      <c r="C505" s="18"/>
      <c r="D505" s="18"/>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5">
      <c r="A506" s="19"/>
      <c r="B506" s="19"/>
      <c r="C506" s="18"/>
      <c r="D506" s="18"/>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5">
      <c r="A507" s="19"/>
      <c r="B507" s="19"/>
      <c r="C507" s="18"/>
      <c r="D507" s="18"/>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5">
      <c r="A508" s="19"/>
      <c r="B508" s="19"/>
      <c r="C508" s="18"/>
      <c r="D508" s="18"/>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5">
      <c r="A509" s="19"/>
      <c r="B509" s="19"/>
      <c r="C509" s="18"/>
      <c r="D509" s="18"/>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5">
      <c r="A510" s="19"/>
      <c r="B510" s="19"/>
      <c r="C510" s="18"/>
      <c r="D510" s="18"/>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5">
      <c r="A511" s="19"/>
      <c r="B511" s="19"/>
      <c r="C511" s="18"/>
      <c r="D511" s="18"/>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5">
      <c r="A512" s="19"/>
      <c r="B512" s="19"/>
      <c r="C512" s="18"/>
      <c r="D512" s="18"/>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5">
      <c r="A513" s="19"/>
      <c r="B513" s="19"/>
      <c r="C513" s="18"/>
      <c r="D513" s="18"/>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5">
      <c r="A514" s="19"/>
      <c r="B514" s="19"/>
      <c r="C514" s="18"/>
      <c r="D514" s="18"/>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5">
      <c r="A515" s="19"/>
      <c r="B515" s="19"/>
      <c r="C515" s="18"/>
      <c r="D515" s="18"/>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5">
      <c r="A516" s="19"/>
      <c r="B516" s="19"/>
      <c r="C516" s="18"/>
      <c r="D516" s="18"/>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5">
      <c r="A517" s="19"/>
      <c r="B517" s="19"/>
      <c r="C517" s="18"/>
      <c r="D517" s="18"/>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5">
      <c r="A518" s="19"/>
      <c r="B518" s="19"/>
      <c r="C518" s="18"/>
      <c r="D518" s="18"/>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5">
      <c r="A519" s="19"/>
      <c r="B519" s="19"/>
      <c r="C519" s="18"/>
      <c r="D519" s="18"/>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5">
      <c r="A520" s="19"/>
      <c r="B520" s="19"/>
      <c r="C520" s="18"/>
      <c r="D520" s="18"/>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5">
      <c r="A521" s="19"/>
      <c r="B521" s="19"/>
      <c r="C521" s="18"/>
      <c r="D521" s="18"/>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5">
      <c r="A522" s="19"/>
      <c r="B522" s="19"/>
      <c r="C522" s="18"/>
      <c r="D522" s="18"/>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5">
      <c r="A523" s="19"/>
      <c r="B523" s="19"/>
      <c r="C523" s="18"/>
      <c r="D523" s="18"/>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5">
      <c r="A524" s="19"/>
      <c r="B524" s="19"/>
      <c r="C524" s="18"/>
      <c r="D524" s="18"/>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5">
      <c r="A525" s="19"/>
      <c r="B525" s="19"/>
      <c r="C525" s="18"/>
      <c r="D525" s="18"/>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5">
      <c r="A526" s="19"/>
      <c r="B526" s="19"/>
      <c r="C526" s="18"/>
      <c r="D526" s="18"/>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5">
      <c r="A527" s="19"/>
      <c r="B527" s="19"/>
      <c r="C527" s="18"/>
      <c r="D527" s="18"/>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5">
      <c r="A528" s="19"/>
      <c r="B528" s="19"/>
      <c r="C528" s="18"/>
      <c r="D528" s="18"/>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5">
      <c r="A529" s="19"/>
      <c r="B529" s="19"/>
      <c r="C529" s="18"/>
      <c r="D529" s="18"/>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5">
      <c r="A530" s="19"/>
      <c r="B530" s="19"/>
      <c r="C530" s="18"/>
      <c r="D530" s="18"/>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5">
      <c r="A531" s="19"/>
      <c r="B531" s="19"/>
      <c r="C531" s="18"/>
      <c r="D531" s="18"/>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5">
      <c r="A532" s="19"/>
      <c r="B532" s="19"/>
      <c r="C532" s="18"/>
      <c r="D532" s="18"/>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5">
      <c r="A533" s="19"/>
      <c r="B533" s="19"/>
      <c r="C533" s="18"/>
      <c r="D533" s="18"/>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5">
      <c r="A534" s="19"/>
      <c r="B534" s="19"/>
      <c r="C534" s="18"/>
      <c r="D534" s="18"/>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5">
      <c r="A535" s="19"/>
      <c r="B535" s="19"/>
      <c r="C535" s="18"/>
      <c r="D535" s="18"/>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5">
      <c r="A536" s="19"/>
      <c r="B536" s="19"/>
      <c r="C536" s="18"/>
      <c r="D536" s="18"/>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5">
      <c r="A537" s="19"/>
      <c r="B537" s="19"/>
      <c r="C537" s="18"/>
      <c r="D537" s="18"/>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5">
      <c r="A538" s="19"/>
      <c r="B538" s="19"/>
      <c r="C538" s="18"/>
      <c r="D538" s="18"/>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5">
      <c r="A539" s="19"/>
      <c r="B539" s="19"/>
      <c r="C539" s="18"/>
      <c r="D539" s="18"/>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5">
      <c r="A540" s="19"/>
      <c r="B540" s="19"/>
      <c r="C540" s="18"/>
      <c r="D540" s="18"/>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5">
      <c r="A541" s="19"/>
      <c r="B541" s="19"/>
      <c r="C541" s="18"/>
      <c r="D541" s="18"/>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5">
      <c r="A542" s="19"/>
      <c r="B542" s="19"/>
      <c r="C542" s="18"/>
      <c r="D542" s="18"/>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5">
      <c r="A543" s="19"/>
      <c r="B543" s="19"/>
      <c r="C543" s="18"/>
      <c r="D543" s="18"/>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5">
      <c r="A544" s="19"/>
      <c r="B544" s="19"/>
      <c r="C544" s="18"/>
      <c r="D544" s="18"/>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5">
      <c r="A545" s="19"/>
      <c r="B545" s="19"/>
      <c r="C545" s="18"/>
      <c r="D545" s="18"/>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5">
      <c r="A546" s="19"/>
      <c r="B546" s="19"/>
      <c r="C546" s="18"/>
      <c r="D546" s="18"/>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5">
      <c r="A547" s="19"/>
      <c r="B547" s="19"/>
      <c r="C547" s="18"/>
      <c r="D547" s="18"/>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5">
      <c r="A548" s="19"/>
      <c r="B548" s="19"/>
      <c r="C548" s="18"/>
      <c r="D548" s="18"/>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5">
      <c r="A549" s="19"/>
      <c r="B549" s="19"/>
      <c r="C549" s="18"/>
      <c r="D549" s="18"/>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5">
      <c r="A550" s="19"/>
      <c r="B550" s="19"/>
      <c r="C550" s="18"/>
      <c r="D550" s="18"/>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5">
      <c r="A551" s="19"/>
      <c r="B551" s="19"/>
      <c r="C551" s="18"/>
      <c r="D551" s="18"/>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5">
      <c r="A552" s="19"/>
      <c r="B552" s="19"/>
      <c r="C552" s="18"/>
      <c r="D552" s="18"/>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5">
      <c r="A553" s="19"/>
      <c r="B553" s="19"/>
      <c r="C553" s="18"/>
      <c r="D553" s="18"/>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5">
      <c r="A554" s="19"/>
      <c r="B554" s="19"/>
      <c r="C554" s="18"/>
      <c r="D554" s="18"/>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5">
      <c r="A555" s="19"/>
      <c r="B555" s="19"/>
      <c r="C555" s="18"/>
      <c r="D555" s="18"/>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5">
      <c r="A556" s="19"/>
      <c r="B556" s="19"/>
      <c r="C556" s="18"/>
      <c r="D556" s="18"/>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5">
      <c r="A557" s="19"/>
      <c r="B557" s="19"/>
      <c r="C557" s="18"/>
      <c r="D557" s="18"/>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5">
      <c r="A558" s="19"/>
      <c r="B558" s="19"/>
      <c r="C558" s="18"/>
      <c r="D558" s="18"/>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5">
      <c r="A559" s="19"/>
      <c r="B559" s="19"/>
      <c r="C559" s="18"/>
      <c r="D559" s="18"/>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5">
      <c r="A560" s="19"/>
      <c r="B560" s="19"/>
      <c r="C560" s="18"/>
      <c r="D560" s="18"/>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5">
      <c r="A561" s="19"/>
      <c r="B561" s="19"/>
      <c r="C561" s="18"/>
      <c r="D561" s="18"/>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5">
      <c r="A562" s="19"/>
      <c r="B562" s="19"/>
      <c r="C562" s="18"/>
      <c r="D562" s="18"/>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5">
      <c r="A563" s="19"/>
      <c r="B563" s="19"/>
      <c r="C563" s="18"/>
      <c r="D563" s="18"/>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5">
      <c r="A564" s="19"/>
      <c r="B564" s="19"/>
      <c r="C564" s="18"/>
      <c r="D564" s="18"/>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5">
      <c r="A565" s="19"/>
      <c r="B565" s="19"/>
      <c r="C565" s="18"/>
      <c r="D565" s="18"/>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5">
      <c r="A566" s="19"/>
      <c r="B566" s="19"/>
      <c r="C566" s="18"/>
      <c r="D566" s="18"/>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5">
      <c r="A567" s="19"/>
      <c r="B567" s="19"/>
      <c r="C567" s="18"/>
      <c r="D567" s="18"/>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5">
      <c r="A568" s="19"/>
      <c r="B568" s="19"/>
      <c r="C568" s="18"/>
      <c r="D568" s="18"/>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5">
      <c r="A569" s="19"/>
      <c r="B569" s="19"/>
      <c r="C569" s="18"/>
      <c r="D569" s="18"/>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5">
      <c r="A570" s="19"/>
      <c r="B570" s="19"/>
      <c r="C570" s="18"/>
      <c r="D570" s="18"/>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5">
      <c r="A571" s="19"/>
      <c r="B571" s="19"/>
      <c r="C571" s="18"/>
      <c r="D571" s="18"/>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5">
      <c r="A572" s="19"/>
      <c r="B572" s="19"/>
      <c r="C572" s="18"/>
      <c r="D572" s="18"/>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5">
      <c r="A573" s="19"/>
      <c r="B573" s="19"/>
      <c r="C573" s="18"/>
      <c r="D573" s="18"/>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5">
      <c r="A574" s="19"/>
      <c r="B574" s="19"/>
      <c r="C574" s="18"/>
      <c r="D574" s="18"/>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5">
      <c r="A575" s="19"/>
      <c r="B575" s="19"/>
      <c r="C575" s="18"/>
      <c r="D575" s="18"/>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5">
      <c r="A576" s="19"/>
      <c r="B576" s="19"/>
      <c r="C576" s="18"/>
      <c r="D576" s="18"/>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5">
      <c r="A577" s="19"/>
      <c r="B577" s="19"/>
      <c r="C577" s="18"/>
      <c r="D577" s="18"/>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5">
      <c r="A578" s="19"/>
      <c r="B578" s="19"/>
      <c r="C578" s="18"/>
      <c r="D578" s="18"/>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5">
      <c r="A579" s="19"/>
      <c r="B579" s="19"/>
      <c r="C579" s="18"/>
      <c r="D579" s="18"/>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5">
      <c r="A580" s="19"/>
      <c r="B580" s="19"/>
      <c r="C580" s="18"/>
      <c r="D580" s="18"/>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5">
      <c r="A581" s="19"/>
      <c r="B581" s="19"/>
      <c r="C581" s="18"/>
      <c r="D581" s="18"/>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5">
      <c r="A582" s="19"/>
      <c r="B582" s="19"/>
      <c r="C582" s="18"/>
      <c r="D582" s="18"/>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5">
      <c r="A583" s="19"/>
      <c r="B583" s="19"/>
      <c r="C583" s="18"/>
      <c r="D583" s="18"/>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5">
      <c r="A584" s="19"/>
      <c r="B584" s="19"/>
      <c r="C584" s="18"/>
      <c r="D584" s="18"/>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5">
      <c r="A585" s="19"/>
      <c r="B585" s="19"/>
      <c r="C585" s="18"/>
      <c r="D585" s="18"/>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5">
      <c r="A586" s="19"/>
      <c r="B586" s="19"/>
      <c r="C586" s="18"/>
      <c r="D586" s="18"/>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5">
      <c r="A587" s="19"/>
      <c r="B587" s="19"/>
      <c r="C587" s="18"/>
      <c r="D587" s="18"/>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5">
      <c r="A588" s="19"/>
      <c r="B588" s="19"/>
      <c r="C588" s="18"/>
      <c r="D588" s="18"/>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5">
      <c r="A589" s="19"/>
      <c r="B589" s="19"/>
      <c r="C589" s="18"/>
      <c r="D589" s="18"/>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5">
      <c r="A590" s="19"/>
      <c r="B590" s="19"/>
      <c r="C590" s="18"/>
      <c r="D590" s="18"/>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5">
      <c r="A591" s="19"/>
      <c r="B591" s="19"/>
      <c r="C591" s="18"/>
      <c r="D591" s="18"/>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5">
      <c r="A592" s="19"/>
      <c r="B592" s="19"/>
      <c r="C592" s="18"/>
      <c r="D592" s="18"/>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5">
      <c r="A593" s="19"/>
      <c r="B593" s="19"/>
      <c r="C593" s="18"/>
      <c r="D593" s="18"/>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5">
      <c r="A594" s="19"/>
      <c r="B594" s="19"/>
      <c r="C594" s="18"/>
      <c r="D594" s="18"/>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5">
      <c r="A595" s="19"/>
      <c r="B595" s="19"/>
      <c r="C595" s="18"/>
      <c r="D595" s="18"/>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5">
      <c r="A596" s="19"/>
      <c r="B596" s="19"/>
      <c r="C596" s="18"/>
      <c r="D596" s="18"/>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5">
      <c r="A597" s="19"/>
      <c r="B597" s="19"/>
      <c r="C597" s="18"/>
      <c r="D597" s="18"/>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5">
      <c r="A598" s="19"/>
      <c r="B598" s="19"/>
      <c r="C598" s="18"/>
      <c r="D598" s="18"/>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5">
      <c r="A599" s="19"/>
      <c r="B599" s="19"/>
      <c r="C599" s="18"/>
      <c r="D599" s="18"/>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5">
      <c r="A600" s="19"/>
      <c r="B600" s="19"/>
      <c r="C600" s="18"/>
      <c r="D600" s="18"/>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5">
      <c r="A601" s="19"/>
      <c r="B601" s="19"/>
      <c r="C601" s="18"/>
      <c r="D601" s="18"/>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5">
      <c r="A602" s="19"/>
      <c r="B602" s="19"/>
      <c r="C602" s="18"/>
      <c r="D602" s="18"/>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5">
      <c r="A603" s="19"/>
      <c r="B603" s="19"/>
      <c r="C603" s="18"/>
      <c r="D603" s="18"/>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5">
      <c r="A604" s="19"/>
      <c r="B604" s="19"/>
      <c r="C604" s="18"/>
      <c r="D604" s="18"/>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5">
      <c r="A605" s="19"/>
      <c r="B605" s="19"/>
      <c r="C605" s="18"/>
      <c r="D605" s="18"/>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5">
      <c r="A606" s="19"/>
      <c r="B606" s="19"/>
      <c r="C606" s="18"/>
      <c r="D606" s="18"/>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5">
      <c r="A607" s="19"/>
      <c r="B607" s="19"/>
      <c r="C607" s="18"/>
      <c r="D607" s="18"/>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5">
      <c r="A608" s="19"/>
      <c r="B608" s="19"/>
      <c r="C608" s="18"/>
      <c r="D608" s="18"/>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5">
      <c r="A609" s="19"/>
      <c r="B609" s="19"/>
      <c r="C609" s="18"/>
      <c r="D609" s="18"/>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5">
      <c r="A610" s="19"/>
      <c r="B610" s="19"/>
      <c r="C610" s="18"/>
      <c r="D610" s="18"/>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5">
      <c r="A611" s="19"/>
      <c r="B611" s="19"/>
      <c r="C611" s="18"/>
      <c r="D611" s="18"/>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5">
      <c r="A612" s="19"/>
      <c r="B612" s="19"/>
      <c r="C612" s="18"/>
      <c r="D612" s="18"/>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5">
      <c r="A613" s="19"/>
      <c r="B613" s="19"/>
      <c r="C613" s="18"/>
      <c r="D613" s="18"/>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5">
      <c r="A614" s="19"/>
      <c r="B614" s="19"/>
      <c r="C614" s="18"/>
      <c r="D614" s="18"/>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5">
      <c r="A615" s="19"/>
      <c r="B615" s="19"/>
      <c r="C615" s="18"/>
      <c r="D615" s="18"/>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5">
      <c r="A616" s="19"/>
      <c r="B616" s="19"/>
      <c r="C616" s="18"/>
      <c r="D616" s="18"/>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5">
      <c r="A617" s="19"/>
      <c r="B617" s="19"/>
      <c r="C617" s="18"/>
      <c r="D617" s="18"/>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5">
      <c r="A618" s="19"/>
      <c r="B618" s="19"/>
      <c r="C618" s="18"/>
      <c r="D618" s="18"/>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5">
      <c r="A619" s="19"/>
      <c r="B619" s="19"/>
      <c r="C619" s="18"/>
      <c r="D619" s="18"/>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5">
      <c r="A620" s="19"/>
      <c r="B620" s="19"/>
      <c r="C620" s="18"/>
      <c r="D620" s="18"/>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5">
      <c r="A621" s="19"/>
      <c r="B621" s="19"/>
      <c r="C621" s="18"/>
      <c r="D621" s="18"/>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5">
      <c r="A622" s="19"/>
      <c r="B622" s="19"/>
      <c r="C622" s="18"/>
      <c r="D622" s="18"/>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5">
      <c r="A623" s="19"/>
      <c r="B623" s="19"/>
      <c r="C623" s="18"/>
      <c r="D623" s="18"/>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5">
      <c r="A624" s="19"/>
      <c r="B624" s="19"/>
      <c r="C624" s="18"/>
      <c r="D624" s="18"/>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5">
      <c r="A625" s="19"/>
      <c r="B625" s="19"/>
      <c r="C625" s="18"/>
      <c r="D625" s="18"/>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5">
      <c r="A626" s="19"/>
      <c r="B626" s="19"/>
      <c r="C626" s="18"/>
      <c r="D626" s="18"/>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5">
      <c r="A627" s="19"/>
      <c r="B627" s="19"/>
      <c r="C627" s="18"/>
      <c r="D627" s="18"/>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5">
      <c r="A628" s="19"/>
      <c r="B628" s="19"/>
      <c r="C628" s="18"/>
      <c r="D628" s="18"/>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5">
      <c r="A629" s="19"/>
      <c r="B629" s="19"/>
      <c r="C629" s="18"/>
      <c r="D629" s="18"/>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5">
      <c r="A630" s="19"/>
      <c r="B630" s="19"/>
      <c r="C630" s="18"/>
      <c r="D630" s="18"/>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5">
      <c r="A631" s="19"/>
      <c r="B631" s="19"/>
      <c r="C631" s="18"/>
      <c r="D631" s="18"/>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5">
      <c r="A632" s="19"/>
      <c r="B632" s="19"/>
      <c r="C632" s="18"/>
      <c r="D632" s="18"/>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5">
      <c r="A633" s="19"/>
      <c r="B633" s="19"/>
      <c r="C633" s="18"/>
      <c r="D633" s="18"/>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5">
      <c r="A634" s="19"/>
      <c r="B634" s="19"/>
      <c r="C634" s="18"/>
      <c r="D634" s="18"/>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5">
      <c r="A635" s="19"/>
      <c r="B635" s="19"/>
      <c r="C635" s="18"/>
      <c r="D635" s="18"/>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5">
      <c r="A636" s="19"/>
      <c r="B636" s="19"/>
      <c r="C636" s="18"/>
      <c r="D636" s="18"/>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5">
      <c r="A637" s="19"/>
      <c r="B637" s="19"/>
      <c r="C637" s="18"/>
      <c r="D637" s="18"/>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5">
      <c r="A638" s="19"/>
      <c r="B638" s="19"/>
      <c r="C638" s="18"/>
      <c r="D638" s="18"/>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5">
      <c r="A639" s="19"/>
      <c r="B639" s="19"/>
      <c r="C639" s="18"/>
      <c r="D639" s="18"/>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5">
      <c r="A640" s="19"/>
      <c r="B640" s="19"/>
      <c r="C640" s="18"/>
      <c r="D640" s="18"/>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5">
      <c r="A641" s="19"/>
      <c r="B641" s="19"/>
      <c r="C641" s="18"/>
      <c r="D641" s="18"/>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5">
      <c r="A642" s="19"/>
      <c r="B642" s="19"/>
      <c r="C642" s="18"/>
      <c r="D642" s="18"/>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5">
      <c r="A643" s="19"/>
      <c r="B643" s="19"/>
      <c r="C643" s="18"/>
      <c r="D643" s="18"/>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5">
      <c r="A644" s="19"/>
      <c r="B644" s="19"/>
      <c r="C644" s="18"/>
      <c r="D644" s="18"/>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5">
      <c r="A645" s="19"/>
      <c r="B645" s="19"/>
      <c r="C645" s="18"/>
      <c r="D645" s="18"/>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5">
      <c r="A646" s="19"/>
      <c r="B646" s="19"/>
      <c r="C646" s="18"/>
      <c r="D646" s="18"/>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5">
      <c r="A647" s="19"/>
      <c r="B647" s="19"/>
      <c r="C647" s="18"/>
      <c r="D647" s="18"/>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5">
      <c r="A648" s="19"/>
      <c r="B648" s="19"/>
      <c r="C648" s="18"/>
      <c r="D648" s="18"/>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5">
      <c r="A649" s="19"/>
      <c r="B649" s="19"/>
      <c r="C649" s="18"/>
      <c r="D649" s="18"/>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5">
      <c r="A650" s="19"/>
      <c r="B650" s="19"/>
      <c r="C650" s="18"/>
      <c r="D650" s="18"/>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5">
      <c r="A651" s="19"/>
      <c r="B651" s="19"/>
      <c r="C651" s="18"/>
      <c r="D651" s="18"/>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5">
      <c r="A652" s="19"/>
      <c r="B652" s="19"/>
      <c r="C652" s="18"/>
      <c r="D652" s="18"/>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5">
      <c r="A653" s="19"/>
      <c r="B653" s="19"/>
      <c r="C653" s="18"/>
      <c r="D653" s="18"/>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5">
      <c r="A654" s="19"/>
      <c r="B654" s="19"/>
      <c r="C654" s="18"/>
      <c r="D654" s="18"/>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5">
      <c r="A655" s="19"/>
      <c r="B655" s="19"/>
      <c r="C655" s="18"/>
      <c r="D655" s="18"/>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5">
      <c r="A656" s="19"/>
      <c r="B656" s="19"/>
      <c r="C656" s="18"/>
      <c r="D656" s="18"/>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5">
      <c r="A657" s="19"/>
      <c r="B657" s="19"/>
      <c r="C657" s="18"/>
      <c r="D657" s="18"/>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5">
      <c r="A658" s="19"/>
      <c r="B658" s="19"/>
      <c r="C658" s="18"/>
      <c r="D658" s="18"/>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5">
      <c r="A659" s="19"/>
      <c r="B659" s="19"/>
      <c r="C659" s="18"/>
      <c r="D659" s="18"/>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5">
      <c r="A660" s="19"/>
      <c r="B660" s="19"/>
      <c r="C660" s="18"/>
      <c r="D660" s="18"/>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5">
      <c r="A661" s="19"/>
      <c r="B661" s="19"/>
      <c r="C661" s="18"/>
      <c r="D661" s="18"/>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5">
      <c r="A662" s="19"/>
      <c r="B662" s="19"/>
      <c r="C662" s="18"/>
      <c r="D662" s="18"/>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5">
      <c r="A663" s="19"/>
      <c r="B663" s="19"/>
      <c r="C663" s="18"/>
      <c r="D663" s="18"/>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5">
      <c r="A664" s="19"/>
      <c r="B664" s="19"/>
      <c r="C664" s="18"/>
      <c r="D664" s="18"/>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5">
      <c r="A665" s="19"/>
      <c r="B665" s="19"/>
      <c r="C665" s="18"/>
      <c r="D665" s="18"/>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5">
      <c r="A666" s="19"/>
      <c r="B666" s="19"/>
      <c r="C666" s="18"/>
      <c r="D666" s="18"/>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5">
      <c r="A667" s="19"/>
      <c r="B667" s="19"/>
      <c r="C667" s="18"/>
      <c r="D667" s="18"/>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5">
      <c r="A668" s="19"/>
      <c r="B668" s="19"/>
      <c r="C668" s="18"/>
      <c r="D668" s="18"/>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5">
      <c r="A669" s="19"/>
      <c r="B669" s="19"/>
      <c r="C669" s="18"/>
      <c r="D669" s="18"/>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5">
      <c r="A670" s="19"/>
      <c r="B670" s="19"/>
      <c r="C670" s="18"/>
      <c r="D670" s="18"/>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5">
      <c r="A671" s="19"/>
      <c r="B671" s="19"/>
      <c r="C671" s="18"/>
      <c r="D671" s="18"/>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5">
      <c r="A672" s="19"/>
      <c r="B672" s="19"/>
      <c r="C672" s="18"/>
      <c r="D672" s="18"/>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5">
      <c r="A673" s="19"/>
      <c r="B673" s="19"/>
      <c r="C673" s="18"/>
      <c r="D673" s="18"/>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5">
      <c r="A674" s="19"/>
      <c r="B674" s="19"/>
      <c r="C674" s="18"/>
      <c r="D674" s="18"/>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5">
      <c r="A675" s="19"/>
      <c r="B675" s="19"/>
      <c r="C675" s="18"/>
      <c r="D675" s="18"/>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5">
      <c r="A676" s="19"/>
      <c r="B676" s="19"/>
      <c r="C676" s="18"/>
      <c r="D676" s="18"/>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5">
      <c r="A677" s="19"/>
      <c r="B677" s="19"/>
      <c r="C677" s="18"/>
      <c r="D677" s="18"/>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5">
      <c r="A678" s="19"/>
      <c r="B678" s="19"/>
      <c r="C678" s="18"/>
      <c r="D678" s="18"/>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5">
      <c r="A679" s="19"/>
      <c r="B679" s="19"/>
      <c r="C679" s="18"/>
      <c r="D679" s="18"/>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5">
      <c r="A680" s="19"/>
      <c r="B680" s="19"/>
      <c r="C680" s="18"/>
      <c r="D680" s="18"/>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5">
      <c r="A681" s="19"/>
      <c r="B681" s="19"/>
      <c r="C681" s="18"/>
      <c r="D681" s="18"/>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5">
      <c r="A682" s="19"/>
      <c r="B682" s="19"/>
      <c r="C682" s="18"/>
      <c r="D682" s="18"/>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5">
      <c r="A683" s="19"/>
      <c r="B683" s="19"/>
      <c r="C683" s="18"/>
      <c r="D683" s="18"/>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5">
      <c r="A684" s="19"/>
      <c r="B684" s="19"/>
      <c r="C684" s="18"/>
      <c r="D684" s="18"/>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5">
      <c r="A685" s="19"/>
      <c r="B685" s="19"/>
      <c r="C685" s="18"/>
      <c r="D685" s="18"/>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5">
      <c r="A686" s="19"/>
      <c r="B686" s="19"/>
      <c r="C686" s="18"/>
      <c r="D686" s="18"/>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5">
      <c r="A687" s="19"/>
      <c r="B687" s="19"/>
      <c r="C687" s="18"/>
      <c r="D687" s="18"/>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5">
      <c r="A688" s="19"/>
      <c r="B688" s="19"/>
      <c r="C688" s="18"/>
      <c r="D688" s="18"/>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5">
      <c r="A689" s="19"/>
      <c r="B689" s="19"/>
      <c r="C689" s="18"/>
      <c r="D689" s="18"/>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5">
      <c r="A690" s="19"/>
      <c r="B690" s="19"/>
      <c r="C690" s="18"/>
      <c r="D690" s="18"/>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5">
      <c r="A691" s="19"/>
      <c r="B691" s="19"/>
      <c r="C691" s="18"/>
      <c r="D691" s="18"/>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5">
      <c r="A692" s="19"/>
      <c r="B692" s="19"/>
      <c r="C692" s="18"/>
      <c r="D692" s="18"/>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5">
      <c r="A693" s="19"/>
      <c r="B693" s="19"/>
      <c r="C693" s="18"/>
      <c r="D693" s="18"/>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5">
      <c r="A694" s="19"/>
      <c r="B694" s="19"/>
      <c r="C694" s="18"/>
      <c r="D694" s="18"/>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5">
      <c r="A695" s="19"/>
      <c r="B695" s="19"/>
      <c r="C695" s="18"/>
      <c r="D695" s="18"/>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5">
      <c r="A696" s="19"/>
      <c r="B696" s="19"/>
      <c r="C696" s="18"/>
      <c r="D696" s="18"/>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5">
      <c r="A697" s="19"/>
      <c r="B697" s="19"/>
      <c r="C697" s="18"/>
      <c r="D697" s="18"/>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5">
      <c r="A698" s="19"/>
      <c r="B698" s="19"/>
      <c r="C698" s="18"/>
      <c r="D698" s="18"/>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5">
      <c r="A699" s="19"/>
      <c r="B699" s="19"/>
      <c r="C699" s="18"/>
      <c r="D699" s="18"/>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5">
      <c r="A700" s="19"/>
      <c r="B700" s="19"/>
      <c r="C700" s="18"/>
      <c r="D700" s="18"/>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5">
      <c r="A701" s="19"/>
      <c r="B701" s="19"/>
      <c r="C701" s="18"/>
      <c r="D701" s="18"/>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5">
      <c r="A702" s="19"/>
      <c r="B702" s="19"/>
      <c r="C702" s="18"/>
      <c r="D702" s="18"/>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5">
      <c r="A703" s="19"/>
      <c r="B703" s="19"/>
      <c r="C703" s="18"/>
      <c r="D703" s="18"/>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5">
      <c r="A704" s="19"/>
      <c r="B704" s="19"/>
      <c r="C704" s="18"/>
      <c r="D704" s="18"/>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5">
      <c r="A705" s="19"/>
      <c r="B705" s="19"/>
      <c r="C705" s="18"/>
      <c r="D705" s="18"/>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5">
      <c r="A706" s="19"/>
      <c r="B706" s="19"/>
      <c r="C706" s="18"/>
      <c r="D706" s="18"/>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5">
      <c r="A707" s="19"/>
      <c r="B707" s="19"/>
      <c r="C707" s="18"/>
      <c r="D707" s="18"/>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5">
      <c r="A708" s="19"/>
      <c r="B708" s="19"/>
      <c r="C708" s="18"/>
      <c r="D708" s="18"/>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5">
      <c r="A709" s="19"/>
      <c r="B709" s="19"/>
      <c r="C709" s="18"/>
      <c r="D709" s="18"/>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5">
      <c r="A710" s="19"/>
      <c r="B710" s="19"/>
      <c r="C710" s="18"/>
      <c r="D710" s="18"/>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5">
      <c r="A711" s="19"/>
      <c r="B711" s="19"/>
      <c r="C711" s="18"/>
      <c r="D711" s="18"/>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5">
      <c r="A712" s="19"/>
      <c r="B712" s="19"/>
      <c r="C712" s="18"/>
      <c r="D712" s="18"/>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5">
      <c r="A713" s="19"/>
      <c r="B713" s="19"/>
      <c r="C713" s="18"/>
      <c r="D713" s="18"/>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5">
      <c r="A714" s="19"/>
      <c r="B714" s="19"/>
      <c r="C714" s="18"/>
      <c r="D714" s="18"/>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5">
      <c r="A715" s="19"/>
      <c r="B715" s="19"/>
      <c r="C715" s="18"/>
      <c r="D715" s="18"/>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5">
      <c r="A716" s="19"/>
      <c r="B716" s="19"/>
      <c r="C716" s="18"/>
      <c r="D716" s="18"/>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5">
      <c r="A717" s="19"/>
      <c r="B717" s="19"/>
      <c r="C717" s="18"/>
      <c r="D717" s="18"/>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5">
      <c r="A718" s="19"/>
      <c r="B718" s="19"/>
      <c r="C718" s="18"/>
      <c r="D718" s="18"/>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5">
      <c r="A719" s="19"/>
      <c r="B719" s="19"/>
      <c r="C719" s="18"/>
      <c r="D719" s="18"/>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5">
      <c r="A720" s="19"/>
      <c r="B720" s="19"/>
      <c r="C720" s="18"/>
      <c r="D720" s="18"/>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5">
      <c r="A721" s="19"/>
      <c r="B721" s="19"/>
      <c r="C721" s="18"/>
      <c r="D721" s="18"/>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5">
      <c r="A722" s="19"/>
      <c r="B722" s="19"/>
      <c r="C722" s="18"/>
      <c r="D722" s="18"/>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5">
      <c r="A723" s="19"/>
      <c r="B723" s="19"/>
      <c r="C723" s="18"/>
      <c r="D723" s="18"/>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5">
      <c r="A724" s="19"/>
      <c r="B724" s="19"/>
      <c r="C724" s="18"/>
      <c r="D724" s="18"/>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5">
      <c r="A725" s="19"/>
      <c r="B725" s="19"/>
      <c r="C725" s="18"/>
      <c r="D725" s="18"/>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5">
      <c r="A726" s="19"/>
      <c r="B726" s="19"/>
      <c r="C726" s="18"/>
      <c r="D726" s="18"/>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5">
      <c r="A727" s="19"/>
      <c r="B727" s="19"/>
      <c r="C727" s="18"/>
      <c r="D727" s="18"/>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5">
      <c r="A728" s="19"/>
      <c r="B728" s="19"/>
      <c r="C728" s="18"/>
      <c r="D728" s="18"/>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5">
      <c r="A729" s="19"/>
      <c r="B729" s="19"/>
      <c r="C729" s="18"/>
      <c r="D729" s="18"/>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5">
      <c r="A730" s="19"/>
      <c r="B730" s="19"/>
      <c r="C730" s="18"/>
      <c r="D730" s="18"/>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5">
      <c r="A731" s="19"/>
      <c r="B731" s="19"/>
      <c r="C731" s="18"/>
      <c r="D731" s="18"/>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5">
      <c r="A732" s="19"/>
      <c r="B732" s="19"/>
      <c r="C732" s="18"/>
      <c r="D732" s="18"/>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5">
      <c r="A733" s="19"/>
      <c r="B733" s="19"/>
      <c r="C733" s="18"/>
      <c r="D733" s="18"/>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5">
      <c r="A734" s="19"/>
      <c r="B734" s="19"/>
      <c r="C734" s="18"/>
      <c r="D734" s="18"/>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5">
      <c r="A735" s="19"/>
      <c r="B735" s="19"/>
      <c r="C735" s="18"/>
      <c r="D735" s="18"/>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5">
      <c r="A736" s="19"/>
      <c r="B736" s="19"/>
      <c r="C736" s="18"/>
      <c r="D736" s="18"/>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5">
      <c r="A737" s="19"/>
      <c r="B737" s="19"/>
      <c r="C737" s="18"/>
      <c r="D737" s="18"/>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5">
      <c r="A738" s="19"/>
      <c r="B738" s="19"/>
      <c r="C738" s="18"/>
      <c r="D738" s="18"/>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5">
      <c r="A739" s="19"/>
      <c r="B739" s="19"/>
      <c r="C739" s="18"/>
      <c r="D739" s="18"/>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5">
      <c r="A740" s="19"/>
      <c r="B740" s="19"/>
      <c r="C740" s="18"/>
      <c r="D740" s="18"/>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5">
      <c r="A741" s="19"/>
      <c r="B741" s="19"/>
      <c r="C741" s="18"/>
      <c r="D741" s="18"/>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5">
      <c r="A742" s="19"/>
      <c r="B742" s="19"/>
      <c r="C742" s="18"/>
      <c r="D742" s="18"/>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5">
      <c r="A743" s="19"/>
      <c r="B743" s="19"/>
      <c r="C743" s="18"/>
      <c r="D743" s="18"/>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5">
      <c r="A744" s="19"/>
      <c r="B744" s="19"/>
      <c r="C744" s="18"/>
      <c r="D744" s="18"/>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5">
      <c r="A745" s="19"/>
      <c r="B745" s="19"/>
      <c r="C745" s="18"/>
      <c r="D745" s="18"/>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5">
      <c r="A746" s="19"/>
      <c r="B746" s="19"/>
      <c r="C746" s="18"/>
      <c r="D746" s="18"/>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5">
      <c r="A747" s="19"/>
      <c r="B747" s="19"/>
      <c r="C747" s="18"/>
      <c r="D747" s="18"/>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5">
      <c r="A748" s="19"/>
      <c r="B748" s="19"/>
      <c r="C748" s="18"/>
      <c r="D748" s="18"/>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5">
      <c r="A749" s="19"/>
      <c r="B749" s="19"/>
      <c r="C749" s="18"/>
      <c r="D749" s="18"/>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5">
      <c r="A750" s="19"/>
      <c r="B750" s="19"/>
      <c r="C750" s="18"/>
      <c r="D750" s="18"/>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5">
      <c r="A751" s="19"/>
      <c r="B751" s="19"/>
      <c r="C751" s="18"/>
      <c r="D751" s="18"/>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5">
      <c r="A752" s="19"/>
      <c r="B752" s="19"/>
      <c r="C752" s="18"/>
      <c r="D752" s="18"/>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5">
      <c r="A753" s="19"/>
      <c r="B753" s="19"/>
      <c r="C753" s="18"/>
      <c r="D753" s="18"/>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5">
      <c r="A754" s="19"/>
      <c r="B754" s="19"/>
      <c r="C754" s="18"/>
      <c r="D754" s="18"/>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5">
      <c r="A755" s="19"/>
      <c r="B755" s="19"/>
      <c r="C755" s="18"/>
      <c r="D755" s="18"/>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5">
      <c r="A756" s="19"/>
      <c r="B756" s="19"/>
      <c r="C756" s="18"/>
      <c r="D756" s="18"/>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5">
      <c r="A757" s="19"/>
      <c r="B757" s="19"/>
      <c r="C757" s="18"/>
      <c r="D757" s="18"/>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5">
      <c r="A758" s="19"/>
      <c r="B758" s="19"/>
      <c r="C758" s="18"/>
      <c r="D758" s="18"/>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5">
      <c r="A759" s="19"/>
      <c r="B759" s="19"/>
      <c r="C759" s="18"/>
      <c r="D759" s="18"/>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5">
      <c r="A760" s="19"/>
      <c r="B760" s="19"/>
      <c r="C760" s="18"/>
      <c r="D760" s="18"/>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5">
      <c r="A761" s="19"/>
      <c r="B761" s="19"/>
      <c r="C761" s="18"/>
      <c r="D761" s="18"/>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5">
      <c r="A762" s="19"/>
      <c r="B762" s="19"/>
      <c r="C762" s="18"/>
      <c r="D762" s="18"/>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5">
      <c r="A763" s="19"/>
      <c r="B763" s="19"/>
      <c r="C763" s="18"/>
      <c r="D763" s="18"/>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5">
      <c r="A764" s="19"/>
      <c r="B764" s="19"/>
      <c r="C764" s="18"/>
      <c r="D764" s="18"/>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5">
      <c r="A765" s="19"/>
      <c r="B765" s="19"/>
      <c r="C765" s="18"/>
      <c r="D765" s="18"/>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5">
      <c r="A766" s="19"/>
      <c r="B766" s="19"/>
      <c r="C766" s="18"/>
      <c r="D766" s="18"/>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5">
      <c r="A767" s="19"/>
      <c r="B767" s="19"/>
      <c r="C767" s="18"/>
      <c r="D767" s="18"/>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5">
      <c r="A768" s="19"/>
      <c r="B768" s="19"/>
      <c r="C768" s="18"/>
      <c r="D768" s="18"/>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5">
      <c r="A769" s="19"/>
      <c r="B769" s="19"/>
      <c r="C769" s="18"/>
      <c r="D769" s="18"/>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5">
      <c r="A770" s="19"/>
      <c r="B770" s="19"/>
      <c r="C770" s="18"/>
      <c r="D770" s="18"/>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5">
      <c r="A771" s="19"/>
      <c r="B771" s="19"/>
      <c r="C771" s="18"/>
      <c r="D771" s="18"/>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5">
      <c r="A772" s="19"/>
      <c r="B772" s="19"/>
      <c r="C772" s="18"/>
      <c r="D772" s="18"/>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5">
      <c r="A773" s="19"/>
      <c r="B773" s="19"/>
      <c r="C773" s="18"/>
      <c r="D773" s="18"/>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5">
      <c r="A774" s="19"/>
      <c r="B774" s="19"/>
      <c r="C774" s="18"/>
      <c r="D774" s="18"/>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5">
      <c r="A775" s="19"/>
      <c r="B775" s="19"/>
      <c r="C775" s="18"/>
      <c r="D775" s="18"/>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5">
      <c r="A776" s="19"/>
      <c r="B776" s="19"/>
      <c r="C776" s="18"/>
      <c r="D776" s="18"/>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5">
      <c r="A777" s="19"/>
      <c r="B777" s="19"/>
      <c r="C777" s="18"/>
      <c r="D777" s="18"/>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5">
      <c r="A778" s="19"/>
      <c r="B778" s="19"/>
      <c r="C778" s="18"/>
      <c r="D778" s="18"/>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5">
      <c r="A779" s="19"/>
      <c r="B779" s="19"/>
      <c r="C779" s="18"/>
      <c r="D779" s="18"/>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5">
      <c r="A780" s="19"/>
      <c r="B780" s="19"/>
      <c r="C780" s="18"/>
      <c r="D780" s="18"/>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5">
      <c r="A781" s="19"/>
      <c r="B781" s="19"/>
      <c r="C781" s="18"/>
      <c r="D781" s="18"/>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5">
      <c r="A782" s="19"/>
      <c r="B782" s="19"/>
      <c r="C782" s="18"/>
      <c r="D782" s="18"/>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5">
      <c r="A783" s="19"/>
      <c r="B783" s="19"/>
      <c r="C783" s="18"/>
      <c r="D783" s="18"/>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5">
      <c r="A784" s="19"/>
      <c r="B784" s="19"/>
      <c r="C784" s="18"/>
      <c r="D784" s="18"/>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5">
      <c r="A785" s="19"/>
      <c r="B785" s="19"/>
      <c r="C785" s="18"/>
      <c r="D785" s="18"/>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5">
      <c r="A786" s="19"/>
      <c r="B786" s="19"/>
      <c r="C786" s="18"/>
      <c r="D786" s="18"/>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5">
      <c r="A787" s="19"/>
      <c r="B787" s="19"/>
      <c r="C787" s="18"/>
      <c r="D787" s="18"/>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5">
      <c r="A788" s="19"/>
      <c r="B788" s="19"/>
      <c r="C788" s="18"/>
      <c r="D788" s="18"/>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5">
      <c r="A789" s="19"/>
      <c r="B789" s="19"/>
      <c r="C789" s="18"/>
      <c r="D789" s="18"/>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5">
      <c r="A790" s="19"/>
      <c r="B790" s="19"/>
      <c r="C790" s="18"/>
      <c r="D790" s="18"/>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5">
      <c r="A791" s="19"/>
      <c r="B791" s="19"/>
      <c r="C791" s="18"/>
      <c r="D791" s="18"/>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5">
      <c r="A792" s="19"/>
      <c r="B792" s="19"/>
      <c r="C792" s="18"/>
      <c r="D792" s="18"/>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5">
      <c r="A793" s="19"/>
      <c r="B793" s="19"/>
      <c r="C793" s="18"/>
      <c r="D793" s="18"/>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5">
      <c r="A794" s="19"/>
      <c r="B794" s="19"/>
      <c r="C794" s="18"/>
      <c r="D794" s="18"/>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5">
      <c r="A795" s="19"/>
      <c r="B795" s="19"/>
      <c r="C795" s="18"/>
      <c r="D795" s="18"/>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5">
      <c r="A796" s="19"/>
      <c r="B796" s="19"/>
      <c r="C796" s="18"/>
      <c r="D796" s="18"/>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5">
      <c r="A797" s="19"/>
      <c r="B797" s="19"/>
      <c r="C797" s="18"/>
      <c r="D797" s="18"/>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5">
      <c r="A798" s="19"/>
      <c r="B798" s="19"/>
      <c r="C798" s="18"/>
      <c r="D798" s="18"/>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5">
      <c r="A799" s="19"/>
      <c r="B799" s="19"/>
      <c r="C799" s="18"/>
      <c r="D799" s="18"/>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5">
      <c r="A800" s="19"/>
      <c r="B800" s="19"/>
      <c r="C800" s="18"/>
      <c r="D800" s="18"/>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5">
      <c r="A801" s="19"/>
      <c r="B801" s="19"/>
      <c r="C801" s="18"/>
      <c r="D801" s="18"/>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5">
      <c r="A802" s="19"/>
      <c r="B802" s="19"/>
      <c r="C802" s="18"/>
      <c r="D802" s="18"/>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5">
      <c r="A803" s="19"/>
      <c r="B803" s="19"/>
      <c r="C803" s="18"/>
      <c r="D803" s="18"/>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5">
      <c r="A804" s="19"/>
      <c r="B804" s="19"/>
      <c r="C804" s="18"/>
      <c r="D804" s="18"/>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5">
      <c r="A805" s="19"/>
      <c r="B805" s="19"/>
      <c r="C805" s="18"/>
      <c r="D805" s="18"/>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5">
      <c r="A806" s="19"/>
      <c r="B806" s="19"/>
      <c r="C806" s="18"/>
      <c r="D806" s="18"/>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5">
      <c r="A807" s="19"/>
      <c r="B807" s="19"/>
      <c r="C807" s="18"/>
      <c r="D807" s="18"/>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5">
      <c r="A808" s="19"/>
      <c r="B808" s="19"/>
      <c r="C808" s="18"/>
      <c r="D808" s="18"/>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5">
      <c r="A809" s="19"/>
      <c r="B809" s="19"/>
      <c r="C809" s="18"/>
      <c r="D809" s="18"/>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5">
      <c r="A810" s="19"/>
      <c r="B810" s="19"/>
      <c r="C810" s="18"/>
      <c r="D810" s="18"/>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5">
      <c r="A811" s="19"/>
      <c r="B811" s="19"/>
      <c r="C811" s="18"/>
      <c r="D811" s="18"/>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5">
      <c r="A812" s="19"/>
      <c r="B812" s="19"/>
      <c r="C812" s="18"/>
      <c r="D812" s="18"/>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5">
      <c r="A813" s="19"/>
      <c r="B813" s="19"/>
      <c r="C813" s="18"/>
      <c r="D813" s="18"/>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5">
      <c r="A814" s="19"/>
      <c r="B814" s="19"/>
      <c r="C814" s="18"/>
      <c r="D814" s="18"/>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5">
      <c r="A815" s="19"/>
      <c r="B815" s="19"/>
      <c r="C815" s="18"/>
      <c r="D815" s="18"/>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5">
      <c r="A816" s="19"/>
      <c r="B816" s="19"/>
      <c r="C816" s="18"/>
      <c r="D816" s="18"/>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5">
      <c r="A817" s="19"/>
      <c r="B817" s="19"/>
      <c r="C817" s="18"/>
      <c r="D817" s="18"/>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5">
      <c r="A818" s="19"/>
      <c r="B818" s="19"/>
      <c r="C818" s="18"/>
      <c r="D818" s="18"/>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5">
      <c r="A819" s="19"/>
      <c r="B819" s="19"/>
      <c r="C819" s="18"/>
      <c r="D819" s="18"/>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5">
      <c r="A820" s="19"/>
      <c r="B820" s="19"/>
      <c r="C820" s="18"/>
      <c r="D820" s="18"/>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5">
      <c r="A821" s="19"/>
      <c r="B821" s="19"/>
      <c r="C821" s="18"/>
      <c r="D821" s="18"/>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5">
      <c r="A822" s="19"/>
      <c r="B822" s="19"/>
      <c r="C822" s="18"/>
      <c r="D822" s="18"/>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5">
      <c r="A823" s="19"/>
      <c r="B823" s="19"/>
      <c r="C823" s="18"/>
      <c r="D823" s="18"/>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5">
      <c r="A824" s="19"/>
      <c r="B824" s="19"/>
      <c r="C824" s="18"/>
      <c r="D824" s="18"/>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5">
      <c r="A825" s="19"/>
      <c r="B825" s="19"/>
      <c r="C825" s="18"/>
      <c r="D825" s="18"/>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5">
      <c r="A826" s="19"/>
      <c r="B826" s="19"/>
      <c r="C826" s="18"/>
      <c r="D826" s="18"/>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5">
      <c r="A827" s="19"/>
      <c r="B827" s="19"/>
      <c r="C827" s="18"/>
      <c r="D827" s="18"/>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5">
      <c r="A828" s="19"/>
      <c r="B828" s="19"/>
      <c r="C828" s="18"/>
      <c r="D828" s="18"/>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5">
      <c r="A829" s="19"/>
      <c r="B829" s="19"/>
      <c r="C829" s="18"/>
      <c r="D829" s="18"/>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5">
      <c r="A830" s="19"/>
      <c r="B830" s="19"/>
      <c r="C830" s="18"/>
      <c r="D830" s="18"/>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5">
      <c r="A831" s="19"/>
      <c r="B831" s="19"/>
      <c r="C831" s="18"/>
      <c r="D831" s="18"/>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5">
      <c r="A832" s="19"/>
      <c r="B832" s="19"/>
      <c r="C832" s="18"/>
      <c r="D832" s="18"/>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5">
      <c r="A833" s="19"/>
      <c r="B833" s="19"/>
      <c r="C833" s="18"/>
      <c r="D833" s="18"/>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5">
      <c r="A834" s="19"/>
      <c r="B834" s="19"/>
      <c r="C834" s="18"/>
      <c r="D834" s="18"/>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5">
      <c r="A835" s="19"/>
      <c r="B835" s="19"/>
      <c r="C835" s="18"/>
      <c r="D835" s="18"/>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5">
      <c r="A836" s="19"/>
      <c r="B836" s="19"/>
      <c r="C836" s="18"/>
      <c r="D836" s="18"/>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5">
      <c r="A837" s="19"/>
      <c r="B837" s="19"/>
      <c r="C837" s="18"/>
      <c r="D837" s="18"/>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5">
      <c r="A838" s="19"/>
      <c r="B838" s="19"/>
      <c r="C838" s="18"/>
      <c r="D838" s="18"/>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5">
      <c r="A839" s="19"/>
      <c r="B839" s="19"/>
      <c r="C839" s="18"/>
      <c r="D839" s="18"/>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5">
      <c r="A840" s="19"/>
      <c r="B840" s="19"/>
      <c r="C840" s="18"/>
      <c r="D840" s="18"/>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5">
      <c r="A841" s="19"/>
      <c r="B841" s="19"/>
      <c r="C841" s="18"/>
      <c r="D841" s="18"/>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5">
      <c r="A842" s="19"/>
      <c r="B842" s="19"/>
      <c r="C842" s="18"/>
      <c r="D842" s="18"/>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5">
      <c r="A843" s="19"/>
      <c r="B843" s="19"/>
      <c r="C843" s="18"/>
      <c r="D843" s="18"/>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5">
      <c r="A844" s="19"/>
      <c r="B844" s="19"/>
      <c r="C844" s="18"/>
      <c r="D844" s="18"/>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5">
      <c r="A845" s="19"/>
      <c r="B845" s="19"/>
      <c r="C845" s="18"/>
      <c r="D845" s="18"/>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5">
      <c r="A846" s="19"/>
      <c r="B846" s="19"/>
      <c r="C846" s="18"/>
      <c r="D846" s="18"/>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5">
      <c r="A847" s="19"/>
      <c r="B847" s="19"/>
      <c r="C847" s="18"/>
      <c r="D847" s="18"/>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5">
      <c r="A848" s="19"/>
      <c r="B848" s="19"/>
      <c r="C848" s="18"/>
      <c r="D848" s="18"/>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5">
      <c r="A849" s="19"/>
      <c r="B849" s="19"/>
      <c r="C849" s="18"/>
      <c r="D849" s="18"/>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5">
      <c r="A850" s="19"/>
      <c r="B850" s="19"/>
      <c r="C850" s="18"/>
      <c r="D850" s="18"/>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5">
      <c r="A851" s="19"/>
      <c r="B851" s="19"/>
      <c r="C851" s="18"/>
      <c r="D851" s="18"/>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5">
      <c r="A852" s="19"/>
      <c r="B852" s="19"/>
      <c r="C852" s="18"/>
      <c r="D852" s="18"/>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5">
      <c r="A853" s="19"/>
      <c r="B853" s="19"/>
      <c r="C853" s="18"/>
      <c r="D853" s="18"/>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5">
      <c r="A854" s="19"/>
      <c r="B854" s="19"/>
      <c r="C854" s="18"/>
      <c r="D854" s="18"/>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5">
      <c r="A855" s="19"/>
      <c r="B855" s="19"/>
      <c r="C855" s="18"/>
      <c r="D855" s="18"/>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5">
      <c r="A856" s="19"/>
      <c r="B856" s="19"/>
      <c r="C856" s="18"/>
      <c r="D856" s="18"/>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5">
      <c r="A857" s="19"/>
      <c r="B857" s="19"/>
      <c r="C857" s="18"/>
      <c r="D857" s="18"/>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5">
      <c r="A858" s="19"/>
      <c r="B858" s="19"/>
      <c r="C858" s="18"/>
      <c r="D858" s="18"/>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5">
      <c r="A859" s="19"/>
      <c r="B859" s="19"/>
      <c r="C859" s="18"/>
      <c r="D859" s="18"/>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5">
      <c r="A860" s="19"/>
      <c r="B860" s="19"/>
      <c r="C860" s="18"/>
      <c r="D860" s="18"/>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5">
      <c r="A861" s="19"/>
      <c r="B861" s="19"/>
      <c r="C861" s="18"/>
      <c r="D861" s="18"/>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5">
      <c r="A862" s="19"/>
      <c r="B862" s="19"/>
      <c r="C862" s="18"/>
      <c r="D862" s="18"/>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5">
      <c r="A863" s="19"/>
      <c r="B863" s="19"/>
      <c r="C863" s="18"/>
      <c r="D863" s="18"/>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5">
      <c r="A864" s="19"/>
      <c r="B864" s="19"/>
      <c r="C864" s="18"/>
      <c r="D864" s="18"/>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5">
      <c r="A865" s="19"/>
      <c r="B865" s="19"/>
      <c r="C865" s="18"/>
      <c r="D865" s="18"/>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5">
      <c r="A866" s="19"/>
      <c r="B866" s="19"/>
      <c r="C866" s="18"/>
      <c r="D866" s="18"/>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5">
      <c r="A867" s="19"/>
      <c r="B867" s="19"/>
      <c r="C867" s="18"/>
      <c r="D867" s="18"/>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5">
      <c r="A868" s="19"/>
      <c r="B868" s="19"/>
      <c r="C868" s="18"/>
      <c r="D868" s="18"/>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5">
      <c r="A869" s="19"/>
      <c r="B869" s="19"/>
      <c r="C869" s="18"/>
      <c r="D869" s="18"/>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5">
      <c r="A870" s="19"/>
      <c r="B870" s="19"/>
      <c r="C870" s="18"/>
      <c r="D870" s="18"/>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5">
      <c r="A871" s="19"/>
      <c r="B871" s="19"/>
      <c r="C871" s="18"/>
      <c r="D871" s="18"/>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5">
      <c r="A872" s="19"/>
      <c r="B872" s="19"/>
      <c r="C872" s="18"/>
      <c r="D872" s="18"/>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5">
      <c r="A873" s="19"/>
      <c r="B873" s="19"/>
      <c r="C873" s="18"/>
      <c r="D873" s="18"/>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5">
      <c r="A874" s="19"/>
      <c r="B874" s="19"/>
      <c r="C874" s="18"/>
      <c r="D874" s="18"/>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5">
      <c r="A875" s="19"/>
      <c r="B875" s="19"/>
      <c r="C875" s="18"/>
      <c r="D875" s="18"/>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5">
      <c r="A876" s="19"/>
      <c r="B876" s="19"/>
      <c r="C876" s="18"/>
      <c r="D876" s="18"/>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5">
      <c r="A877" s="19"/>
      <c r="B877" s="19"/>
      <c r="C877" s="18"/>
      <c r="D877" s="18"/>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5">
      <c r="A878" s="19"/>
      <c r="B878" s="19"/>
      <c r="C878" s="18"/>
      <c r="D878" s="18"/>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5">
      <c r="A879" s="19"/>
      <c r="B879" s="19"/>
      <c r="C879" s="18"/>
      <c r="D879" s="18"/>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5">
      <c r="A880" s="19"/>
      <c r="B880" s="19"/>
      <c r="C880" s="18"/>
      <c r="D880" s="18"/>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5">
      <c r="A881" s="19"/>
      <c r="B881" s="19"/>
      <c r="C881" s="18"/>
      <c r="D881" s="18"/>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5">
      <c r="A882" s="19"/>
      <c r="B882" s="19"/>
      <c r="C882" s="18"/>
      <c r="D882" s="18"/>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5">
      <c r="A883" s="19"/>
      <c r="B883" s="19"/>
      <c r="C883" s="18"/>
      <c r="D883" s="18"/>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5">
      <c r="A884" s="19"/>
      <c r="B884" s="19"/>
      <c r="C884" s="18"/>
      <c r="D884" s="18"/>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5">
      <c r="A885" s="19"/>
      <c r="B885" s="19"/>
      <c r="C885" s="18"/>
      <c r="D885" s="18"/>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5">
      <c r="A886" s="19"/>
      <c r="B886" s="19"/>
      <c r="C886" s="18"/>
      <c r="D886" s="18"/>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5">
      <c r="A887" s="19"/>
      <c r="B887" s="19"/>
      <c r="C887" s="18"/>
      <c r="D887" s="18"/>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5">
      <c r="A888" s="19"/>
      <c r="B888" s="19"/>
      <c r="C888" s="18"/>
      <c r="D888" s="18"/>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5">
      <c r="A889" s="19"/>
      <c r="B889" s="19"/>
      <c r="C889" s="18"/>
      <c r="D889" s="18"/>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5">
      <c r="A890" s="19"/>
      <c r="B890" s="19"/>
      <c r="C890" s="18"/>
      <c r="D890" s="18"/>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5">
      <c r="A891" s="19"/>
      <c r="B891" s="19"/>
      <c r="C891" s="18"/>
      <c r="D891" s="18"/>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5">
      <c r="A892" s="19"/>
      <c r="B892" s="19"/>
      <c r="C892" s="18"/>
      <c r="D892" s="18"/>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5">
      <c r="A893" s="19"/>
      <c r="B893" s="19"/>
      <c r="C893" s="18"/>
      <c r="D893" s="18"/>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5">
      <c r="A894" s="19"/>
      <c r="B894" s="19"/>
      <c r="C894" s="18"/>
      <c r="D894" s="18"/>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5">
      <c r="A895" s="19"/>
      <c r="B895" s="19"/>
      <c r="C895" s="18"/>
      <c r="D895" s="18"/>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5">
      <c r="A896" s="19"/>
      <c r="B896" s="19"/>
      <c r="C896" s="18"/>
      <c r="D896" s="18"/>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5">
      <c r="A897" s="19"/>
      <c r="B897" s="19"/>
      <c r="C897" s="18"/>
      <c r="D897" s="18"/>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5">
      <c r="A898" s="19"/>
      <c r="B898" s="19"/>
      <c r="C898" s="18"/>
      <c r="D898" s="18"/>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5">
      <c r="A899" s="19"/>
      <c r="B899" s="19"/>
      <c r="C899" s="18"/>
      <c r="D899" s="18"/>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5">
      <c r="A900" s="19"/>
      <c r="B900" s="19"/>
      <c r="C900" s="18"/>
      <c r="D900" s="18"/>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5">
      <c r="A901" s="19"/>
      <c r="B901" s="19"/>
      <c r="C901" s="18"/>
      <c r="D901" s="18"/>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5">
      <c r="A902" s="19"/>
      <c r="B902" s="19"/>
      <c r="C902" s="18"/>
      <c r="D902" s="18"/>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5">
      <c r="A903" s="19"/>
      <c r="B903" s="19"/>
      <c r="C903" s="18"/>
      <c r="D903" s="18"/>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5">
      <c r="A904" s="19"/>
      <c r="B904" s="19"/>
      <c r="C904" s="18"/>
      <c r="D904" s="18"/>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5">
      <c r="A905" s="19"/>
      <c r="B905" s="19"/>
      <c r="C905" s="18"/>
      <c r="D905" s="18"/>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5">
      <c r="A906" s="19"/>
      <c r="B906" s="19"/>
      <c r="C906" s="18"/>
      <c r="D906" s="18"/>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5">
      <c r="A907" s="19"/>
      <c r="B907" s="19"/>
      <c r="C907" s="18"/>
      <c r="D907" s="18"/>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5">
      <c r="A908" s="19"/>
      <c r="B908" s="19"/>
      <c r="C908" s="18"/>
      <c r="D908" s="18"/>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5">
      <c r="A909" s="19"/>
      <c r="B909" s="19"/>
      <c r="C909" s="18"/>
      <c r="D909" s="18"/>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5">
      <c r="A910" s="19"/>
      <c r="B910" s="19"/>
      <c r="C910" s="18"/>
      <c r="D910" s="18"/>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5">
      <c r="A911" s="19"/>
      <c r="B911" s="19"/>
      <c r="C911" s="18"/>
      <c r="D911" s="18"/>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5">
      <c r="A912" s="19"/>
      <c r="B912" s="19"/>
      <c r="C912" s="18"/>
      <c r="D912" s="18"/>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5">
      <c r="A913" s="19"/>
      <c r="B913" s="19"/>
      <c r="C913" s="18"/>
      <c r="D913" s="18"/>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5">
      <c r="A914" s="19"/>
      <c r="B914" s="19"/>
      <c r="C914" s="18"/>
      <c r="D914" s="18"/>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5">
      <c r="A915" s="19"/>
      <c r="B915" s="19"/>
      <c r="C915" s="18"/>
      <c r="D915" s="18"/>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5">
      <c r="A916" s="19"/>
      <c r="B916" s="19"/>
      <c r="C916" s="18"/>
      <c r="D916" s="18"/>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5">
      <c r="A917" s="19"/>
      <c r="B917" s="19"/>
      <c r="C917" s="18"/>
      <c r="D917" s="18"/>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5">
      <c r="A918" s="19"/>
      <c r="B918" s="19"/>
      <c r="C918" s="18"/>
      <c r="D918" s="18"/>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5">
      <c r="A919" s="19"/>
      <c r="B919" s="19"/>
      <c r="C919" s="18"/>
      <c r="D919" s="18"/>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5">
      <c r="A920" s="19"/>
      <c r="B920" s="19"/>
      <c r="C920" s="18"/>
      <c r="D920" s="18"/>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5">
      <c r="A921" s="19"/>
      <c r="B921" s="19"/>
      <c r="C921" s="18"/>
      <c r="D921" s="18"/>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5">
      <c r="A922" s="19"/>
      <c r="B922" s="19"/>
      <c r="C922" s="18"/>
      <c r="D922" s="18"/>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5">
      <c r="A923" s="19"/>
      <c r="B923" s="19"/>
      <c r="C923" s="18"/>
      <c r="D923" s="18"/>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5">
      <c r="A924" s="19"/>
      <c r="B924" s="19"/>
      <c r="C924" s="18"/>
      <c r="D924" s="18"/>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5">
      <c r="A925" s="19"/>
      <c r="B925" s="19"/>
      <c r="C925" s="18"/>
      <c r="D925" s="18"/>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5">
      <c r="A926" s="19"/>
      <c r="B926" s="19"/>
      <c r="C926" s="18"/>
      <c r="D926" s="18"/>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5">
      <c r="A927" s="19"/>
      <c r="B927" s="19"/>
      <c r="C927" s="18"/>
      <c r="D927" s="18"/>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5">
      <c r="A928" s="19"/>
      <c r="B928" s="19"/>
      <c r="C928" s="18"/>
      <c r="D928" s="18"/>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5">
      <c r="A929" s="19"/>
      <c r="B929" s="19"/>
      <c r="C929" s="18"/>
      <c r="D929" s="18"/>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5">
      <c r="A930" s="19"/>
      <c r="B930" s="19"/>
      <c r="C930" s="18"/>
      <c r="D930" s="18"/>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5">
      <c r="A931" s="19"/>
      <c r="B931" s="19"/>
      <c r="C931" s="18"/>
      <c r="D931" s="18"/>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5">
      <c r="A932" s="19"/>
      <c r="B932" s="19"/>
      <c r="C932" s="18"/>
      <c r="D932" s="18"/>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5">
      <c r="A933" s="19"/>
      <c r="B933" s="19"/>
      <c r="C933" s="18"/>
      <c r="D933" s="18"/>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5">
      <c r="A934" s="19"/>
      <c r="B934" s="19"/>
      <c r="C934" s="18"/>
      <c r="D934" s="18"/>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5">
      <c r="A935" s="19"/>
      <c r="B935" s="19"/>
      <c r="C935" s="18"/>
      <c r="D935" s="18"/>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5">
      <c r="A936" s="19"/>
      <c r="B936" s="19"/>
      <c r="C936" s="18"/>
      <c r="D936" s="18"/>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5">
      <c r="A937" s="19"/>
      <c r="B937" s="19"/>
      <c r="C937" s="18"/>
      <c r="D937" s="18"/>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5">
      <c r="A938" s="19"/>
      <c r="B938" s="19"/>
      <c r="C938" s="18"/>
      <c r="D938" s="18"/>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5">
      <c r="A939" s="19"/>
      <c r="B939" s="19"/>
      <c r="C939" s="18"/>
      <c r="D939" s="18"/>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5">
      <c r="A940" s="19"/>
      <c r="B940" s="19"/>
      <c r="C940" s="18"/>
      <c r="D940" s="18"/>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5">
      <c r="A941" s="19"/>
      <c r="B941" s="19"/>
      <c r="C941" s="18"/>
      <c r="D941" s="18"/>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5">
      <c r="A942" s="19"/>
      <c r="B942" s="19"/>
      <c r="C942" s="18"/>
      <c r="D942" s="18"/>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5">
      <c r="A943" s="19"/>
      <c r="B943" s="19"/>
      <c r="C943" s="18"/>
      <c r="D943" s="18"/>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5">
      <c r="A944" s="19"/>
      <c r="B944" s="19"/>
      <c r="C944" s="18"/>
      <c r="D944" s="18"/>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5">
      <c r="A945" s="19"/>
      <c r="B945" s="19"/>
      <c r="C945" s="18"/>
      <c r="D945" s="18"/>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5">
      <c r="A946" s="19"/>
      <c r="B946" s="19"/>
      <c r="C946" s="18"/>
      <c r="D946" s="18"/>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5">
      <c r="A947" s="19"/>
      <c r="B947" s="19"/>
      <c r="C947" s="18"/>
      <c r="D947" s="18"/>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5">
      <c r="A948" s="19"/>
      <c r="B948" s="19"/>
      <c r="C948" s="18"/>
      <c r="D948" s="18"/>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5">
      <c r="A949" s="19"/>
      <c r="B949" s="19"/>
      <c r="C949" s="18"/>
      <c r="D949" s="18"/>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5">
      <c r="A950" s="19"/>
      <c r="B950" s="19"/>
      <c r="C950" s="18"/>
      <c r="D950" s="18"/>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5">
      <c r="A951" s="19"/>
      <c r="B951" s="19"/>
      <c r="C951" s="18"/>
      <c r="D951" s="18"/>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5">
      <c r="A952" s="19"/>
      <c r="B952" s="19"/>
      <c r="C952" s="18"/>
      <c r="D952" s="18"/>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5">
      <c r="A953" s="19"/>
      <c r="B953" s="19"/>
      <c r="C953" s="18"/>
      <c r="D953" s="18"/>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5">
      <c r="A954" s="19"/>
      <c r="B954" s="19"/>
      <c r="C954" s="18"/>
      <c r="D954" s="18"/>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5">
      <c r="A955" s="19"/>
      <c r="B955" s="19"/>
      <c r="C955" s="18"/>
      <c r="D955" s="18"/>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5">
      <c r="A956" s="19"/>
      <c r="B956" s="19"/>
      <c r="C956" s="18"/>
      <c r="D956" s="18"/>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5">
      <c r="A957" s="19"/>
      <c r="B957" s="19"/>
      <c r="C957" s="18"/>
      <c r="D957" s="18"/>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5">
      <c r="A958" s="19"/>
      <c r="B958" s="19"/>
      <c r="C958" s="18"/>
      <c r="D958" s="18"/>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5">
      <c r="A959" s="19"/>
      <c r="B959" s="19"/>
      <c r="C959" s="18"/>
      <c r="D959" s="18"/>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5">
      <c r="A960" s="19"/>
      <c r="B960" s="19"/>
      <c r="C960" s="18"/>
      <c r="D960" s="18"/>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5">
      <c r="A961" s="19"/>
      <c r="B961" s="19"/>
      <c r="C961" s="18"/>
      <c r="D961" s="18"/>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5">
      <c r="A962" s="19"/>
      <c r="B962" s="19"/>
      <c r="C962" s="18"/>
      <c r="D962" s="18"/>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5">
      <c r="A963" s="19"/>
      <c r="B963" s="19"/>
      <c r="C963" s="18"/>
      <c r="D963" s="18"/>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5">
      <c r="A964" s="19"/>
      <c r="B964" s="19"/>
      <c r="C964" s="18"/>
      <c r="D964" s="18"/>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5">
      <c r="A965" s="19"/>
      <c r="B965" s="19"/>
      <c r="C965" s="18"/>
      <c r="D965" s="18"/>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5">
      <c r="A966" s="19"/>
      <c r="B966" s="19"/>
      <c r="C966" s="18"/>
      <c r="D966" s="18"/>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5">
      <c r="A967" s="19"/>
      <c r="B967" s="19"/>
      <c r="C967" s="18"/>
      <c r="D967" s="18"/>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5">
      <c r="A968" s="19"/>
      <c r="B968" s="19"/>
      <c r="C968" s="18"/>
      <c r="D968" s="18"/>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5">
      <c r="A969" s="19"/>
      <c r="B969" s="19"/>
      <c r="C969" s="18"/>
      <c r="D969" s="18"/>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5">
      <c r="A970" s="19"/>
      <c r="B970" s="19"/>
      <c r="C970" s="18"/>
      <c r="D970" s="18"/>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5">
      <c r="A971" s="19"/>
      <c r="B971" s="19"/>
      <c r="C971" s="18"/>
      <c r="D971" s="18"/>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5">
      <c r="A972" s="19"/>
      <c r="B972" s="19"/>
      <c r="C972" s="18"/>
      <c r="D972" s="18"/>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5">
      <c r="A973" s="19"/>
      <c r="B973" s="19"/>
      <c r="C973" s="18"/>
      <c r="D973" s="18"/>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5">
      <c r="A974" s="19"/>
      <c r="B974" s="19"/>
      <c r="C974" s="18"/>
      <c r="D974" s="18"/>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5">
      <c r="A975" s="19"/>
      <c r="B975" s="19"/>
      <c r="C975" s="18"/>
      <c r="D975" s="18"/>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5">
      <c r="A976" s="19"/>
      <c r="B976" s="19"/>
      <c r="C976" s="18"/>
      <c r="D976" s="18"/>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5">
      <c r="A977" s="19"/>
      <c r="B977" s="19"/>
      <c r="C977" s="18"/>
      <c r="D977" s="18"/>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5">
      <c r="A978" s="19"/>
      <c r="B978" s="19"/>
      <c r="C978" s="18"/>
      <c r="D978" s="18"/>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5">
      <c r="A979" s="19"/>
      <c r="B979" s="19"/>
      <c r="C979" s="18"/>
      <c r="D979" s="18"/>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5">
      <c r="A980" s="19"/>
      <c r="B980" s="19"/>
      <c r="C980" s="18"/>
      <c r="D980" s="18"/>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5">
      <c r="A981" s="19"/>
      <c r="B981" s="19"/>
      <c r="C981" s="18"/>
      <c r="D981" s="18"/>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5">
      <c r="A982" s="19"/>
      <c r="B982" s="19"/>
      <c r="C982" s="18"/>
      <c r="D982" s="18"/>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5">
      <c r="A983" s="19"/>
      <c r="B983" s="19"/>
      <c r="C983" s="18"/>
      <c r="D983" s="18"/>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5">
      <c r="A984" s="19"/>
      <c r="B984" s="19"/>
      <c r="C984" s="18"/>
      <c r="D984" s="18"/>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5">
      <c r="A985" s="19"/>
      <c r="B985" s="19"/>
      <c r="C985" s="18"/>
      <c r="D985" s="18"/>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5">
      <c r="A986" s="19"/>
      <c r="B986" s="19"/>
      <c r="C986" s="18"/>
      <c r="D986" s="18"/>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5">
      <c r="A987" s="19"/>
      <c r="B987" s="19"/>
      <c r="C987" s="18"/>
      <c r="D987" s="18"/>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5">
      <c r="A988" s="19"/>
      <c r="B988" s="19"/>
      <c r="C988" s="18"/>
      <c r="D988" s="18"/>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5">
      <c r="A989" s="19"/>
      <c r="B989" s="19"/>
      <c r="C989" s="18"/>
      <c r="D989" s="18"/>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5">
      <c r="A990" s="19"/>
      <c r="B990" s="19"/>
      <c r="C990" s="18"/>
      <c r="D990" s="18"/>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5">
      <c r="A991" s="19"/>
      <c r="B991" s="19"/>
      <c r="C991" s="18"/>
      <c r="D991" s="18"/>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5">
      <c r="A992" s="19"/>
      <c r="B992" s="19"/>
      <c r="C992" s="18"/>
      <c r="D992" s="18"/>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5">
      <c r="A993" s="19"/>
      <c r="B993" s="19"/>
      <c r="C993" s="18"/>
      <c r="D993" s="18"/>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5">
      <c r="A994" s="19"/>
      <c r="B994" s="19"/>
      <c r="C994" s="18"/>
      <c r="D994" s="18"/>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5">
      <c r="A995" s="19"/>
      <c r="B995" s="19"/>
      <c r="C995" s="18"/>
      <c r="D995" s="18"/>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5">
      <c r="A996" s="19"/>
      <c r="B996" s="19"/>
      <c r="C996" s="18"/>
      <c r="D996" s="18"/>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5">
      <c r="A997" s="19"/>
      <c r="B997" s="19"/>
      <c r="C997" s="18"/>
      <c r="D997" s="18"/>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5">
      <c r="A998" s="19"/>
      <c r="B998" s="19"/>
      <c r="C998" s="18"/>
      <c r="D998" s="18"/>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5">
      <c r="A999" s="19"/>
      <c r="B999" s="19"/>
      <c r="C999" s="18"/>
      <c r="D999" s="18"/>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5">
      <c r="A1000" s="19"/>
      <c r="B1000" s="19"/>
      <c r="C1000" s="18"/>
      <c r="D1000" s="18"/>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53:E53"/>
  </mergeCells>
  <pageMargins left="0.70866141732283472" right="0.31496062992125984" top="0.78740157480314965" bottom="0.78740157480314965" header="0" footer="0"/>
  <pageSetup paperSize="9" orientation="portrait"/>
  <headerFooter>
    <oddHeader>&amp;C&amp;A</oddHeader>
    <oddFooter>&amp;C000000_x000D_#FFFF00HK-dir Intern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topLeftCell="A26" workbookViewId="0">
      <selection activeCell="D52" sqref="D52"/>
    </sheetView>
  </sheetViews>
  <sheetFormatPr baseColWidth="10" defaultColWidth="14.42578125" defaultRowHeight="15" customHeight="1" x14ac:dyDescent="0.25"/>
  <cols>
    <col min="1" max="1" width="59.42578125" customWidth="1"/>
    <col min="2" max="2" width="6.5703125" customWidth="1"/>
    <col min="3" max="4" width="15.5703125" customWidth="1"/>
    <col min="5" max="5" width="13.5703125" customWidth="1"/>
    <col min="6" max="26" width="11.42578125" customWidth="1"/>
  </cols>
  <sheetData>
    <row r="1" spans="1:26" ht="15" customHeight="1" x14ac:dyDescent="0.25">
      <c r="A1" s="68" t="str">
        <f>Resultatregnskap!A1</f>
        <v>Fagskolens navn: Institutt for helhetsmedisin</v>
      </c>
      <c r="B1" s="68"/>
      <c r="C1" s="68"/>
      <c r="D1" s="6"/>
      <c r="E1" s="69"/>
      <c r="F1" s="69"/>
      <c r="G1" s="69"/>
      <c r="H1" s="69"/>
      <c r="I1" s="69"/>
      <c r="J1" s="69"/>
      <c r="K1" s="69"/>
      <c r="L1" s="69"/>
      <c r="M1" s="69"/>
      <c r="N1" s="69"/>
      <c r="O1" s="69"/>
      <c r="P1" s="69"/>
      <c r="Q1" s="69"/>
      <c r="R1" s="69"/>
      <c r="S1" s="69"/>
      <c r="T1" s="69"/>
      <c r="U1" s="69"/>
      <c r="V1" s="69"/>
      <c r="W1" s="69"/>
      <c r="X1" s="69"/>
      <c r="Y1" s="69"/>
      <c r="Z1" s="69"/>
    </row>
    <row r="2" spans="1:26" ht="15" customHeight="1" x14ac:dyDescent="0.25">
      <c r="A2" s="68"/>
      <c r="B2" s="68"/>
      <c r="C2" s="68"/>
      <c r="D2" s="6"/>
      <c r="E2" s="69"/>
      <c r="F2" s="69"/>
      <c r="G2" s="69"/>
      <c r="H2" s="69"/>
      <c r="I2" s="69"/>
      <c r="J2" s="69"/>
      <c r="K2" s="69"/>
      <c r="L2" s="69"/>
      <c r="M2" s="69"/>
      <c r="N2" s="69"/>
      <c r="O2" s="69"/>
      <c r="P2" s="69"/>
      <c r="Q2" s="69"/>
      <c r="R2" s="69"/>
      <c r="S2" s="69"/>
      <c r="T2" s="69"/>
      <c r="U2" s="69"/>
      <c r="V2" s="69"/>
      <c r="W2" s="69"/>
      <c r="X2" s="69"/>
      <c r="Y2" s="69"/>
      <c r="Z2" s="69"/>
    </row>
    <row r="3" spans="1:26" ht="15" customHeight="1" x14ac:dyDescent="0.25">
      <c r="A3" s="70" t="s">
        <v>229</v>
      </c>
      <c r="B3" s="68"/>
      <c r="C3" s="68"/>
      <c r="D3" s="6"/>
      <c r="E3" s="69"/>
      <c r="F3" s="69"/>
      <c r="G3" s="69"/>
      <c r="H3" s="69"/>
      <c r="I3" s="69"/>
      <c r="J3" s="69"/>
      <c r="K3" s="69"/>
      <c r="L3" s="69"/>
      <c r="M3" s="69"/>
      <c r="N3" s="69"/>
      <c r="O3" s="69"/>
      <c r="P3" s="69"/>
      <c r="Q3" s="69"/>
      <c r="R3" s="69"/>
      <c r="S3" s="69"/>
      <c r="T3" s="69"/>
      <c r="U3" s="69"/>
      <c r="V3" s="69"/>
      <c r="W3" s="69"/>
      <c r="X3" s="69"/>
      <c r="Y3" s="69"/>
      <c r="Z3" s="69"/>
    </row>
    <row r="4" spans="1:26" ht="15" customHeight="1" x14ac:dyDescent="0.25">
      <c r="A4" s="71" t="s">
        <v>34</v>
      </c>
      <c r="B4" s="68"/>
      <c r="C4" s="68"/>
      <c r="D4" s="6"/>
      <c r="E4" s="69"/>
      <c r="F4" s="69"/>
      <c r="G4" s="69"/>
      <c r="H4" s="69"/>
      <c r="I4" s="69"/>
      <c r="J4" s="69"/>
      <c r="K4" s="69"/>
      <c r="L4" s="69"/>
      <c r="M4" s="69"/>
      <c r="N4" s="69"/>
      <c r="O4" s="69"/>
      <c r="P4" s="69"/>
      <c r="Q4" s="69"/>
      <c r="R4" s="69"/>
      <c r="S4" s="69"/>
      <c r="T4" s="69"/>
      <c r="U4" s="69"/>
      <c r="V4" s="69"/>
      <c r="W4" s="69"/>
      <c r="X4" s="69"/>
      <c r="Y4" s="69"/>
      <c r="Z4" s="69"/>
    </row>
    <row r="5" spans="1:26" ht="15" customHeight="1" x14ac:dyDescent="0.25">
      <c r="A5" s="69"/>
      <c r="B5" s="69"/>
      <c r="C5" s="72"/>
      <c r="D5" s="69"/>
      <c r="E5" s="69"/>
      <c r="F5" s="69"/>
      <c r="G5" s="69"/>
      <c r="H5" s="69"/>
      <c r="I5" s="69"/>
      <c r="J5" s="69"/>
      <c r="K5" s="69"/>
      <c r="L5" s="69"/>
      <c r="M5" s="69"/>
      <c r="N5" s="69"/>
      <c r="O5" s="69"/>
      <c r="P5" s="69"/>
      <c r="Q5" s="69"/>
      <c r="R5" s="69"/>
      <c r="S5" s="69"/>
      <c r="T5" s="69"/>
      <c r="U5" s="69"/>
      <c r="V5" s="69"/>
      <c r="W5" s="69"/>
      <c r="X5" s="69"/>
      <c r="Y5" s="69"/>
      <c r="Z5" s="69"/>
    </row>
    <row r="6" spans="1:26" x14ac:dyDescent="0.25">
      <c r="A6" s="73"/>
      <c r="B6" s="74" t="s">
        <v>35</v>
      </c>
      <c r="C6" s="75">
        <f>Resultatregnskap!C6</f>
        <v>45657</v>
      </c>
      <c r="D6" s="76">
        <f>Resultatregnskap!D6</f>
        <v>45291</v>
      </c>
      <c r="E6" s="77" t="s">
        <v>36</v>
      </c>
      <c r="F6" s="69"/>
      <c r="G6" s="69"/>
      <c r="H6" s="69"/>
      <c r="I6" s="69"/>
      <c r="J6" s="69"/>
      <c r="K6" s="69"/>
      <c r="L6" s="69"/>
      <c r="M6" s="69"/>
      <c r="N6" s="69"/>
      <c r="O6" s="69"/>
      <c r="P6" s="69"/>
      <c r="Q6" s="69"/>
      <c r="R6" s="69"/>
      <c r="S6" s="69"/>
      <c r="T6" s="69"/>
      <c r="U6" s="69"/>
      <c r="V6" s="69"/>
      <c r="W6" s="69"/>
      <c r="X6" s="69"/>
      <c r="Y6" s="69"/>
      <c r="Z6" s="69"/>
    </row>
    <row r="7" spans="1:26" x14ac:dyDescent="0.25">
      <c r="A7" s="78" t="s">
        <v>230</v>
      </c>
      <c r="B7" s="79"/>
      <c r="C7" s="80"/>
      <c r="D7" s="81"/>
      <c r="E7" s="82"/>
      <c r="F7" s="69"/>
      <c r="G7" s="83"/>
      <c r="H7" s="69"/>
      <c r="I7" s="69"/>
      <c r="J7" s="69"/>
      <c r="K7" s="69"/>
      <c r="L7" s="69"/>
      <c r="M7" s="69"/>
      <c r="N7" s="69"/>
      <c r="O7" s="69"/>
      <c r="P7" s="69"/>
      <c r="Q7" s="69"/>
      <c r="R7" s="69"/>
      <c r="S7" s="69"/>
      <c r="T7" s="69"/>
      <c r="U7" s="69"/>
      <c r="V7" s="69"/>
      <c r="W7" s="69"/>
      <c r="X7" s="69"/>
      <c r="Y7" s="69"/>
      <c r="Z7" s="69"/>
    </row>
    <row r="8" spans="1:26" x14ac:dyDescent="0.25">
      <c r="A8" s="79" t="s">
        <v>70</v>
      </c>
      <c r="B8" s="79"/>
      <c r="C8" s="80">
        <f>23703/1000</f>
        <v>23.702999999999999</v>
      </c>
      <c r="D8" s="81">
        <f>-172106/1000</f>
        <v>-172.10599999999999</v>
      </c>
      <c r="E8" s="82" t="s">
        <v>231</v>
      </c>
      <c r="F8" s="69"/>
      <c r="G8" s="83"/>
      <c r="H8" s="69"/>
      <c r="I8" s="69"/>
      <c r="J8" s="69"/>
      <c r="K8" s="69"/>
      <c r="L8" s="69"/>
      <c r="M8" s="69"/>
      <c r="N8" s="69"/>
      <c r="O8" s="69"/>
      <c r="P8" s="69"/>
      <c r="Q8" s="69"/>
      <c r="R8" s="69"/>
      <c r="S8" s="69"/>
      <c r="T8" s="69"/>
      <c r="U8" s="69"/>
      <c r="V8" s="69"/>
      <c r="W8" s="69"/>
      <c r="X8" s="69"/>
      <c r="Y8" s="69"/>
      <c r="Z8" s="69"/>
    </row>
    <row r="9" spans="1:26" x14ac:dyDescent="0.25">
      <c r="A9" s="79" t="s">
        <v>232</v>
      </c>
      <c r="B9" s="79"/>
      <c r="C9" s="80"/>
      <c r="D9" s="81"/>
      <c r="E9" s="82" t="s">
        <v>233</v>
      </c>
      <c r="F9" s="69"/>
      <c r="G9" s="83"/>
      <c r="H9" s="69"/>
      <c r="I9" s="69"/>
      <c r="J9" s="69"/>
      <c r="K9" s="69"/>
      <c r="L9" s="69"/>
      <c r="M9" s="69"/>
      <c r="N9" s="69"/>
      <c r="O9" s="69"/>
      <c r="P9" s="69"/>
      <c r="Q9" s="69"/>
      <c r="R9" s="69"/>
      <c r="S9" s="69"/>
      <c r="T9" s="69"/>
      <c r="U9" s="69"/>
      <c r="V9" s="69"/>
      <c r="W9" s="69"/>
      <c r="X9" s="69"/>
      <c r="Y9" s="69"/>
      <c r="Z9" s="69"/>
    </row>
    <row r="10" spans="1:26" x14ac:dyDescent="0.25">
      <c r="A10" s="79" t="s">
        <v>234</v>
      </c>
      <c r="B10" s="79"/>
      <c r="C10" s="80"/>
      <c r="D10" s="81"/>
      <c r="E10" s="82" t="s">
        <v>235</v>
      </c>
      <c r="F10" s="69"/>
      <c r="G10" s="313"/>
      <c r="H10" s="305"/>
      <c r="I10" s="305"/>
      <c r="J10" s="305"/>
      <c r="K10" s="69"/>
      <c r="L10" s="69"/>
      <c r="M10" s="69"/>
      <c r="N10" s="69"/>
      <c r="O10" s="69"/>
      <c r="P10" s="69"/>
      <c r="Q10" s="69"/>
      <c r="R10" s="69"/>
      <c r="S10" s="69"/>
      <c r="T10" s="69"/>
      <c r="U10" s="69"/>
      <c r="V10" s="69"/>
      <c r="W10" s="69"/>
      <c r="X10" s="69"/>
      <c r="Y10" s="69"/>
      <c r="Z10" s="69"/>
    </row>
    <row r="11" spans="1:26" x14ac:dyDescent="0.25">
      <c r="A11" s="79" t="s">
        <v>236</v>
      </c>
      <c r="B11" s="79"/>
      <c r="C11" s="80">
        <f>6000/1000</f>
        <v>6</v>
      </c>
      <c r="D11" s="81">
        <f>6000/1000</f>
        <v>6</v>
      </c>
      <c r="E11" s="82" t="s">
        <v>237</v>
      </c>
      <c r="F11" s="69"/>
      <c r="G11" s="69"/>
      <c r="H11" s="69"/>
      <c r="I11" s="69"/>
      <c r="J11" s="69"/>
      <c r="K11" s="69"/>
      <c r="L11" s="69"/>
      <c r="M11" s="69"/>
      <c r="N11" s="69"/>
      <c r="O11" s="69"/>
      <c r="P11" s="69"/>
      <c r="Q11" s="69"/>
      <c r="R11" s="69"/>
      <c r="S11" s="69"/>
      <c r="T11" s="69"/>
      <c r="U11" s="69"/>
      <c r="V11" s="69"/>
      <c r="W11" s="69"/>
      <c r="X11" s="69"/>
      <c r="Y11" s="69"/>
      <c r="Z11" s="69"/>
    </row>
    <row r="12" spans="1:26" x14ac:dyDescent="0.25">
      <c r="A12" s="79" t="s">
        <v>238</v>
      </c>
      <c r="B12" s="79"/>
      <c r="C12" s="80"/>
      <c r="D12" s="81"/>
      <c r="E12" s="82" t="s">
        <v>239</v>
      </c>
      <c r="F12" s="69"/>
      <c r="G12" s="69"/>
      <c r="H12" s="69"/>
      <c r="I12" s="69"/>
      <c r="J12" s="69"/>
      <c r="K12" s="69"/>
      <c r="L12" s="69"/>
      <c r="M12" s="69"/>
      <c r="N12" s="69"/>
      <c r="O12" s="69"/>
      <c r="P12" s="69"/>
      <c r="Q12" s="69"/>
      <c r="R12" s="69"/>
      <c r="S12" s="69"/>
      <c r="T12" s="69"/>
      <c r="U12" s="69"/>
      <c r="V12" s="69"/>
      <c r="W12" s="69"/>
      <c r="X12" s="69"/>
      <c r="Y12" s="69"/>
      <c r="Z12" s="69"/>
    </row>
    <row r="13" spans="1:26" x14ac:dyDescent="0.25">
      <c r="A13" s="79" t="s">
        <v>240</v>
      </c>
      <c r="B13" s="79"/>
      <c r="C13" s="80"/>
      <c r="D13" s="81"/>
      <c r="E13" s="82" t="s">
        <v>241</v>
      </c>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9" t="s">
        <v>242</v>
      </c>
      <c r="B14" s="79"/>
      <c r="C14" s="80"/>
      <c r="D14" s="81"/>
      <c r="E14" s="82" t="s">
        <v>243</v>
      </c>
      <c r="F14" s="69"/>
      <c r="G14" s="69"/>
      <c r="H14" s="69"/>
      <c r="I14" s="69"/>
      <c r="J14" s="69"/>
      <c r="K14" s="69"/>
      <c r="L14" s="69"/>
      <c r="M14" s="69"/>
      <c r="N14" s="69"/>
      <c r="O14" s="69"/>
      <c r="P14" s="69"/>
      <c r="Q14" s="69"/>
      <c r="R14" s="69"/>
      <c r="S14" s="69"/>
      <c r="T14" s="69"/>
      <c r="U14" s="69"/>
      <c r="V14" s="69"/>
      <c r="W14" s="69"/>
      <c r="X14" s="69"/>
      <c r="Y14" s="69"/>
      <c r="Z14" s="69"/>
    </row>
    <row r="15" spans="1:26" x14ac:dyDescent="0.25">
      <c r="A15" s="79" t="s">
        <v>244</v>
      </c>
      <c r="B15" s="79"/>
      <c r="C15" s="80">
        <f>209360/1000</f>
        <v>209.36</v>
      </c>
      <c r="D15" s="81">
        <f>-1023171/1000</f>
        <v>-1023.171</v>
      </c>
      <c r="E15" s="82" t="s">
        <v>245</v>
      </c>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9" t="s">
        <v>246</v>
      </c>
      <c r="B16" s="79"/>
      <c r="C16" s="80">
        <f>33506/1000</f>
        <v>33.506</v>
      </c>
      <c r="D16" s="81">
        <f>-38370/1000</f>
        <v>-38.369999999999997</v>
      </c>
      <c r="E16" s="82" t="s">
        <v>247</v>
      </c>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9" t="s">
        <v>248</v>
      </c>
      <c r="B17" s="79"/>
      <c r="C17" s="80"/>
      <c r="D17" s="81"/>
      <c r="E17" s="82" t="s">
        <v>249</v>
      </c>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9" t="s">
        <v>250</v>
      </c>
      <c r="B18" s="79"/>
      <c r="C18" s="80"/>
      <c r="D18" s="81"/>
      <c r="E18" s="82" t="s">
        <v>251</v>
      </c>
      <c r="F18" s="69"/>
      <c r="G18" s="69"/>
      <c r="H18" s="69"/>
      <c r="I18" s="69"/>
      <c r="J18" s="69"/>
      <c r="K18" s="69"/>
      <c r="L18" s="69"/>
      <c r="M18" s="69"/>
      <c r="N18" s="69"/>
      <c r="O18" s="69"/>
      <c r="P18" s="69"/>
      <c r="Q18" s="69"/>
      <c r="R18" s="69"/>
      <c r="S18" s="69"/>
      <c r="T18" s="69"/>
      <c r="U18" s="69"/>
      <c r="V18" s="69"/>
      <c r="W18" s="69"/>
      <c r="X18" s="69"/>
      <c r="Y18" s="69"/>
      <c r="Z18" s="69"/>
    </row>
    <row r="19" spans="1:26" x14ac:dyDescent="0.25">
      <c r="A19" s="84" t="s">
        <v>252</v>
      </c>
      <c r="B19" s="84"/>
      <c r="C19" s="80"/>
      <c r="D19" s="81"/>
      <c r="E19" s="82" t="s">
        <v>253</v>
      </c>
      <c r="F19" s="69"/>
      <c r="G19" s="69"/>
      <c r="H19" s="69"/>
      <c r="I19" s="69"/>
      <c r="J19" s="69"/>
      <c r="K19" s="69"/>
      <c r="L19" s="69"/>
      <c r="M19" s="69"/>
      <c r="N19" s="69"/>
      <c r="O19" s="69"/>
      <c r="P19" s="69"/>
      <c r="Q19" s="69"/>
      <c r="R19" s="69"/>
      <c r="S19" s="69"/>
      <c r="T19" s="69"/>
      <c r="U19" s="69"/>
      <c r="V19" s="69"/>
      <c r="W19" s="69"/>
      <c r="X19" s="69"/>
      <c r="Y19" s="69"/>
      <c r="Z19" s="69"/>
    </row>
    <row r="20" spans="1:26" x14ac:dyDescent="0.25">
      <c r="A20" s="85" t="s">
        <v>254</v>
      </c>
      <c r="B20" s="73"/>
      <c r="C20" s="86">
        <f>SUBTOTAL(9,C8:C19)</f>
        <v>272.56900000000002</v>
      </c>
      <c r="D20" s="87">
        <f t="shared" ref="D20" si="0">SUBTOTAL(9,D8:D19)</f>
        <v>-1227.6469999999999</v>
      </c>
      <c r="E20" s="77" t="s">
        <v>255</v>
      </c>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9"/>
      <c r="B21" s="79"/>
      <c r="C21" s="88"/>
      <c r="D21" s="89"/>
      <c r="E21" s="82"/>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8" t="s">
        <v>256</v>
      </c>
      <c r="B22" s="79"/>
      <c r="C22" s="80"/>
      <c r="D22" s="81"/>
      <c r="E22" s="82"/>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79" t="s">
        <v>257</v>
      </c>
      <c r="B23" s="79"/>
      <c r="C23" s="80"/>
      <c r="D23" s="81"/>
      <c r="E23" s="82" t="s">
        <v>258</v>
      </c>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9" t="s">
        <v>259</v>
      </c>
      <c r="B24" s="79"/>
      <c r="C24" s="80"/>
      <c r="D24" s="81"/>
      <c r="E24" s="82" t="s">
        <v>260</v>
      </c>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79" t="s">
        <v>261</v>
      </c>
      <c r="B25" s="79"/>
      <c r="C25" s="80"/>
      <c r="D25" s="81"/>
      <c r="E25" s="82" t="s">
        <v>262</v>
      </c>
      <c r="F25" s="69"/>
      <c r="G25" s="69"/>
      <c r="H25" s="69"/>
      <c r="I25" s="69"/>
      <c r="J25" s="69"/>
      <c r="K25" s="69"/>
      <c r="L25" s="69"/>
      <c r="M25" s="69"/>
      <c r="N25" s="69"/>
      <c r="O25" s="69"/>
      <c r="P25" s="69"/>
      <c r="Q25" s="69"/>
      <c r="R25" s="69"/>
      <c r="S25" s="69"/>
      <c r="T25" s="69"/>
      <c r="U25" s="69"/>
      <c r="V25" s="69"/>
      <c r="W25" s="69"/>
      <c r="X25" s="69"/>
      <c r="Y25" s="69"/>
      <c r="Z25" s="69"/>
    </row>
    <row r="26" spans="1:26" ht="15.75" customHeight="1" x14ac:dyDescent="0.25">
      <c r="A26" s="79" t="s">
        <v>263</v>
      </c>
      <c r="B26" s="79"/>
      <c r="C26" s="80"/>
      <c r="D26" s="81"/>
      <c r="E26" s="82" t="s">
        <v>264</v>
      </c>
      <c r="F26" s="69"/>
      <c r="G26" s="69"/>
      <c r="H26" s="69"/>
      <c r="I26" s="69"/>
      <c r="J26" s="69"/>
      <c r="K26" s="69"/>
      <c r="L26" s="69"/>
      <c r="M26" s="69"/>
      <c r="N26" s="69"/>
      <c r="O26" s="69"/>
      <c r="P26" s="69"/>
      <c r="Q26" s="69"/>
      <c r="R26" s="69"/>
      <c r="S26" s="69"/>
      <c r="T26" s="69"/>
      <c r="U26" s="69"/>
      <c r="V26" s="69"/>
      <c r="W26" s="69"/>
      <c r="X26" s="69"/>
      <c r="Y26" s="69"/>
      <c r="Z26" s="69"/>
    </row>
    <row r="27" spans="1:26" ht="15.75" customHeight="1" x14ac:dyDescent="0.25">
      <c r="A27" s="79" t="s">
        <v>265</v>
      </c>
      <c r="B27" s="79"/>
      <c r="C27" s="80"/>
      <c r="D27" s="81"/>
      <c r="E27" s="82" t="s">
        <v>266</v>
      </c>
      <c r="F27" s="69"/>
      <c r="G27" s="69"/>
      <c r="H27" s="69"/>
      <c r="I27" s="69"/>
      <c r="J27" s="69"/>
      <c r="K27" s="69"/>
      <c r="L27" s="69"/>
      <c r="M27" s="69"/>
      <c r="N27" s="69"/>
      <c r="O27" s="69"/>
      <c r="P27" s="69"/>
      <c r="Q27" s="69"/>
      <c r="R27" s="69"/>
      <c r="S27" s="69"/>
      <c r="T27" s="69"/>
      <c r="U27" s="69"/>
      <c r="V27" s="69"/>
      <c r="W27" s="69"/>
      <c r="X27" s="69"/>
      <c r="Y27" s="69"/>
      <c r="Z27" s="69"/>
    </row>
    <row r="28" spans="1:26" ht="15.75" customHeight="1" x14ac:dyDescent="0.25">
      <c r="A28" s="79" t="s">
        <v>267</v>
      </c>
      <c r="B28" s="79"/>
      <c r="C28" s="80"/>
      <c r="D28" s="81"/>
      <c r="E28" s="82" t="s">
        <v>268</v>
      </c>
      <c r="F28" s="69"/>
      <c r="G28" s="69"/>
      <c r="H28" s="69"/>
      <c r="I28" s="69"/>
      <c r="J28" s="69"/>
      <c r="K28" s="69"/>
      <c r="L28" s="69"/>
      <c r="M28" s="69"/>
      <c r="N28" s="69"/>
      <c r="O28" s="69"/>
      <c r="P28" s="69"/>
      <c r="Q28" s="69"/>
      <c r="R28" s="69"/>
      <c r="S28" s="69"/>
      <c r="T28" s="69"/>
      <c r="U28" s="69"/>
      <c r="V28" s="69"/>
      <c r="W28" s="69"/>
      <c r="X28" s="69"/>
      <c r="Y28" s="69"/>
      <c r="Z28" s="69"/>
    </row>
    <row r="29" spans="1:26" ht="15.75" customHeight="1" x14ac:dyDescent="0.25">
      <c r="A29" s="85" t="s">
        <v>269</v>
      </c>
      <c r="B29" s="73"/>
      <c r="C29" s="86">
        <f t="shared" ref="C29:D29" si="1">SUBTOTAL(9,C23:C28)</f>
        <v>0</v>
      </c>
      <c r="D29" s="87">
        <f t="shared" si="1"/>
        <v>0</v>
      </c>
      <c r="E29" s="77" t="s">
        <v>270</v>
      </c>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79"/>
      <c r="B30" s="79"/>
      <c r="C30" s="88"/>
      <c r="D30" s="89"/>
      <c r="E30" s="82"/>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78" t="s">
        <v>271</v>
      </c>
      <c r="B31" s="79"/>
      <c r="C31" s="80"/>
      <c r="D31" s="81"/>
      <c r="E31" s="82"/>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79" t="s">
        <v>272</v>
      </c>
      <c r="B32" s="79"/>
      <c r="C32" s="80"/>
      <c r="D32" s="81"/>
      <c r="E32" s="82" t="s">
        <v>273</v>
      </c>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79" t="s">
        <v>274</v>
      </c>
      <c r="B33" s="79"/>
      <c r="C33" s="80"/>
      <c r="D33" s="81"/>
      <c r="E33" s="82" t="s">
        <v>275</v>
      </c>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79" t="s">
        <v>276</v>
      </c>
      <c r="B34" s="79"/>
      <c r="C34" s="80"/>
      <c r="D34" s="81"/>
      <c r="E34" s="82" t="s">
        <v>277</v>
      </c>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79" t="s">
        <v>278</v>
      </c>
      <c r="B35" s="79"/>
      <c r="C35" s="80"/>
      <c r="D35" s="81"/>
      <c r="E35" s="82" t="s">
        <v>279</v>
      </c>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79" t="s">
        <v>280</v>
      </c>
      <c r="B36" s="79"/>
      <c r="C36" s="80">
        <v>0</v>
      </c>
      <c r="D36" s="81">
        <f>1237820/1000</f>
        <v>1237.82</v>
      </c>
      <c r="E36" s="82" t="s">
        <v>281</v>
      </c>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79" t="s">
        <v>282</v>
      </c>
      <c r="B37" s="79"/>
      <c r="C37" s="80">
        <f>-165009/1000</f>
        <v>-165.00899999999999</v>
      </c>
      <c r="D37" s="81"/>
      <c r="E37" s="82" t="s">
        <v>283</v>
      </c>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79" t="s">
        <v>284</v>
      </c>
      <c r="B38" s="79"/>
      <c r="C38" s="80"/>
      <c r="D38" s="81"/>
      <c r="E38" s="82" t="s">
        <v>285</v>
      </c>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79" t="s">
        <v>286</v>
      </c>
      <c r="B39" s="79"/>
      <c r="C39" s="80"/>
      <c r="D39" s="81"/>
      <c r="E39" s="82" t="s">
        <v>287</v>
      </c>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79" t="s">
        <v>288</v>
      </c>
      <c r="B40" s="79"/>
      <c r="C40" s="80"/>
      <c r="D40" s="81"/>
      <c r="E40" s="82" t="s">
        <v>289</v>
      </c>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79" t="s">
        <v>290</v>
      </c>
      <c r="B41" s="79"/>
      <c r="C41" s="80"/>
      <c r="D41" s="81"/>
      <c r="E41" s="82" t="s">
        <v>291</v>
      </c>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79" t="s">
        <v>292</v>
      </c>
      <c r="B42" s="79"/>
      <c r="C42" s="80"/>
      <c r="D42" s="81"/>
      <c r="E42" s="82" t="s">
        <v>293</v>
      </c>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79" t="s">
        <v>294</v>
      </c>
      <c r="B43" s="79"/>
      <c r="C43" s="80"/>
      <c r="D43" s="81"/>
      <c r="E43" s="82" t="s">
        <v>295</v>
      </c>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79" t="s">
        <v>296</v>
      </c>
      <c r="B44" s="79"/>
      <c r="C44" s="80"/>
      <c r="D44" s="81"/>
      <c r="E44" s="82" t="s">
        <v>297</v>
      </c>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79" t="s">
        <v>298</v>
      </c>
      <c r="B45" s="79"/>
      <c r="C45" s="80"/>
      <c r="D45" s="81"/>
      <c r="E45" s="82" t="s">
        <v>299</v>
      </c>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79" t="s">
        <v>300</v>
      </c>
      <c r="B46" s="79"/>
      <c r="C46" s="80"/>
      <c r="D46" s="81"/>
      <c r="E46" s="82" t="s">
        <v>301</v>
      </c>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85" t="s">
        <v>302</v>
      </c>
      <c r="B47" s="73"/>
      <c r="C47" s="86">
        <f t="shared" ref="C47:D47" si="2">SUBTOTAL(9,C32:C46)</f>
        <v>-165.00899999999999</v>
      </c>
      <c r="D47" s="87">
        <f t="shared" si="2"/>
        <v>1237.82</v>
      </c>
      <c r="E47" s="77" t="s">
        <v>303</v>
      </c>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79"/>
      <c r="B48" s="79"/>
      <c r="C48" s="88"/>
      <c r="D48" s="89"/>
      <c r="E48" s="82"/>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78" t="s">
        <v>304</v>
      </c>
      <c r="B49" s="79"/>
      <c r="C49" s="90"/>
      <c r="D49" s="91"/>
      <c r="E49" s="82" t="s">
        <v>305</v>
      </c>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73" t="s">
        <v>306</v>
      </c>
      <c r="B50" s="73"/>
      <c r="C50" s="86">
        <f t="shared" ref="C50:D50" si="3">SUBTOTAL(9,C8:C49)</f>
        <v>107.56000000000003</v>
      </c>
      <c r="D50" s="86">
        <f t="shared" si="3"/>
        <v>10.173000000000002</v>
      </c>
      <c r="E50" s="77" t="s">
        <v>307</v>
      </c>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73" t="s">
        <v>308</v>
      </c>
      <c r="B51" s="73"/>
      <c r="C51" s="86">
        <f>46951/1000</f>
        <v>46.951000000000001</v>
      </c>
      <c r="D51" s="92">
        <f>36778/1000</f>
        <v>36.777999999999999</v>
      </c>
      <c r="E51" s="77" t="s">
        <v>309</v>
      </c>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93" t="s">
        <v>310</v>
      </c>
      <c r="B52" s="84"/>
      <c r="C52" s="86">
        <f t="shared" ref="C52" si="4">SUBTOTAL(9,C8:C51)</f>
        <v>154.51100000000002</v>
      </c>
      <c r="D52" s="87">
        <f>SUBTOTAL(9,D8:D51)</f>
        <v>46.951000000000001</v>
      </c>
      <c r="E52" s="77" t="s">
        <v>311</v>
      </c>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72"/>
      <c r="D53" s="69"/>
      <c r="E53" s="69"/>
      <c r="F53" s="69"/>
      <c r="G53" s="69"/>
      <c r="H53" s="69"/>
      <c r="I53" s="69"/>
      <c r="J53" s="69"/>
      <c r="K53" s="69"/>
      <c r="L53" s="69"/>
      <c r="M53" s="69"/>
      <c r="N53" s="69"/>
      <c r="O53" s="69"/>
      <c r="P53" s="69"/>
      <c r="Q53" s="69"/>
      <c r="R53" s="69"/>
      <c r="S53" s="69"/>
      <c r="T53" s="69"/>
      <c r="U53" s="69"/>
      <c r="V53" s="69"/>
      <c r="W53" s="69"/>
      <c r="X53" s="69"/>
      <c r="Y53" s="69"/>
      <c r="Z53" s="69"/>
    </row>
    <row r="54" spans="1:26" ht="144" customHeight="1" x14ac:dyDescent="0.25">
      <c r="A54" s="314" t="s">
        <v>312</v>
      </c>
      <c r="B54" s="305"/>
      <c r="C54" s="305"/>
      <c r="D54" s="305"/>
      <c r="E54" s="305"/>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313"/>
      <c r="B55" s="305"/>
      <c r="C55" s="305"/>
      <c r="D55" s="305"/>
      <c r="E55" s="305"/>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72"/>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72"/>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83"/>
      <c r="B58" s="69"/>
      <c r="C58" s="72"/>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72"/>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72"/>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72"/>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72"/>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72"/>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72"/>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72"/>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72"/>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72"/>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72"/>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72"/>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72"/>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72"/>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72"/>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72"/>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72"/>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72"/>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72"/>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72"/>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72"/>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72"/>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72"/>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72"/>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72"/>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72"/>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72"/>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72"/>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72"/>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72"/>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72"/>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72"/>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72"/>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72"/>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72"/>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72"/>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72"/>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72"/>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72"/>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72"/>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72"/>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72"/>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72"/>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72"/>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72"/>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72"/>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72"/>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72"/>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72"/>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72"/>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72"/>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72"/>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72"/>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72"/>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72"/>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72"/>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72"/>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72"/>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72"/>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72"/>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72"/>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72"/>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72"/>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72"/>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72"/>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72"/>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72"/>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72"/>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72"/>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72"/>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72"/>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72"/>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72"/>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72"/>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72"/>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72"/>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72"/>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72"/>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72"/>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72"/>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72"/>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72"/>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72"/>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72"/>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72"/>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72"/>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72"/>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72"/>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72"/>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72"/>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72"/>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72"/>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72"/>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72"/>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72"/>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72"/>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72"/>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72"/>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72"/>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72"/>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72"/>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72"/>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72"/>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72"/>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72"/>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72"/>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72"/>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72"/>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72"/>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72"/>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72"/>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72"/>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72"/>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72"/>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72"/>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72"/>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72"/>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72"/>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72"/>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72"/>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72"/>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72"/>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72"/>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72"/>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72"/>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72"/>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72"/>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72"/>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72"/>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72"/>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72"/>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72"/>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72"/>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72"/>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72"/>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72"/>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72"/>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72"/>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72"/>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72"/>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72"/>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72"/>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72"/>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72"/>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72"/>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72"/>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72"/>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72"/>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72"/>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72"/>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72"/>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72"/>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72"/>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72"/>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72"/>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72"/>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72"/>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72"/>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72"/>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72"/>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72"/>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72"/>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72"/>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72"/>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72"/>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72"/>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72"/>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72"/>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72"/>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72"/>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72"/>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72"/>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72"/>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72"/>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72"/>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72"/>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72"/>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72"/>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72"/>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72"/>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72"/>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72"/>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72"/>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72"/>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72"/>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72"/>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72"/>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72"/>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72"/>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72"/>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72"/>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72"/>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72"/>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72"/>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72"/>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72"/>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72"/>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72"/>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72"/>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72"/>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72"/>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72"/>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72"/>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72"/>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72"/>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72"/>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72"/>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72"/>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72"/>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72"/>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72"/>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72"/>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72"/>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72"/>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72"/>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72"/>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72"/>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72"/>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72"/>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72"/>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72"/>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72"/>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72"/>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72"/>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72"/>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72"/>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72"/>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72"/>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72"/>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72"/>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72"/>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72"/>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72"/>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72"/>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72"/>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72"/>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72"/>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72"/>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72"/>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72"/>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72"/>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72"/>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72"/>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72"/>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72"/>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72"/>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72"/>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72"/>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72"/>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72"/>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72"/>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72"/>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72"/>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72"/>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72"/>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72"/>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72"/>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72"/>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72"/>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72"/>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72"/>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72"/>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72"/>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72"/>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72"/>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72"/>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72"/>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72"/>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72"/>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72"/>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72"/>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72"/>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72"/>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72"/>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72"/>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72"/>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72"/>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72"/>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72"/>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72"/>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72"/>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72"/>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72"/>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72"/>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72"/>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72"/>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72"/>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72"/>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72"/>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72"/>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72"/>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72"/>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72"/>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72"/>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72"/>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72"/>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72"/>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72"/>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72"/>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72"/>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72"/>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72"/>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72"/>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72"/>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72"/>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72"/>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72"/>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72"/>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72"/>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72"/>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72"/>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72"/>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72"/>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72"/>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72"/>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72"/>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72"/>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72"/>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72"/>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72"/>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72"/>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72"/>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72"/>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72"/>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72"/>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72"/>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72"/>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72"/>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72"/>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72"/>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72"/>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72"/>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72"/>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72"/>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72"/>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72"/>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72"/>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72"/>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72"/>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72"/>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72"/>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72"/>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72"/>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72"/>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72"/>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72"/>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72"/>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72"/>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72"/>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72"/>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72"/>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72"/>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72"/>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72"/>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72"/>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72"/>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72"/>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72"/>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72"/>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72"/>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72"/>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72"/>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72"/>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72"/>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72"/>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72"/>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72"/>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72"/>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72"/>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72"/>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72"/>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72"/>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72"/>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72"/>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72"/>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72"/>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72"/>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72"/>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72"/>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72"/>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72"/>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72"/>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72"/>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72"/>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72"/>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72"/>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72"/>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72"/>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72"/>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72"/>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72"/>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72"/>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72"/>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72"/>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72"/>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72"/>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72"/>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72"/>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72"/>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72"/>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72"/>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72"/>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72"/>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72"/>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72"/>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72"/>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72"/>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72"/>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72"/>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72"/>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72"/>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72"/>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72"/>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72"/>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72"/>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72"/>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72"/>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72"/>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72"/>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72"/>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72"/>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72"/>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72"/>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72"/>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72"/>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72"/>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72"/>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72"/>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72"/>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72"/>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72"/>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72"/>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72"/>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72"/>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72"/>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72"/>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72"/>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72"/>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72"/>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72"/>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72"/>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72"/>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72"/>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72"/>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72"/>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72"/>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72"/>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72"/>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72"/>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72"/>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72"/>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72"/>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72"/>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72"/>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72"/>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72"/>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72"/>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72"/>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72"/>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72"/>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72"/>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72"/>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72"/>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72"/>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72"/>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72"/>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72"/>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72"/>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72"/>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72"/>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72"/>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72"/>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72"/>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72"/>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72"/>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72"/>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72"/>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72"/>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72"/>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72"/>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72"/>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72"/>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72"/>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72"/>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72"/>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72"/>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72"/>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72"/>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72"/>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72"/>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72"/>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72"/>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72"/>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72"/>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72"/>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72"/>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72"/>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72"/>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72"/>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72"/>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72"/>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72"/>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72"/>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72"/>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72"/>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72"/>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72"/>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72"/>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72"/>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72"/>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72"/>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72"/>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72"/>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72"/>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72"/>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72"/>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72"/>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72"/>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72"/>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72"/>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72"/>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72"/>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72"/>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72"/>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72"/>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72"/>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72"/>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72"/>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72"/>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72"/>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72"/>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72"/>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72"/>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72"/>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72"/>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72"/>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72"/>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72"/>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72"/>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72"/>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72"/>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72"/>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72"/>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72"/>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72"/>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72"/>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72"/>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72"/>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72"/>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72"/>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72"/>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72"/>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72"/>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72"/>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72"/>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72"/>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72"/>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72"/>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72"/>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72"/>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72"/>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72"/>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72"/>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72"/>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72"/>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72"/>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72"/>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72"/>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72"/>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72"/>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72"/>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72"/>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72"/>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72"/>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72"/>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72"/>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72"/>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72"/>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72"/>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72"/>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72"/>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72"/>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72"/>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72"/>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72"/>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72"/>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72"/>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72"/>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72"/>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72"/>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72"/>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72"/>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72"/>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72"/>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72"/>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72"/>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72"/>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72"/>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72"/>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72"/>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72"/>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72"/>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72"/>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72"/>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72"/>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72"/>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72"/>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72"/>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72"/>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72"/>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72"/>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72"/>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72"/>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72"/>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72"/>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72"/>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72"/>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72"/>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72"/>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72"/>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72"/>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72"/>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72"/>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72"/>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72"/>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72"/>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72"/>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72"/>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72"/>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72"/>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72"/>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72"/>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72"/>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72"/>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72"/>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72"/>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72"/>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72"/>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72"/>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72"/>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72"/>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72"/>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72"/>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72"/>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72"/>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72"/>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72"/>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72"/>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72"/>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72"/>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72"/>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72"/>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72"/>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72"/>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72"/>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72"/>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72"/>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72"/>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72"/>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72"/>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72"/>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72"/>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72"/>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72"/>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72"/>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72"/>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72"/>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72"/>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72"/>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72"/>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72"/>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72"/>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72"/>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72"/>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72"/>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72"/>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72"/>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72"/>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72"/>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72"/>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72"/>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72"/>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72"/>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72"/>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72"/>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72"/>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72"/>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72"/>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72"/>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72"/>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72"/>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72"/>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72"/>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72"/>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72"/>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72"/>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72"/>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72"/>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72"/>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72"/>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72"/>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72"/>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72"/>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72"/>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72"/>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72"/>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72"/>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72"/>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72"/>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72"/>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72"/>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72"/>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72"/>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72"/>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72"/>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72"/>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72"/>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72"/>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72"/>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72"/>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72"/>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72"/>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72"/>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72"/>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72"/>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72"/>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72"/>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72"/>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72"/>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72"/>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72"/>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72"/>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72"/>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72"/>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72"/>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72"/>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72"/>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72"/>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72"/>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72"/>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72"/>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72"/>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72"/>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72"/>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72"/>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72"/>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72"/>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72"/>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72"/>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72"/>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72"/>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72"/>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72"/>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72"/>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72"/>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72"/>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72"/>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72"/>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72"/>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72"/>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72"/>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72"/>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72"/>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72"/>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72"/>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72"/>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72"/>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72"/>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72"/>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72"/>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72"/>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72"/>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72"/>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72"/>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72"/>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72"/>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72"/>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72"/>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72"/>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72"/>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72"/>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72"/>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72"/>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72"/>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72"/>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72"/>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72"/>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72"/>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72"/>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72"/>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72"/>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72"/>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72"/>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72"/>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72"/>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72"/>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72"/>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72"/>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72"/>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72"/>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72"/>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72"/>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72"/>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72"/>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72"/>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72"/>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72"/>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72"/>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72"/>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72"/>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72"/>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72"/>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72"/>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72"/>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72"/>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72"/>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72"/>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72"/>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72"/>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72"/>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72"/>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72"/>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72"/>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72"/>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72"/>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72"/>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72"/>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72"/>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72"/>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72"/>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72"/>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72"/>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72"/>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72"/>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72"/>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72"/>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72"/>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72"/>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72"/>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72"/>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72"/>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72"/>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72"/>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72"/>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72"/>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72"/>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72"/>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72"/>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72"/>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72"/>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72"/>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72"/>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72"/>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72"/>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72"/>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72"/>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72"/>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72"/>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72"/>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72"/>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72"/>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72"/>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72"/>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72"/>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72"/>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72"/>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72"/>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72"/>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72"/>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72"/>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72"/>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72"/>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72"/>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72"/>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72"/>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72"/>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72"/>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72"/>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72"/>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72"/>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72"/>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72"/>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72"/>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72"/>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72"/>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72"/>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72"/>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72"/>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72"/>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72"/>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72"/>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72"/>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72"/>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72"/>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72"/>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72"/>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72"/>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72"/>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72"/>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72"/>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72"/>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72"/>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72"/>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72"/>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72"/>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72"/>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72"/>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72"/>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72"/>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72"/>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72"/>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72"/>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72"/>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72"/>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72"/>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72"/>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72"/>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72"/>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72"/>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72"/>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72"/>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72"/>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72"/>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72"/>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72"/>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72"/>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72"/>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72"/>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72"/>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72"/>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72"/>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72"/>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72"/>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72"/>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72"/>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72"/>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72"/>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72"/>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72"/>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72"/>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72"/>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72"/>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72"/>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3">
    <mergeCell ref="G10:J10"/>
    <mergeCell ref="A54:E54"/>
    <mergeCell ref="A55:E55"/>
  </mergeCells>
  <pageMargins left="0.70866141732283472" right="0.70866141732283472" top="0.78740157480314965" bottom="0.78740157480314965" header="0" footer="0"/>
  <pageSetup paperSize="9" scale="95" orientation="portrait"/>
  <headerFooter>
    <oddHeader>&amp;CKontantstrømoppstilling  etter den indirekte metode</oddHeader>
    <oddFooter>&amp;C000000_x000D_#FFFF00HK-dir Intern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A36" workbookViewId="0">
      <selection activeCell="C56" sqref="C56"/>
    </sheetView>
  </sheetViews>
  <sheetFormatPr baseColWidth="10" defaultColWidth="14.42578125" defaultRowHeight="15" customHeight="1" x14ac:dyDescent="0.25"/>
  <cols>
    <col min="1" max="1" width="65" customWidth="1"/>
    <col min="2" max="2" width="13.5703125" customWidth="1"/>
    <col min="3" max="3" width="16.7109375" customWidth="1"/>
    <col min="4" max="5" width="14" customWidth="1"/>
    <col min="6" max="6" width="12.85546875" customWidth="1"/>
    <col min="7" max="7" width="15.42578125" customWidth="1"/>
    <col min="8" max="26" width="11.42578125" customWidth="1"/>
  </cols>
  <sheetData>
    <row r="1" spans="1:26" ht="12.75" customHeight="1" x14ac:dyDescent="0.25">
      <c r="A1" s="17" t="str">
        <f>Resultatregnskap!A1</f>
        <v>Fagskolens navn: Institutt for helhetsmedisin</v>
      </c>
      <c r="B1" s="18"/>
      <c r="C1" s="18"/>
      <c r="D1" s="18"/>
      <c r="E1" s="18"/>
      <c r="F1" s="18"/>
      <c r="G1" s="18"/>
      <c r="H1" s="18"/>
      <c r="I1" s="18"/>
      <c r="J1" s="18"/>
      <c r="K1" s="18"/>
      <c r="L1" s="18"/>
      <c r="M1" s="18"/>
      <c r="N1" s="18"/>
      <c r="O1" s="18"/>
      <c r="P1" s="18"/>
      <c r="Q1" s="18"/>
      <c r="R1" s="18"/>
      <c r="S1" s="18"/>
      <c r="T1" s="18"/>
      <c r="U1" s="18"/>
      <c r="V1" s="18"/>
      <c r="W1" s="18"/>
      <c r="X1" s="18"/>
      <c r="Y1" s="18"/>
      <c r="Z1" s="18"/>
    </row>
    <row r="2" spans="1:26" ht="12.75" customHeight="1" x14ac:dyDescent="0.25">
      <c r="A2" s="18"/>
      <c r="B2" s="18"/>
      <c r="C2" s="18"/>
      <c r="D2" s="18"/>
      <c r="E2" s="18"/>
      <c r="F2" s="18"/>
      <c r="G2" s="18"/>
      <c r="H2" s="18"/>
      <c r="I2" s="18"/>
      <c r="J2" s="18"/>
      <c r="K2" s="18"/>
      <c r="L2" s="18"/>
      <c r="M2" s="18"/>
      <c r="N2" s="18"/>
      <c r="O2" s="18"/>
      <c r="P2" s="18"/>
      <c r="Q2" s="18"/>
      <c r="R2" s="18"/>
      <c r="S2" s="18"/>
      <c r="T2" s="18"/>
      <c r="U2" s="18"/>
      <c r="V2" s="18"/>
      <c r="W2" s="18"/>
      <c r="X2" s="18"/>
      <c r="Y2" s="18"/>
      <c r="Z2" s="18"/>
    </row>
    <row r="3" spans="1:26" ht="12.75" customHeight="1" x14ac:dyDescent="0.25">
      <c r="A3" s="17" t="s">
        <v>313</v>
      </c>
      <c r="B3" s="18"/>
      <c r="C3" s="18"/>
      <c r="D3" s="18"/>
      <c r="E3" s="18"/>
      <c r="F3" s="18"/>
      <c r="G3" s="18"/>
      <c r="H3" s="18"/>
      <c r="I3" s="18"/>
      <c r="J3" s="18"/>
      <c r="K3" s="18"/>
      <c r="L3" s="18"/>
      <c r="M3" s="18"/>
      <c r="N3" s="18"/>
      <c r="O3" s="18"/>
      <c r="P3" s="18"/>
      <c r="Q3" s="18"/>
      <c r="R3" s="18"/>
      <c r="S3" s="18"/>
      <c r="T3" s="18"/>
      <c r="U3" s="18"/>
      <c r="V3" s="18"/>
      <c r="W3" s="18"/>
      <c r="X3" s="18"/>
      <c r="Y3" s="18"/>
      <c r="Z3" s="18"/>
    </row>
    <row r="4" spans="1:26" ht="12.75" customHeight="1" x14ac:dyDescent="0.25">
      <c r="A4" s="94" t="s">
        <v>34</v>
      </c>
      <c r="B4" s="95"/>
      <c r="C4" s="95"/>
      <c r="D4" s="18"/>
      <c r="E4" s="18"/>
      <c r="F4" s="18"/>
      <c r="G4" s="18"/>
      <c r="H4" s="18"/>
      <c r="I4" s="18"/>
      <c r="J4" s="18"/>
      <c r="K4" s="18"/>
      <c r="L4" s="18"/>
      <c r="M4" s="18"/>
      <c r="N4" s="18"/>
      <c r="O4" s="18"/>
      <c r="P4" s="18"/>
      <c r="Q4" s="18"/>
      <c r="R4" s="18"/>
      <c r="S4" s="18"/>
      <c r="T4" s="18"/>
      <c r="U4" s="18"/>
      <c r="V4" s="18"/>
      <c r="W4" s="18"/>
      <c r="X4" s="18"/>
      <c r="Y4" s="18"/>
      <c r="Z4" s="18"/>
    </row>
    <row r="5" spans="1:26" ht="12.75" customHeight="1" x14ac:dyDescent="0.25">
      <c r="A5" s="17"/>
      <c r="B5" s="96"/>
      <c r="C5" s="96"/>
      <c r="D5" s="96"/>
      <c r="E5" s="96"/>
      <c r="F5" s="96"/>
      <c r="G5" s="96"/>
      <c r="H5" s="18"/>
      <c r="I5" s="18"/>
      <c r="J5" s="18"/>
      <c r="K5" s="18"/>
      <c r="L5" s="18"/>
      <c r="M5" s="18"/>
      <c r="N5" s="18"/>
      <c r="O5" s="18"/>
      <c r="P5" s="18"/>
      <c r="Q5" s="18"/>
      <c r="R5" s="18"/>
      <c r="S5" s="18"/>
      <c r="T5" s="18"/>
      <c r="U5" s="18"/>
      <c r="V5" s="18"/>
      <c r="W5" s="18"/>
      <c r="X5" s="18"/>
      <c r="Y5" s="18"/>
      <c r="Z5" s="18"/>
    </row>
    <row r="6" spans="1:26" ht="12.75" customHeight="1" x14ac:dyDescent="0.25">
      <c r="A6" s="17" t="s">
        <v>314</v>
      </c>
      <c r="B6" s="18"/>
      <c r="C6" s="18"/>
      <c r="D6" s="18"/>
      <c r="E6" s="18"/>
      <c r="F6" s="18"/>
      <c r="G6" s="18"/>
      <c r="H6" s="18"/>
      <c r="I6" s="18"/>
      <c r="J6" s="18"/>
      <c r="K6" s="18"/>
      <c r="L6" s="18"/>
      <c r="M6" s="18"/>
      <c r="N6" s="18"/>
      <c r="O6" s="18"/>
      <c r="P6" s="18"/>
      <c r="Q6" s="18"/>
      <c r="R6" s="18"/>
      <c r="S6" s="18"/>
      <c r="T6" s="18"/>
      <c r="U6" s="18"/>
      <c r="V6" s="18"/>
      <c r="W6" s="18"/>
      <c r="X6" s="18"/>
      <c r="Y6" s="18"/>
      <c r="Z6" s="18"/>
    </row>
    <row r="7" spans="1:26" ht="12.75" customHeight="1" x14ac:dyDescent="0.25">
      <c r="A7" s="97" t="s">
        <v>315</v>
      </c>
      <c r="B7" s="98" t="s">
        <v>316</v>
      </c>
      <c r="C7" s="98" t="s">
        <v>317</v>
      </c>
      <c r="D7" s="99" t="s">
        <v>318</v>
      </c>
      <c r="E7" s="100" t="s">
        <v>319</v>
      </c>
      <c r="F7" s="58" t="s">
        <v>36</v>
      </c>
      <c r="G7" s="18"/>
      <c r="H7" s="18"/>
      <c r="I7" s="18"/>
      <c r="J7" s="18"/>
      <c r="K7" s="18"/>
      <c r="L7" s="18"/>
      <c r="M7" s="18"/>
      <c r="N7" s="18"/>
      <c r="O7" s="18"/>
      <c r="P7" s="18"/>
      <c r="Q7" s="18"/>
      <c r="R7" s="18"/>
      <c r="S7" s="18"/>
      <c r="T7" s="18"/>
      <c r="U7" s="18"/>
      <c r="V7" s="18"/>
      <c r="W7" s="18"/>
      <c r="X7" s="18"/>
      <c r="Y7" s="18"/>
      <c r="Z7" s="18"/>
    </row>
    <row r="8" spans="1:26" ht="12.75" customHeight="1" x14ac:dyDescent="0.25">
      <c r="A8" s="101" t="s">
        <v>320</v>
      </c>
      <c r="B8" s="101"/>
      <c r="C8" s="101"/>
      <c r="D8" s="102"/>
      <c r="E8" s="103">
        <f t="shared" ref="E8:E12" si="0">B8+C8+D8</f>
        <v>0</v>
      </c>
      <c r="F8" s="101" t="s">
        <v>321</v>
      </c>
      <c r="G8" s="18"/>
      <c r="H8" s="18"/>
      <c r="I8" s="18"/>
      <c r="J8" s="18"/>
      <c r="K8" s="18"/>
      <c r="L8" s="18"/>
      <c r="M8" s="18"/>
      <c r="N8" s="18"/>
      <c r="O8" s="18"/>
      <c r="P8" s="18"/>
      <c r="Q8" s="18"/>
      <c r="R8" s="18"/>
      <c r="S8" s="18"/>
      <c r="T8" s="18"/>
      <c r="U8" s="18"/>
      <c r="V8" s="18"/>
      <c r="W8" s="18"/>
      <c r="X8" s="18"/>
      <c r="Y8" s="18"/>
      <c r="Z8" s="18"/>
    </row>
    <row r="9" spans="1:26" ht="12.75" customHeight="1" x14ac:dyDescent="0.25">
      <c r="A9" s="34" t="s">
        <v>322</v>
      </c>
      <c r="B9" s="34"/>
      <c r="C9" s="34"/>
      <c r="D9" s="104"/>
      <c r="E9" s="103">
        <f t="shared" si="0"/>
        <v>0</v>
      </c>
      <c r="F9" s="34" t="s">
        <v>323</v>
      </c>
      <c r="G9" s="18"/>
      <c r="H9" s="18"/>
      <c r="I9" s="18"/>
      <c r="J9" s="18"/>
      <c r="K9" s="18"/>
      <c r="L9" s="18"/>
      <c r="M9" s="18"/>
      <c r="N9" s="18"/>
      <c r="O9" s="18"/>
      <c r="P9" s="18"/>
      <c r="Q9" s="18"/>
      <c r="R9" s="18"/>
      <c r="S9" s="18"/>
      <c r="T9" s="18"/>
      <c r="U9" s="18"/>
      <c r="V9" s="18"/>
      <c r="W9" s="18"/>
      <c r="X9" s="18"/>
      <c r="Y9" s="18"/>
      <c r="Z9" s="18"/>
    </row>
    <row r="10" spans="1:26" ht="12.75" customHeight="1" x14ac:dyDescent="0.25">
      <c r="A10" s="105" t="s">
        <v>324</v>
      </c>
      <c r="B10" s="104"/>
      <c r="C10" s="104"/>
      <c r="D10" s="104"/>
      <c r="E10" s="103">
        <f t="shared" si="0"/>
        <v>0</v>
      </c>
      <c r="F10" s="34" t="s">
        <v>325</v>
      </c>
      <c r="G10" s="18"/>
      <c r="H10" s="18"/>
      <c r="I10" s="18"/>
      <c r="J10" s="18"/>
      <c r="K10" s="18"/>
      <c r="L10" s="18"/>
      <c r="M10" s="18"/>
      <c r="N10" s="18"/>
      <c r="O10" s="18"/>
      <c r="P10" s="18"/>
      <c r="Q10" s="18"/>
      <c r="R10" s="18"/>
      <c r="S10" s="18"/>
      <c r="T10" s="18"/>
      <c r="U10" s="18"/>
      <c r="V10" s="18"/>
      <c r="W10" s="18"/>
      <c r="X10" s="18"/>
      <c r="Y10" s="18"/>
      <c r="Z10" s="18"/>
    </row>
    <row r="11" spans="1:26" ht="12.75" customHeight="1" x14ac:dyDescent="0.25">
      <c r="A11" s="34" t="s">
        <v>326</v>
      </c>
      <c r="B11" s="106"/>
      <c r="C11" s="106"/>
      <c r="D11" s="106"/>
      <c r="E11" s="107">
        <f t="shared" si="0"/>
        <v>0</v>
      </c>
      <c r="F11" s="34" t="s">
        <v>327</v>
      </c>
      <c r="G11" s="18"/>
      <c r="H11" s="18"/>
      <c r="I11" s="18"/>
      <c r="J11" s="18"/>
      <c r="K11" s="18"/>
      <c r="L11" s="18"/>
      <c r="M11" s="18"/>
      <c r="N11" s="18"/>
      <c r="O11" s="18"/>
      <c r="P11" s="18"/>
      <c r="Q11" s="18"/>
      <c r="R11" s="18"/>
      <c r="S11" s="18"/>
      <c r="T11" s="18"/>
      <c r="U11" s="18"/>
      <c r="V11" s="18"/>
      <c r="W11" s="18"/>
      <c r="X11" s="18"/>
      <c r="Y11" s="18"/>
      <c r="Z11" s="18"/>
    </row>
    <row r="12" spans="1:26" ht="12.75" customHeight="1" x14ac:dyDescent="0.25">
      <c r="A12" s="57" t="s">
        <v>328</v>
      </c>
      <c r="B12" s="108">
        <f t="shared" ref="B12:D12" si="1">SUM(B8:B11)</f>
        <v>0</v>
      </c>
      <c r="C12" s="108">
        <f t="shared" si="1"/>
        <v>0</v>
      </c>
      <c r="D12" s="108">
        <f t="shared" si="1"/>
        <v>0</v>
      </c>
      <c r="E12" s="108">
        <f t="shared" si="0"/>
        <v>0</v>
      </c>
      <c r="F12" s="58" t="s">
        <v>329</v>
      </c>
      <c r="G12" s="18"/>
      <c r="H12" s="18"/>
      <c r="I12" s="18"/>
      <c r="J12" s="18"/>
      <c r="K12" s="18"/>
      <c r="L12" s="18"/>
      <c r="M12" s="18"/>
      <c r="N12" s="18"/>
      <c r="O12" s="18"/>
      <c r="P12" s="18"/>
      <c r="Q12" s="18"/>
      <c r="R12" s="18"/>
      <c r="S12" s="18"/>
      <c r="T12" s="18"/>
      <c r="U12" s="18"/>
      <c r="V12" s="18"/>
      <c r="W12" s="18"/>
      <c r="X12" s="18"/>
      <c r="Y12" s="18"/>
      <c r="Z12" s="18"/>
    </row>
    <row r="13" spans="1:26" ht="12.75" customHeight="1" x14ac:dyDescent="0.25">
      <c r="A13" s="17"/>
      <c r="B13" s="109"/>
      <c r="C13" s="109"/>
      <c r="D13" s="109"/>
      <c r="E13" s="109"/>
      <c r="F13" s="18"/>
      <c r="G13" s="18"/>
      <c r="H13" s="18"/>
      <c r="I13" s="18"/>
      <c r="J13" s="18"/>
      <c r="K13" s="18"/>
      <c r="L13" s="18"/>
      <c r="M13" s="18"/>
      <c r="N13" s="18"/>
      <c r="O13" s="18"/>
      <c r="P13" s="18"/>
      <c r="Q13" s="18"/>
      <c r="R13" s="18"/>
      <c r="S13" s="18"/>
      <c r="T13" s="18"/>
      <c r="U13" s="18"/>
      <c r="V13" s="18"/>
      <c r="W13" s="18"/>
      <c r="X13" s="18"/>
      <c r="Y13" s="18"/>
      <c r="Z13" s="18"/>
    </row>
    <row r="14" spans="1:26" ht="12.75" customHeight="1" x14ac:dyDescent="0.25">
      <c r="A14" s="17"/>
      <c r="B14" s="109"/>
      <c r="C14" s="109"/>
      <c r="D14" s="109"/>
      <c r="E14" s="109"/>
      <c r="F14" s="18"/>
      <c r="G14" s="18"/>
      <c r="H14" s="18"/>
      <c r="I14" s="18"/>
      <c r="J14" s="18"/>
      <c r="K14" s="18"/>
      <c r="L14" s="18"/>
      <c r="M14" s="18"/>
      <c r="N14" s="18"/>
      <c r="O14" s="18"/>
      <c r="P14" s="18"/>
      <c r="Q14" s="18"/>
      <c r="R14" s="18"/>
      <c r="S14" s="18"/>
      <c r="T14" s="18"/>
      <c r="U14" s="18"/>
      <c r="V14" s="18"/>
      <c r="W14" s="18"/>
      <c r="X14" s="18"/>
      <c r="Y14" s="18"/>
      <c r="Z14" s="18"/>
    </row>
    <row r="15" spans="1:26" ht="12.75" customHeight="1" x14ac:dyDescent="0.25">
      <c r="A15" s="57" t="s">
        <v>330</v>
      </c>
      <c r="B15" s="110" t="s">
        <v>331</v>
      </c>
      <c r="C15" s="110" t="s">
        <v>332</v>
      </c>
      <c r="D15" s="110" t="s">
        <v>333</v>
      </c>
      <c r="E15" s="100" t="s">
        <v>319</v>
      </c>
      <c r="F15" s="58" t="s">
        <v>36</v>
      </c>
      <c r="G15" s="111"/>
      <c r="H15" s="18"/>
      <c r="I15" s="18"/>
      <c r="J15" s="18"/>
      <c r="K15" s="18"/>
      <c r="L15" s="18"/>
      <c r="M15" s="18"/>
      <c r="N15" s="18"/>
      <c r="O15" s="18"/>
      <c r="P15" s="18"/>
      <c r="Q15" s="18"/>
      <c r="R15" s="18"/>
      <c r="S15" s="18"/>
      <c r="T15" s="18"/>
      <c r="U15" s="18"/>
      <c r="V15" s="18"/>
      <c r="W15" s="18"/>
      <c r="X15" s="18"/>
      <c r="Y15" s="18"/>
      <c r="Z15" s="18"/>
    </row>
    <row r="16" spans="1:26" ht="12.75" customHeight="1" x14ac:dyDescent="0.25">
      <c r="A16" s="101" t="s">
        <v>320</v>
      </c>
      <c r="B16" s="102"/>
      <c r="C16" s="102"/>
      <c r="D16" s="102"/>
      <c r="E16" s="104">
        <f t="shared" ref="E16:E20" si="2">+B16+C16+D16</f>
        <v>0</v>
      </c>
      <c r="F16" s="112" t="s">
        <v>334</v>
      </c>
      <c r="G16" s="111"/>
      <c r="H16" s="18"/>
      <c r="I16" s="18"/>
      <c r="J16" s="18"/>
      <c r="K16" s="18"/>
      <c r="L16" s="18"/>
      <c r="M16" s="18"/>
      <c r="N16" s="18"/>
      <c r="O16" s="18"/>
      <c r="P16" s="18"/>
      <c r="Q16" s="18"/>
      <c r="R16" s="18"/>
      <c r="S16" s="18"/>
      <c r="T16" s="18"/>
      <c r="U16" s="18"/>
      <c r="V16" s="18"/>
      <c r="W16" s="18"/>
      <c r="X16" s="18"/>
      <c r="Y16" s="18"/>
      <c r="Z16" s="18"/>
    </row>
    <row r="17" spans="1:26" ht="12.75" customHeight="1" x14ac:dyDescent="0.25">
      <c r="A17" s="34" t="s">
        <v>322</v>
      </c>
      <c r="B17" s="104"/>
      <c r="C17" s="104"/>
      <c r="D17" s="104"/>
      <c r="E17" s="104">
        <f t="shared" si="2"/>
        <v>0</v>
      </c>
      <c r="F17" s="35" t="s">
        <v>335</v>
      </c>
      <c r="G17" s="111"/>
      <c r="H17" s="18"/>
      <c r="I17" s="18"/>
      <c r="J17" s="18"/>
      <c r="K17" s="18"/>
      <c r="L17" s="18"/>
      <c r="M17" s="18"/>
      <c r="N17" s="18"/>
      <c r="O17" s="18"/>
      <c r="P17" s="18"/>
      <c r="Q17" s="18"/>
      <c r="R17" s="18"/>
      <c r="S17" s="18"/>
      <c r="T17" s="18"/>
      <c r="U17" s="18"/>
      <c r="V17" s="18"/>
      <c r="W17" s="18"/>
      <c r="X17" s="18"/>
      <c r="Y17" s="18"/>
      <c r="Z17" s="18"/>
    </row>
    <row r="18" spans="1:26" ht="12.75" customHeight="1" x14ac:dyDescent="0.25">
      <c r="A18" s="105" t="s">
        <v>324</v>
      </c>
      <c r="B18" s="104"/>
      <c r="C18" s="104"/>
      <c r="D18" s="104"/>
      <c r="E18" s="104">
        <f t="shared" si="2"/>
        <v>0</v>
      </c>
      <c r="F18" s="35" t="s">
        <v>336</v>
      </c>
      <c r="G18" s="111"/>
      <c r="H18" s="18"/>
      <c r="I18" s="18"/>
      <c r="J18" s="18"/>
      <c r="K18" s="18"/>
      <c r="L18" s="18"/>
      <c r="M18" s="18"/>
      <c r="N18" s="18"/>
      <c r="O18" s="18"/>
      <c r="P18" s="18"/>
      <c r="Q18" s="18"/>
      <c r="R18" s="18"/>
      <c r="S18" s="18"/>
      <c r="T18" s="18"/>
      <c r="U18" s="18"/>
      <c r="V18" s="18"/>
      <c r="W18" s="18"/>
      <c r="X18" s="18"/>
      <c r="Y18" s="18"/>
      <c r="Z18" s="18"/>
    </row>
    <row r="19" spans="1:26" ht="12.75" customHeight="1" x14ac:dyDescent="0.25">
      <c r="A19" s="34" t="s">
        <v>326</v>
      </c>
      <c r="B19" s="106"/>
      <c r="C19" s="106"/>
      <c r="D19" s="106"/>
      <c r="E19" s="106">
        <f t="shared" si="2"/>
        <v>0</v>
      </c>
      <c r="F19" s="35" t="s">
        <v>337</v>
      </c>
      <c r="G19" s="111"/>
      <c r="H19" s="18"/>
      <c r="I19" s="18"/>
      <c r="J19" s="18"/>
      <c r="K19" s="18"/>
      <c r="L19" s="18"/>
      <c r="M19" s="18"/>
      <c r="N19" s="18"/>
      <c r="O19" s="18"/>
      <c r="P19" s="18"/>
      <c r="Q19" s="18"/>
      <c r="R19" s="18"/>
      <c r="S19" s="18"/>
      <c r="T19" s="18"/>
      <c r="U19" s="18"/>
      <c r="V19" s="18"/>
      <c r="W19" s="18"/>
      <c r="X19" s="18"/>
      <c r="Y19" s="18"/>
      <c r="Z19" s="18"/>
    </row>
    <row r="20" spans="1:26" ht="12.75" customHeight="1" x14ac:dyDescent="0.25">
      <c r="A20" s="57" t="s">
        <v>328</v>
      </c>
      <c r="B20" s="113">
        <f t="shared" ref="B20:D20" si="3">SUM(B16:B19)</f>
        <v>0</v>
      </c>
      <c r="C20" s="113">
        <f t="shared" si="3"/>
        <v>0</v>
      </c>
      <c r="D20" s="113">
        <f t="shared" si="3"/>
        <v>0</v>
      </c>
      <c r="E20" s="113">
        <f t="shared" si="2"/>
        <v>0</v>
      </c>
      <c r="F20" s="27" t="s">
        <v>338</v>
      </c>
      <c r="G20" s="114"/>
      <c r="H20" s="18"/>
      <c r="I20" s="18"/>
      <c r="J20" s="18"/>
      <c r="K20" s="18"/>
      <c r="L20" s="18"/>
      <c r="M20" s="18"/>
      <c r="N20" s="18"/>
      <c r="O20" s="18"/>
      <c r="P20" s="18"/>
      <c r="Q20" s="18"/>
      <c r="R20" s="18"/>
      <c r="S20" s="18"/>
      <c r="T20" s="18"/>
      <c r="U20" s="18"/>
      <c r="V20" s="18"/>
      <c r="W20" s="18"/>
      <c r="X20" s="18"/>
      <c r="Y20" s="18"/>
      <c r="Z20" s="18"/>
    </row>
    <row r="21" spans="1:26" ht="12.75" customHeight="1" x14ac:dyDescent="0.25">
      <c r="A21" s="17"/>
      <c r="B21" s="109"/>
      <c r="C21" s="109"/>
      <c r="D21" s="109"/>
      <c r="E21" s="109"/>
      <c r="F21" s="18"/>
      <c r="G21" s="18"/>
      <c r="H21" s="18"/>
      <c r="I21" s="18"/>
      <c r="J21" s="18"/>
      <c r="K21" s="18"/>
      <c r="L21" s="18"/>
      <c r="M21" s="18"/>
      <c r="N21" s="18"/>
      <c r="O21" s="18"/>
      <c r="P21" s="18"/>
      <c r="Q21" s="18"/>
      <c r="R21" s="18"/>
      <c r="S21" s="18"/>
      <c r="T21" s="18"/>
      <c r="U21" s="18"/>
      <c r="V21" s="18"/>
      <c r="W21" s="18"/>
      <c r="X21" s="18"/>
      <c r="Y21" s="18"/>
      <c r="Z21" s="18"/>
    </row>
    <row r="22" spans="1:26" ht="12.75" customHeight="1" x14ac:dyDescent="0.25">
      <c r="A22" s="57" t="s">
        <v>339</v>
      </c>
      <c r="B22" s="115">
        <v>2024</v>
      </c>
      <c r="C22" s="116">
        <v>2023</v>
      </c>
      <c r="D22" s="109"/>
      <c r="E22" s="117"/>
      <c r="F22" s="118"/>
      <c r="G22" s="18"/>
      <c r="H22" s="18"/>
      <c r="I22" s="18"/>
      <c r="J22" s="18"/>
      <c r="K22" s="18"/>
      <c r="L22" s="18"/>
      <c r="M22" s="18"/>
      <c r="N22" s="18"/>
      <c r="O22" s="18"/>
      <c r="P22" s="18"/>
      <c r="Q22" s="18"/>
      <c r="R22" s="18"/>
      <c r="S22" s="18"/>
      <c r="T22" s="18"/>
      <c r="U22" s="18"/>
      <c r="V22" s="18"/>
      <c r="W22" s="18"/>
      <c r="X22" s="18"/>
      <c r="Y22" s="18"/>
      <c r="Z22" s="18"/>
    </row>
    <row r="23" spans="1:26" ht="12.75" customHeight="1" x14ac:dyDescent="0.25">
      <c r="A23" s="57"/>
      <c r="B23" s="108"/>
      <c r="C23" s="108"/>
      <c r="D23" s="109"/>
      <c r="E23" s="117"/>
      <c r="F23" s="114"/>
      <c r="G23" s="114"/>
      <c r="H23" s="18"/>
      <c r="I23" s="18"/>
      <c r="J23" s="18"/>
      <c r="K23" s="18"/>
      <c r="L23" s="18"/>
      <c r="M23" s="18"/>
      <c r="N23" s="18"/>
      <c r="O23" s="18"/>
      <c r="P23" s="18"/>
      <c r="Q23" s="18"/>
      <c r="R23" s="18"/>
      <c r="S23" s="18"/>
      <c r="T23" s="18"/>
      <c r="U23" s="18"/>
      <c r="V23" s="18"/>
      <c r="W23" s="18"/>
      <c r="X23" s="18"/>
      <c r="Y23" s="18"/>
      <c r="Z23" s="18"/>
    </row>
    <row r="24" spans="1:26" ht="12.75" customHeight="1" x14ac:dyDescent="0.25">
      <c r="A24" s="57"/>
      <c r="B24" s="108"/>
      <c r="C24" s="108"/>
      <c r="D24" s="109"/>
      <c r="E24" s="117"/>
      <c r="F24" s="18"/>
      <c r="G24" s="114"/>
      <c r="H24" s="18"/>
      <c r="I24" s="18"/>
      <c r="J24" s="18"/>
      <c r="K24" s="18"/>
      <c r="L24" s="18"/>
      <c r="M24" s="18"/>
      <c r="N24" s="18"/>
      <c r="O24" s="18"/>
      <c r="P24" s="18"/>
      <c r="Q24" s="18"/>
      <c r="R24" s="18"/>
      <c r="S24" s="18"/>
      <c r="T24" s="18"/>
      <c r="U24" s="18"/>
      <c r="V24" s="18"/>
      <c r="W24" s="18"/>
      <c r="X24" s="18"/>
      <c r="Y24" s="18"/>
      <c r="Z24" s="18"/>
    </row>
    <row r="25" spans="1:26" ht="12.75" customHeight="1" x14ac:dyDescent="0.25">
      <c r="A25" s="57"/>
      <c r="B25" s="108"/>
      <c r="C25" s="108"/>
      <c r="D25" s="109"/>
      <c r="E25" s="117"/>
      <c r="F25" s="118"/>
      <c r="G25" s="18"/>
      <c r="H25" s="18"/>
      <c r="I25" s="18"/>
      <c r="J25" s="18"/>
      <c r="K25" s="18"/>
      <c r="L25" s="18"/>
      <c r="M25" s="18"/>
      <c r="N25" s="18"/>
      <c r="O25" s="18"/>
      <c r="P25" s="18"/>
      <c r="Q25" s="18"/>
      <c r="R25" s="18"/>
      <c r="S25" s="18"/>
      <c r="T25" s="18"/>
      <c r="U25" s="18"/>
      <c r="V25" s="18"/>
      <c r="W25" s="18"/>
      <c r="X25" s="18"/>
      <c r="Y25" s="18"/>
      <c r="Z25" s="18"/>
    </row>
    <row r="26" spans="1:26" ht="12.75" customHeight="1" x14ac:dyDescent="0.25">
      <c r="A26" s="94"/>
      <c r="B26" s="119"/>
      <c r="C26" s="120"/>
      <c r="D26" s="18"/>
      <c r="E26" s="18"/>
      <c r="F26" s="18"/>
      <c r="G26" s="18"/>
      <c r="H26" s="18"/>
      <c r="I26" s="18"/>
      <c r="J26" s="18"/>
      <c r="K26" s="18"/>
      <c r="L26" s="18"/>
      <c r="M26" s="18"/>
      <c r="N26" s="18"/>
      <c r="O26" s="18"/>
      <c r="P26" s="18"/>
      <c r="Q26" s="18"/>
      <c r="R26" s="18"/>
      <c r="S26" s="18"/>
      <c r="T26" s="18"/>
      <c r="U26" s="18"/>
      <c r="V26" s="18"/>
      <c r="W26" s="18"/>
      <c r="X26" s="18"/>
      <c r="Y26" s="18"/>
      <c r="Z26" s="18"/>
    </row>
    <row r="27" spans="1:26" ht="12.75" customHeight="1" x14ac:dyDescent="0.25">
      <c r="A27" s="17" t="s">
        <v>340</v>
      </c>
      <c r="B27" s="119"/>
      <c r="C27" s="120"/>
      <c r="D27" s="18"/>
      <c r="E27" s="18"/>
      <c r="F27" s="18"/>
      <c r="G27" s="18"/>
      <c r="H27" s="18"/>
      <c r="I27" s="18"/>
      <c r="J27" s="18"/>
      <c r="K27" s="18"/>
      <c r="L27" s="18"/>
      <c r="M27" s="18"/>
      <c r="N27" s="18"/>
      <c r="O27" s="18"/>
      <c r="P27" s="18"/>
      <c r="Q27" s="18"/>
      <c r="R27" s="18"/>
      <c r="S27" s="18"/>
      <c r="T27" s="18"/>
      <c r="U27" s="18"/>
      <c r="V27" s="18"/>
      <c r="W27" s="18"/>
      <c r="X27" s="18"/>
      <c r="Y27" s="18"/>
      <c r="Z27" s="18"/>
    </row>
    <row r="28" spans="1:26" ht="12.75" customHeight="1" x14ac:dyDescent="0.25">
      <c r="A28" s="57" t="s">
        <v>341</v>
      </c>
      <c r="B28" s="100">
        <f>Resultatregnskap!C6</f>
        <v>45657</v>
      </c>
      <c r="C28" s="121">
        <f>Resultatregnskap!D6</f>
        <v>45291</v>
      </c>
      <c r="D28" s="58" t="s">
        <v>36</v>
      </c>
      <c r="E28" s="18"/>
      <c r="F28" s="18"/>
      <c r="G28" s="18"/>
      <c r="H28" s="18"/>
      <c r="I28" s="18"/>
      <c r="J28" s="18"/>
      <c r="K28" s="18"/>
      <c r="L28" s="18"/>
      <c r="M28" s="18"/>
      <c r="N28" s="18"/>
      <c r="O28" s="18"/>
      <c r="P28" s="18"/>
      <c r="Q28" s="18"/>
      <c r="R28" s="18"/>
      <c r="S28" s="18"/>
      <c r="T28" s="18"/>
      <c r="U28" s="18"/>
      <c r="V28" s="18"/>
      <c r="W28" s="18"/>
      <c r="X28" s="18"/>
      <c r="Y28" s="18"/>
      <c r="Z28" s="18"/>
    </row>
    <row r="29" spans="1:26" ht="12.75" customHeight="1" x14ac:dyDescent="0.25">
      <c r="A29" s="105" t="s">
        <v>342</v>
      </c>
      <c r="B29" s="104">
        <f>3394550/1000</f>
        <v>3394.55</v>
      </c>
      <c r="C29" s="120">
        <f>3029881/1000</f>
        <v>3029.8809999999999</v>
      </c>
      <c r="D29" s="35" t="s">
        <v>343</v>
      </c>
      <c r="E29" s="18"/>
      <c r="F29" s="114"/>
      <c r="G29" s="18"/>
      <c r="H29" s="18"/>
      <c r="I29" s="18"/>
      <c r="J29" s="18"/>
      <c r="K29" s="18"/>
      <c r="L29" s="18"/>
      <c r="M29" s="18"/>
      <c r="N29" s="18"/>
      <c r="O29" s="18"/>
      <c r="P29" s="18"/>
      <c r="Q29" s="18"/>
      <c r="R29" s="18"/>
      <c r="S29" s="18"/>
      <c r="T29" s="18"/>
      <c r="U29" s="18"/>
      <c r="V29" s="18"/>
      <c r="W29" s="18"/>
      <c r="X29" s="18"/>
      <c r="Y29" s="18"/>
      <c r="Z29" s="18"/>
    </row>
    <row r="30" spans="1:26" ht="12.75" customHeight="1" x14ac:dyDescent="0.25">
      <c r="A30" s="60" t="s">
        <v>344</v>
      </c>
      <c r="B30" s="104"/>
      <c r="C30" s="120"/>
      <c r="D30" s="35" t="s">
        <v>345</v>
      </c>
      <c r="E30" s="18"/>
      <c r="F30" s="114"/>
      <c r="G30" s="18"/>
      <c r="H30" s="18"/>
      <c r="I30" s="18"/>
      <c r="J30" s="18"/>
      <c r="K30" s="18"/>
      <c r="L30" s="18"/>
      <c r="M30" s="18"/>
      <c r="N30" s="18"/>
      <c r="O30" s="18"/>
      <c r="P30" s="18"/>
      <c r="Q30" s="18"/>
      <c r="R30" s="18"/>
      <c r="S30" s="18"/>
      <c r="T30" s="18"/>
      <c r="U30" s="18"/>
      <c r="V30" s="18"/>
      <c r="W30" s="18"/>
      <c r="X30" s="18"/>
      <c r="Y30" s="18"/>
      <c r="Z30" s="18"/>
    </row>
    <row r="31" spans="1:26" ht="12.75" customHeight="1" x14ac:dyDescent="0.25">
      <c r="A31" s="60" t="s">
        <v>346</v>
      </c>
      <c r="B31" s="106">
        <f>232949/1000</f>
        <v>232.94900000000001</v>
      </c>
      <c r="C31" s="122">
        <f>102459/1000</f>
        <v>102.459</v>
      </c>
      <c r="D31" s="123" t="s">
        <v>347</v>
      </c>
      <c r="E31" s="18"/>
      <c r="F31" s="114"/>
      <c r="G31" s="18"/>
      <c r="H31" s="18"/>
      <c r="I31" s="18"/>
      <c r="J31" s="18"/>
      <c r="K31" s="18"/>
      <c r="L31" s="18"/>
      <c r="M31" s="18"/>
      <c r="N31" s="18"/>
      <c r="O31" s="18"/>
      <c r="P31" s="18"/>
      <c r="Q31" s="18"/>
      <c r="R31" s="18"/>
      <c r="S31" s="18"/>
      <c r="T31" s="18"/>
      <c r="U31" s="18"/>
      <c r="V31" s="18"/>
      <c r="W31" s="18"/>
      <c r="X31" s="18"/>
      <c r="Y31" s="18"/>
      <c r="Z31" s="18"/>
    </row>
    <row r="32" spans="1:26" ht="12.75" customHeight="1" x14ac:dyDescent="0.25">
      <c r="A32" s="57" t="s">
        <v>348</v>
      </c>
      <c r="B32" s="124">
        <f t="shared" ref="B32:C32" si="4">SUM(B29:B31)</f>
        <v>3627.4990000000003</v>
      </c>
      <c r="C32" s="113">
        <f t="shared" si="4"/>
        <v>3132.3399999999997</v>
      </c>
      <c r="D32" s="123" t="s">
        <v>349</v>
      </c>
      <c r="E32" s="18"/>
      <c r="F32" s="114"/>
      <c r="G32" s="18"/>
      <c r="H32" s="18"/>
      <c r="I32" s="18"/>
      <c r="J32" s="18"/>
      <c r="K32" s="18"/>
      <c r="L32" s="18"/>
      <c r="M32" s="18"/>
      <c r="N32" s="18"/>
      <c r="O32" s="18"/>
      <c r="P32" s="18"/>
      <c r="Q32" s="18"/>
      <c r="R32" s="18"/>
      <c r="S32" s="18"/>
      <c r="T32" s="18"/>
      <c r="U32" s="18"/>
      <c r="V32" s="18"/>
      <c r="W32" s="18"/>
      <c r="X32" s="18"/>
      <c r="Y32" s="18"/>
      <c r="Z32" s="18"/>
    </row>
    <row r="33" spans="1:26" ht="12.75" customHeight="1" x14ac:dyDescent="0.25">
      <c r="A33" s="17"/>
      <c r="B33" s="109"/>
      <c r="C33" s="111"/>
      <c r="D33" s="18"/>
      <c r="E33" s="18"/>
      <c r="F33" s="18"/>
      <c r="G33" s="18"/>
      <c r="H33" s="18"/>
      <c r="I33" s="18"/>
      <c r="J33" s="18"/>
      <c r="K33" s="18"/>
      <c r="L33" s="18"/>
      <c r="M33" s="18"/>
      <c r="N33" s="18"/>
      <c r="O33" s="18"/>
      <c r="P33" s="18"/>
      <c r="Q33" s="18"/>
      <c r="R33" s="18"/>
      <c r="S33" s="18"/>
      <c r="T33" s="18"/>
      <c r="U33" s="18"/>
      <c r="V33" s="18"/>
      <c r="W33" s="18"/>
      <c r="X33" s="18"/>
      <c r="Y33" s="18"/>
      <c r="Z33" s="18"/>
    </row>
    <row r="34" spans="1:26" ht="12.75" customHeight="1" x14ac:dyDescent="0.25">
      <c r="A34" s="19" t="s">
        <v>350</v>
      </c>
      <c r="B34" s="109"/>
      <c r="C34" s="111"/>
      <c r="D34" s="18"/>
      <c r="E34" s="18"/>
      <c r="F34" s="18"/>
      <c r="G34" s="18"/>
      <c r="H34" s="18"/>
      <c r="I34" s="18"/>
      <c r="J34" s="18"/>
      <c r="K34" s="18"/>
      <c r="L34" s="18"/>
      <c r="M34" s="18"/>
      <c r="N34" s="18"/>
      <c r="O34" s="18"/>
      <c r="P34" s="18"/>
      <c r="Q34" s="18"/>
      <c r="R34" s="18"/>
      <c r="S34" s="18"/>
      <c r="T34" s="18"/>
      <c r="U34" s="18"/>
      <c r="V34" s="18"/>
      <c r="W34" s="18"/>
      <c r="X34" s="18"/>
      <c r="Y34" s="18"/>
      <c r="Z34" s="18"/>
    </row>
    <row r="35" spans="1:26" ht="12.75" customHeight="1" x14ac:dyDescent="0.25">
      <c r="A35" s="19"/>
      <c r="B35" s="109"/>
      <c r="C35" s="111"/>
      <c r="D35" s="18"/>
      <c r="E35" s="18"/>
      <c r="F35" s="18"/>
      <c r="G35" s="18"/>
      <c r="H35" s="18"/>
      <c r="I35" s="18"/>
      <c r="J35" s="18"/>
      <c r="K35" s="18"/>
      <c r="L35" s="18"/>
      <c r="M35" s="18"/>
      <c r="N35" s="18"/>
      <c r="O35" s="18"/>
      <c r="P35" s="18"/>
      <c r="Q35" s="18"/>
      <c r="R35" s="18"/>
      <c r="S35" s="18"/>
      <c r="T35" s="18"/>
      <c r="U35" s="18"/>
      <c r="V35" s="18"/>
      <c r="W35" s="18"/>
      <c r="X35" s="18"/>
      <c r="Y35" s="18"/>
      <c r="Z35" s="18"/>
    </row>
    <row r="36" spans="1:26" ht="12.75" customHeight="1" x14ac:dyDescent="0.25">
      <c r="A36" s="17" t="s">
        <v>351</v>
      </c>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2.75" customHeight="1" x14ac:dyDescent="0.25">
      <c r="A37" s="18"/>
      <c r="B37" s="95"/>
      <c r="C37" s="125"/>
      <c r="D37" s="126"/>
      <c r="E37" s="126"/>
      <c r="F37" s="18"/>
      <c r="G37" s="18"/>
      <c r="H37" s="18"/>
      <c r="I37" s="18"/>
      <c r="J37" s="18"/>
      <c r="K37" s="18"/>
      <c r="L37" s="18"/>
      <c r="M37" s="18"/>
      <c r="N37" s="18"/>
      <c r="O37" s="18"/>
      <c r="P37" s="18"/>
      <c r="Q37" s="18"/>
      <c r="R37" s="18"/>
      <c r="S37" s="18"/>
      <c r="T37" s="18"/>
      <c r="U37" s="18"/>
      <c r="V37" s="18"/>
      <c r="W37" s="18"/>
      <c r="X37" s="18"/>
      <c r="Y37" s="18"/>
      <c r="Z37" s="18"/>
    </row>
    <row r="38" spans="1:26" ht="12.75" customHeight="1" x14ac:dyDescent="0.25">
      <c r="A38" s="127" t="s">
        <v>314</v>
      </c>
      <c r="B38" s="95"/>
      <c r="C38" s="125"/>
      <c r="D38" s="126"/>
      <c r="E38" s="126"/>
      <c r="F38" s="18"/>
      <c r="G38" s="18"/>
      <c r="H38" s="18"/>
      <c r="I38" s="18"/>
      <c r="J38" s="18"/>
      <c r="K38" s="18"/>
      <c r="L38" s="18"/>
      <c r="M38" s="18"/>
      <c r="N38" s="18"/>
      <c r="O38" s="18"/>
      <c r="P38" s="18"/>
      <c r="Q38" s="18"/>
      <c r="R38" s="18"/>
      <c r="S38" s="18"/>
      <c r="T38" s="18"/>
      <c r="U38" s="18"/>
      <c r="V38" s="18"/>
      <c r="W38" s="18"/>
      <c r="X38" s="18"/>
      <c r="Y38" s="18"/>
      <c r="Z38" s="18"/>
    </row>
    <row r="39" spans="1:26" ht="12.75" customHeight="1" x14ac:dyDescent="0.25">
      <c r="A39" s="94" t="s">
        <v>34</v>
      </c>
      <c r="B39" s="95"/>
      <c r="C39" s="125"/>
      <c r="D39" s="126"/>
      <c r="E39" s="126"/>
      <c r="F39" s="18"/>
      <c r="G39" s="18"/>
      <c r="H39" s="18"/>
      <c r="I39" s="18"/>
      <c r="J39" s="18"/>
      <c r="K39" s="18"/>
      <c r="L39" s="18"/>
      <c r="M39" s="18"/>
      <c r="N39" s="18"/>
      <c r="O39" s="18"/>
      <c r="P39" s="18"/>
      <c r="Q39" s="18"/>
      <c r="R39" s="18"/>
      <c r="S39" s="18"/>
      <c r="T39" s="18"/>
      <c r="U39" s="18"/>
      <c r="V39" s="18"/>
      <c r="W39" s="18"/>
      <c r="X39" s="18"/>
      <c r="Y39" s="18"/>
      <c r="Z39" s="18"/>
    </row>
    <row r="40" spans="1:26" ht="12.75" customHeight="1" x14ac:dyDescent="0.25">
      <c r="A40" s="128" t="s">
        <v>51</v>
      </c>
      <c r="B40" s="100">
        <f>Resultatregnskap!C6</f>
        <v>45657</v>
      </c>
      <c r="C40" s="121">
        <f>Resultatregnskap!D6</f>
        <v>45291</v>
      </c>
      <c r="D40" s="58" t="s">
        <v>36</v>
      </c>
      <c r="E40" s="18"/>
      <c r="F40" s="18"/>
      <c r="G40" s="18"/>
      <c r="H40" s="18"/>
      <c r="I40" s="18"/>
      <c r="J40" s="18"/>
      <c r="K40" s="18"/>
      <c r="L40" s="18"/>
      <c r="M40" s="18"/>
      <c r="N40" s="18"/>
      <c r="O40" s="18"/>
      <c r="P40" s="18"/>
      <c r="Q40" s="18"/>
      <c r="R40" s="18"/>
      <c r="S40" s="18"/>
      <c r="T40" s="18"/>
      <c r="U40" s="18"/>
      <c r="V40" s="18"/>
      <c r="W40" s="18"/>
      <c r="X40" s="18"/>
      <c r="Y40" s="18"/>
      <c r="Z40" s="18"/>
    </row>
    <row r="41" spans="1:26" ht="12.75" customHeight="1" x14ac:dyDescent="0.25">
      <c r="A41" s="101" t="s">
        <v>352</v>
      </c>
      <c r="B41" s="129">
        <f>767214/1000</f>
        <v>767.21400000000006</v>
      </c>
      <c r="C41" s="129">
        <f>603782/1000</f>
        <v>603.78200000000004</v>
      </c>
      <c r="D41" s="101" t="s">
        <v>353</v>
      </c>
      <c r="E41" s="18"/>
      <c r="F41" s="18"/>
      <c r="G41" s="18"/>
      <c r="H41" s="18"/>
      <c r="I41" s="18"/>
      <c r="J41" s="18"/>
      <c r="K41" s="18"/>
      <c r="L41" s="18"/>
      <c r="M41" s="18"/>
      <c r="N41" s="18"/>
      <c r="O41" s="18"/>
      <c r="P41" s="18"/>
      <c r="Q41" s="18"/>
      <c r="R41" s="18"/>
      <c r="S41" s="18"/>
      <c r="T41" s="18"/>
      <c r="U41" s="18"/>
      <c r="V41" s="18"/>
      <c r="W41" s="18"/>
      <c r="X41" s="18"/>
      <c r="Y41" s="18"/>
      <c r="Z41" s="18"/>
    </row>
    <row r="42" spans="1:26" ht="12.75" customHeight="1" x14ac:dyDescent="0.25">
      <c r="A42" s="34" t="s">
        <v>354</v>
      </c>
      <c r="B42" s="130">
        <f>103591/1000</f>
        <v>103.59099999999999</v>
      </c>
      <c r="C42" s="130">
        <f>85298/1000</f>
        <v>85.298000000000002</v>
      </c>
      <c r="D42" s="34" t="s">
        <v>355</v>
      </c>
      <c r="E42" s="18"/>
      <c r="F42" s="18"/>
      <c r="G42" s="18"/>
      <c r="H42" s="18"/>
      <c r="I42" s="18"/>
      <c r="J42" s="18"/>
      <c r="K42" s="18"/>
      <c r="L42" s="18"/>
      <c r="M42" s="18"/>
      <c r="N42" s="18"/>
      <c r="O42" s="18"/>
      <c r="P42" s="18"/>
      <c r="Q42" s="18"/>
      <c r="R42" s="18"/>
      <c r="S42" s="18"/>
      <c r="T42" s="18"/>
      <c r="U42" s="18"/>
      <c r="V42" s="18"/>
      <c r="W42" s="18"/>
      <c r="X42" s="18"/>
      <c r="Y42" s="18"/>
      <c r="Z42" s="18"/>
    </row>
    <row r="43" spans="1:26" ht="12.75" customHeight="1" x14ac:dyDescent="0.25">
      <c r="A43" s="34" t="s">
        <v>356</v>
      </c>
      <c r="B43" s="130">
        <f>124588/1000</f>
        <v>124.58799999999999</v>
      </c>
      <c r="C43" s="130">
        <f>98831/1000</f>
        <v>98.831000000000003</v>
      </c>
      <c r="D43" s="34" t="s">
        <v>357</v>
      </c>
      <c r="E43" s="18"/>
      <c r="F43" s="18"/>
      <c r="G43" s="18"/>
      <c r="H43" s="18"/>
      <c r="I43" s="18"/>
      <c r="J43" s="18"/>
      <c r="K43" s="18"/>
      <c r="L43" s="18"/>
      <c r="M43" s="18"/>
      <c r="N43" s="18"/>
      <c r="O43" s="18"/>
      <c r="P43" s="18"/>
      <c r="Q43" s="18"/>
      <c r="R43" s="18"/>
      <c r="S43" s="18"/>
      <c r="T43" s="18"/>
      <c r="U43" s="18"/>
      <c r="V43" s="18"/>
      <c r="W43" s="18"/>
      <c r="X43" s="18"/>
      <c r="Y43" s="18"/>
      <c r="Z43" s="18"/>
    </row>
    <row r="44" spans="1:26" ht="12.75" customHeight="1" x14ac:dyDescent="0.25">
      <c r="A44" s="34" t="s">
        <v>358</v>
      </c>
      <c r="B44" s="130">
        <f>12798/1000</f>
        <v>12.798</v>
      </c>
      <c r="C44" s="130">
        <f>13429/1000</f>
        <v>13.429</v>
      </c>
      <c r="D44" s="34" t="s">
        <v>359</v>
      </c>
      <c r="E44" s="18"/>
      <c r="F44" s="18"/>
      <c r="G44" s="18"/>
      <c r="H44" s="18"/>
      <c r="I44" s="18"/>
      <c r="J44" s="18"/>
      <c r="K44" s="18"/>
      <c r="L44" s="18"/>
      <c r="M44" s="18"/>
      <c r="N44" s="18"/>
      <c r="O44" s="18"/>
      <c r="P44" s="18"/>
      <c r="Q44" s="18"/>
      <c r="R44" s="18"/>
      <c r="S44" s="18"/>
      <c r="T44" s="18"/>
      <c r="U44" s="18"/>
      <c r="V44" s="18"/>
      <c r="W44" s="18"/>
      <c r="X44" s="18"/>
      <c r="Y44" s="18"/>
      <c r="Z44" s="18"/>
    </row>
    <row r="45" spans="1:26" ht="12.75" customHeight="1" x14ac:dyDescent="0.25">
      <c r="A45" s="34" t="s">
        <v>360</v>
      </c>
      <c r="B45" s="130"/>
      <c r="C45" s="130"/>
      <c r="D45" s="34" t="s">
        <v>361</v>
      </c>
      <c r="E45" s="18"/>
      <c r="F45" s="18"/>
      <c r="G45" s="18"/>
      <c r="H45" s="18"/>
      <c r="I45" s="18"/>
      <c r="J45" s="18"/>
      <c r="K45" s="18"/>
      <c r="L45" s="18"/>
      <c r="M45" s="18"/>
      <c r="N45" s="18"/>
      <c r="O45" s="18"/>
      <c r="P45" s="18"/>
      <c r="Q45" s="18"/>
      <c r="R45" s="18"/>
      <c r="S45" s="18"/>
      <c r="T45" s="18"/>
      <c r="U45" s="18"/>
      <c r="V45" s="18"/>
      <c r="W45" s="18"/>
      <c r="X45" s="18"/>
      <c r="Y45" s="18"/>
      <c r="Z45" s="18"/>
    </row>
    <row r="46" spans="1:26" ht="12.75" customHeight="1" x14ac:dyDescent="0.25">
      <c r="A46" s="34" t="s">
        <v>362</v>
      </c>
      <c r="B46" s="130">
        <f>21634/1000</f>
        <v>21.634</v>
      </c>
      <c r="C46" s="130">
        <f>15797/1000</f>
        <v>15.797000000000001</v>
      </c>
      <c r="D46" s="34" t="s">
        <v>363</v>
      </c>
      <c r="E46" s="18"/>
      <c r="F46" s="118"/>
      <c r="G46" s="18"/>
      <c r="H46" s="18"/>
      <c r="I46" s="18"/>
      <c r="J46" s="18"/>
      <c r="K46" s="18"/>
      <c r="L46" s="18"/>
      <c r="M46" s="18"/>
      <c r="N46" s="18"/>
      <c r="O46" s="18"/>
      <c r="P46" s="18"/>
      <c r="Q46" s="18"/>
      <c r="R46" s="18"/>
      <c r="S46" s="18"/>
      <c r="T46" s="18"/>
      <c r="U46" s="18"/>
      <c r="V46" s="18"/>
      <c r="W46" s="18"/>
      <c r="X46" s="18"/>
      <c r="Y46" s="18"/>
      <c r="Z46" s="18"/>
    </row>
    <row r="47" spans="1:26" ht="12.75" customHeight="1" x14ac:dyDescent="0.25">
      <c r="A47" s="57" t="s">
        <v>364</v>
      </c>
      <c r="B47" s="108">
        <f t="shared" ref="B47:C47" si="5">SUM(B41:B46)</f>
        <v>1029.825</v>
      </c>
      <c r="C47" s="131">
        <f t="shared" si="5"/>
        <v>817.13700000000006</v>
      </c>
      <c r="D47" s="58" t="s">
        <v>365</v>
      </c>
      <c r="E47" s="18"/>
      <c r="F47" s="18"/>
      <c r="G47" s="18"/>
      <c r="H47" s="18"/>
      <c r="I47" s="18"/>
      <c r="J47" s="18"/>
      <c r="K47" s="18"/>
      <c r="L47" s="18"/>
      <c r="M47" s="18"/>
      <c r="N47" s="18"/>
      <c r="O47" s="18"/>
      <c r="P47" s="18"/>
      <c r="Q47" s="18"/>
      <c r="R47" s="18"/>
      <c r="S47" s="18"/>
      <c r="T47" s="18"/>
      <c r="U47" s="18"/>
      <c r="V47" s="18"/>
      <c r="W47" s="18"/>
      <c r="X47" s="18"/>
      <c r="Y47" s="18"/>
      <c r="Z47" s="18"/>
    </row>
    <row r="48" spans="1:26" ht="12.75" customHeight="1" x14ac:dyDescent="0.25">
      <c r="A48" s="18"/>
      <c r="B48" s="109"/>
      <c r="C48" s="111"/>
      <c r="D48" s="132"/>
      <c r="E48" s="18"/>
      <c r="F48" s="18"/>
      <c r="G48" s="18"/>
      <c r="H48" s="18"/>
      <c r="I48" s="18"/>
      <c r="J48" s="18"/>
      <c r="K48" s="18"/>
      <c r="L48" s="18"/>
      <c r="M48" s="18"/>
      <c r="N48" s="18"/>
      <c r="O48" s="18"/>
      <c r="P48" s="18"/>
      <c r="Q48" s="18"/>
      <c r="R48" s="18"/>
      <c r="S48" s="18"/>
      <c r="T48" s="18"/>
      <c r="U48" s="18"/>
      <c r="V48" s="18"/>
      <c r="W48" s="18"/>
      <c r="X48" s="18"/>
      <c r="Y48" s="18"/>
      <c r="Z48" s="18"/>
    </row>
    <row r="49" spans="1:26" ht="12.75" customHeight="1" x14ac:dyDescent="0.25">
      <c r="A49" s="57" t="s">
        <v>366</v>
      </c>
      <c r="B49" s="108"/>
      <c r="C49" s="131"/>
      <c r="D49" s="58" t="s">
        <v>367</v>
      </c>
      <c r="E49" s="18"/>
      <c r="F49" s="18"/>
      <c r="G49" s="18"/>
      <c r="H49" s="18"/>
      <c r="I49" s="18"/>
      <c r="J49" s="18"/>
      <c r="K49" s="18"/>
      <c r="L49" s="18"/>
      <c r="M49" s="18"/>
      <c r="N49" s="18"/>
      <c r="O49" s="18"/>
      <c r="P49" s="18"/>
      <c r="Q49" s="18"/>
      <c r="R49" s="18"/>
      <c r="S49" s="18"/>
      <c r="T49" s="18"/>
      <c r="U49" s="18"/>
      <c r="V49" s="18"/>
      <c r="W49" s="18"/>
      <c r="X49" s="18"/>
      <c r="Y49" s="18"/>
      <c r="Z49" s="18"/>
    </row>
    <row r="50" spans="1:26" ht="12.75" customHeight="1" x14ac:dyDescent="0.25">
      <c r="A50" s="17"/>
      <c r="B50" s="111"/>
      <c r="C50" s="111"/>
      <c r="D50" s="111"/>
      <c r="E50" s="111"/>
      <c r="F50" s="18"/>
      <c r="G50" s="18"/>
      <c r="H50" s="18"/>
      <c r="I50" s="18"/>
      <c r="J50" s="18"/>
      <c r="K50" s="18"/>
      <c r="L50" s="18"/>
      <c r="M50" s="18"/>
      <c r="N50" s="18"/>
      <c r="O50" s="18"/>
      <c r="P50" s="18"/>
      <c r="Q50" s="18"/>
      <c r="R50" s="18"/>
      <c r="S50" s="18"/>
      <c r="T50" s="18"/>
      <c r="U50" s="18"/>
      <c r="V50" s="18"/>
      <c r="W50" s="18"/>
      <c r="X50" s="18"/>
      <c r="Y50" s="18"/>
      <c r="Z50" s="18"/>
    </row>
    <row r="51" spans="1:26" ht="12.75" customHeight="1" x14ac:dyDescent="0.25">
      <c r="A51" s="16" t="s">
        <v>340</v>
      </c>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2.75" customHeight="1" x14ac:dyDescent="0.25">
      <c r="A52" s="22" t="s">
        <v>368</v>
      </c>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2.75" customHeight="1" x14ac:dyDescent="0.25">
      <c r="A53" s="133" t="s">
        <v>369</v>
      </c>
      <c r="B53" s="134" t="s">
        <v>370</v>
      </c>
      <c r="C53" s="135" t="s">
        <v>371</v>
      </c>
      <c r="D53" s="136" t="s">
        <v>36</v>
      </c>
      <c r="E53" s="137"/>
      <c r="F53" s="18"/>
      <c r="G53" s="18"/>
      <c r="H53" s="18"/>
      <c r="I53" s="18"/>
      <c r="J53" s="18"/>
      <c r="K53" s="18"/>
      <c r="L53" s="18"/>
      <c r="M53" s="18"/>
      <c r="N53" s="18"/>
      <c r="O53" s="18"/>
      <c r="P53" s="18"/>
      <c r="Q53" s="18"/>
      <c r="R53" s="18"/>
      <c r="S53" s="18"/>
      <c r="T53" s="18"/>
      <c r="U53" s="18"/>
      <c r="V53" s="18"/>
      <c r="W53" s="18"/>
      <c r="X53" s="18"/>
      <c r="Y53" s="18"/>
      <c r="Z53" s="18"/>
    </row>
    <row r="54" spans="1:26" ht="12.75" customHeight="1" x14ac:dyDescent="0.25">
      <c r="A54" s="112" t="s">
        <v>372</v>
      </c>
      <c r="B54" s="97"/>
      <c r="C54" s="101"/>
      <c r="D54" s="138" t="s">
        <v>373</v>
      </c>
      <c r="E54" s="139"/>
      <c r="F54" s="18"/>
      <c r="G54" s="18"/>
      <c r="H54" s="18"/>
      <c r="I54" s="18"/>
      <c r="J54" s="18"/>
      <c r="K54" s="18"/>
      <c r="L54" s="18"/>
      <c r="M54" s="18"/>
      <c r="N54" s="18"/>
      <c r="O54" s="18"/>
      <c r="P54" s="18"/>
      <c r="Q54" s="18"/>
      <c r="R54" s="18"/>
      <c r="S54" s="18"/>
      <c r="T54" s="18"/>
      <c r="U54" s="18"/>
      <c r="V54" s="18"/>
      <c r="W54" s="18"/>
      <c r="X54" s="18"/>
      <c r="Y54" s="18"/>
      <c r="Z54" s="18"/>
    </row>
    <row r="55" spans="1:26" ht="12.75" customHeight="1" x14ac:dyDescent="0.25">
      <c r="A55" s="35" t="s">
        <v>374</v>
      </c>
      <c r="B55" s="33">
        <f>413748/1000</f>
        <v>413.74799999999999</v>
      </c>
      <c r="C55" s="34">
        <f>275000/1000</f>
        <v>275</v>
      </c>
      <c r="D55" s="140" t="s">
        <v>375</v>
      </c>
      <c r="E55" s="139"/>
      <c r="F55" s="18"/>
      <c r="G55" s="18"/>
      <c r="H55" s="18"/>
      <c r="I55" s="18"/>
      <c r="J55" s="18"/>
      <c r="K55" s="18"/>
      <c r="L55" s="18"/>
      <c r="M55" s="18"/>
      <c r="N55" s="18"/>
      <c r="O55" s="18"/>
      <c r="P55" s="18"/>
      <c r="Q55" s="18"/>
      <c r="R55" s="18"/>
      <c r="S55" s="18"/>
      <c r="T55" s="18"/>
      <c r="U55" s="18"/>
      <c r="V55" s="18"/>
      <c r="W55" s="18"/>
      <c r="X55" s="18"/>
      <c r="Y55" s="18"/>
      <c r="Z55" s="18"/>
    </row>
    <row r="56" spans="1:26" ht="12.75" customHeight="1" x14ac:dyDescent="0.25">
      <c r="A56" s="35" t="s">
        <v>376</v>
      </c>
      <c r="B56" s="33"/>
      <c r="C56" s="34"/>
      <c r="D56" s="140" t="s">
        <v>377</v>
      </c>
      <c r="E56" s="139"/>
      <c r="F56" s="18"/>
      <c r="G56" s="18"/>
      <c r="H56" s="18"/>
      <c r="I56" s="18"/>
      <c r="J56" s="18"/>
      <c r="K56" s="18"/>
      <c r="L56" s="18"/>
      <c r="M56" s="18"/>
      <c r="N56" s="18"/>
      <c r="O56" s="18"/>
      <c r="P56" s="18"/>
      <c r="Q56" s="18"/>
      <c r="R56" s="18"/>
      <c r="S56" s="18"/>
      <c r="T56" s="18"/>
      <c r="U56" s="18"/>
      <c r="V56" s="18"/>
      <c r="W56" s="18"/>
      <c r="X56" s="18"/>
      <c r="Y56" s="18"/>
      <c r="Z56" s="18"/>
    </row>
    <row r="57" spans="1:26" ht="12.75" customHeight="1" x14ac:dyDescent="0.25">
      <c r="A57" s="35" t="s">
        <v>378</v>
      </c>
      <c r="B57" s="33"/>
      <c r="C57" s="34"/>
      <c r="D57" s="140" t="s">
        <v>379</v>
      </c>
      <c r="E57" s="139"/>
      <c r="F57" s="118"/>
      <c r="G57" s="18"/>
      <c r="H57" s="18"/>
      <c r="I57" s="18"/>
      <c r="J57" s="18"/>
      <c r="K57" s="18"/>
      <c r="L57" s="18"/>
      <c r="M57" s="18"/>
      <c r="N57" s="18"/>
      <c r="O57" s="18"/>
      <c r="P57" s="18"/>
      <c r="Q57" s="18"/>
      <c r="R57" s="18"/>
      <c r="S57" s="18"/>
      <c r="T57" s="18"/>
      <c r="U57" s="18"/>
      <c r="V57" s="18"/>
      <c r="W57" s="18"/>
      <c r="X57" s="18"/>
      <c r="Y57" s="18"/>
      <c r="Z57" s="18"/>
    </row>
    <row r="58" spans="1:26" ht="12.75" customHeight="1" x14ac:dyDescent="0.25">
      <c r="A58" s="123" t="s">
        <v>380</v>
      </c>
      <c r="B58" s="141"/>
      <c r="C58" s="49"/>
      <c r="D58" s="142" t="s">
        <v>381</v>
      </c>
      <c r="E58" s="139"/>
      <c r="F58" s="18"/>
      <c r="G58" s="18"/>
      <c r="H58" s="18"/>
      <c r="I58" s="18"/>
      <c r="J58" s="18"/>
      <c r="K58" s="18"/>
      <c r="L58" s="18"/>
      <c r="M58" s="18"/>
      <c r="N58" s="18"/>
      <c r="O58" s="18"/>
      <c r="P58" s="18"/>
      <c r="Q58" s="18"/>
      <c r="R58" s="18"/>
      <c r="S58" s="18"/>
      <c r="T58" s="18"/>
      <c r="U58" s="18"/>
      <c r="V58" s="18"/>
      <c r="W58" s="18"/>
      <c r="X58" s="18"/>
      <c r="Y58" s="18"/>
      <c r="Z58" s="18"/>
    </row>
    <row r="59" spans="1:26" ht="12.75" customHeight="1" x14ac:dyDescent="0.25">
      <c r="A59" s="143"/>
      <c r="B59" s="144"/>
      <c r="C59" s="145"/>
      <c r="D59" s="145"/>
      <c r="E59" s="18"/>
      <c r="F59" s="18"/>
      <c r="G59" s="18"/>
      <c r="H59" s="18"/>
      <c r="I59" s="18"/>
      <c r="J59" s="18"/>
      <c r="K59" s="18"/>
      <c r="L59" s="18"/>
      <c r="M59" s="18"/>
      <c r="N59" s="18"/>
      <c r="O59" s="18"/>
      <c r="P59" s="18"/>
      <c r="Q59" s="18"/>
      <c r="R59" s="18"/>
      <c r="S59" s="18"/>
      <c r="T59" s="18"/>
      <c r="U59" s="18"/>
      <c r="V59" s="18"/>
      <c r="W59" s="18"/>
      <c r="X59" s="18"/>
      <c r="Y59" s="18"/>
      <c r="Z59" s="18"/>
    </row>
    <row r="60" spans="1:26" ht="12.75" customHeight="1" x14ac:dyDescent="0.25">
      <c r="A60" s="133" t="s">
        <v>382</v>
      </c>
      <c r="B60" s="135" t="s">
        <v>383</v>
      </c>
      <c r="C60" s="135" t="s">
        <v>384</v>
      </c>
      <c r="D60" s="136" t="s">
        <v>36</v>
      </c>
      <c r="E60" s="137"/>
      <c r="F60" s="18"/>
      <c r="G60" s="18"/>
      <c r="H60" s="18"/>
      <c r="I60" s="18"/>
      <c r="J60" s="18"/>
      <c r="K60" s="18"/>
      <c r="L60" s="18"/>
      <c r="M60" s="18"/>
      <c r="N60" s="18"/>
      <c r="O60" s="18"/>
      <c r="P60" s="18"/>
      <c r="Q60" s="18"/>
      <c r="R60" s="18"/>
      <c r="S60" s="18"/>
      <c r="T60" s="18"/>
      <c r="U60" s="18"/>
      <c r="V60" s="18"/>
      <c r="W60" s="18"/>
      <c r="X60" s="18"/>
      <c r="Y60" s="18"/>
      <c r="Z60" s="18"/>
    </row>
    <row r="61" spans="1:26" ht="12.75" customHeight="1" x14ac:dyDescent="0.25">
      <c r="A61" s="112" t="s">
        <v>385</v>
      </c>
      <c r="B61" s="101"/>
      <c r="C61" s="101"/>
      <c r="D61" s="138" t="s">
        <v>386</v>
      </c>
      <c r="E61" s="139"/>
      <c r="F61" s="18"/>
      <c r="G61" s="18"/>
      <c r="H61" s="18"/>
      <c r="I61" s="18"/>
      <c r="J61" s="18"/>
      <c r="K61" s="18"/>
      <c r="L61" s="18"/>
      <c r="M61" s="18"/>
      <c r="N61" s="18"/>
      <c r="O61" s="18"/>
      <c r="P61" s="18"/>
      <c r="Q61" s="18"/>
      <c r="R61" s="18"/>
      <c r="S61" s="18"/>
      <c r="T61" s="18"/>
      <c r="U61" s="18"/>
      <c r="V61" s="18"/>
      <c r="W61" s="18"/>
      <c r="X61" s="18"/>
      <c r="Y61" s="18"/>
      <c r="Z61" s="18"/>
    </row>
    <row r="62" spans="1:26" ht="12.75" customHeight="1" x14ac:dyDescent="0.25">
      <c r="A62" s="35" t="s">
        <v>387</v>
      </c>
      <c r="B62" s="34"/>
      <c r="C62" s="34"/>
      <c r="D62" s="140" t="s">
        <v>388</v>
      </c>
      <c r="E62" s="139"/>
      <c r="F62" s="18"/>
      <c r="G62" s="18"/>
      <c r="H62" s="18"/>
      <c r="I62" s="18"/>
      <c r="J62" s="18"/>
      <c r="K62" s="18"/>
      <c r="L62" s="18"/>
      <c r="M62" s="18"/>
      <c r="N62" s="18"/>
      <c r="O62" s="18"/>
      <c r="P62" s="18"/>
      <c r="Q62" s="18"/>
      <c r="R62" s="18"/>
      <c r="S62" s="18"/>
      <c r="T62" s="18"/>
      <c r="U62" s="18"/>
      <c r="V62" s="18"/>
      <c r="W62" s="18"/>
      <c r="X62" s="18"/>
      <c r="Y62" s="18"/>
      <c r="Z62" s="18"/>
    </row>
    <row r="63" spans="1:26" ht="12.75" customHeight="1" x14ac:dyDescent="0.25">
      <c r="A63" s="35" t="s">
        <v>389</v>
      </c>
      <c r="B63" s="34"/>
      <c r="C63" s="34"/>
      <c r="D63" s="140" t="s">
        <v>390</v>
      </c>
      <c r="E63" s="139"/>
      <c r="F63" s="18"/>
      <c r="G63" s="18"/>
      <c r="H63" s="18"/>
      <c r="I63" s="18"/>
      <c r="J63" s="18"/>
      <c r="K63" s="18"/>
      <c r="L63" s="18"/>
      <c r="M63" s="18"/>
      <c r="N63" s="18"/>
      <c r="O63" s="18"/>
      <c r="P63" s="18"/>
      <c r="Q63" s="18"/>
      <c r="R63" s="18"/>
      <c r="S63" s="18"/>
      <c r="T63" s="18"/>
      <c r="U63" s="18"/>
      <c r="V63" s="18"/>
      <c r="W63" s="18"/>
      <c r="X63" s="18"/>
      <c r="Y63" s="18"/>
      <c r="Z63" s="18"/>
    </row>
    <row r="64" spans="1:26" ht="12.75" customHeight="1" x14ac:dyDescent="0.25">
      <c r="A64" s="35" t="s">
        <v>391</v>
      </c>
      <c r="B64" s="34"/>
      <c r="C64" s="34"/>
      <c r="D64" s="140" t="s">
        <v>392</v>
      </c>
      <c r="E64" s="139"/>
      <c r="F64" s="18"/>
      <c r="G64" s="18"/>
      <c r="H64" s="18"/>
      <c r="I64" s="18"/>
      <c r="J64" s="18"/>
      <c r="K64" s="18"/>
      <c r="L64" s="18"/>
      <c r="M64" s="18"/>
      <c r="N64" s="18"/>
      <c r="O64" s="18"/>
      <c r="P64" s="18"/>
      <c r="Q64" s="18"/>
      <c r="R64" s="18"/>
      <c r="S64" s="18"/>
      <c r="T64" s="18"/>
      <c r="U64" s="18"/>
      <c r="V64" s="18"/>
      <c r="W64" s="18"/>
      <c r="X64" s="18"/>
      <c r="Y64" s="18"/>
      <c r="Z64" s="18"/>
    </row>
    <row r="65" spans="1:26" ht="12.75" customHeight="1" x14ac:dyDescent="0.25">
      <c r="A65" s="35" t="s">
        <v>393</v>
      </c>
      <c r="B65" s="34"/>
      <c r="C65" s="34"/>
      <c r="D65" s="140" t="s">
        <v>394</v>
      </c>
      <c r="E65" s="139"/>
      <c r="F65" s="18"/>
      <c r="G65" s="18"/>
      <c r="H65" s="18"/>
      <c r="I65" s="18"/>
      <c r="J65" s="18"/>
      <c r="K65" s="18"/>
      <c r="L65" s="18"/>
      <c r="M65" s="18"/>
      <c r="N65" s="18"/>
      <c r="O65" s="18"/>
      <c r="P65" s="18"/>
      <c r="Q65" s="18"/>
      <c r="R65" s="18"/>
      <c r="S65" s="18"/>
      <c r="T65" s="18"/>
      <c r="U65" s="18"/>
      <c r="V65" s="18"/>
      <c r="W65" s="18"/>
      <c r="X65" s="18"/>
      <c r="Y65" s="18"/>
      <c r="Z65" s="18"/>
    </row>
    <row r="66" spans="1:26" ht="12.75" customHeight="1" x14ac:dyDescent="0.25">
      <c r="A66" s="35" t="s">
        <v>395</v>
      </c>
      <c r="B66" s="34"/>
      <c r="C66" s="34"/>
      <c r="D66" s="140" t="s">
        <v>396</v>
      </c>
      <c r="E66" s="139"/>
      <c r="F66" s="18"/>
      <c r="G66" s="18"/>
      <c r="H66" s="18"/>
      <c r="I66" s="18"/>
      <c r="J66" s="18"/>
      <c r="K66" s="18"/>
      <c r="L66" s="18"/>
      <c r="M66" s="18"/>
      <c r="N66" s="18"/>
      <c r="O66" s="18"/>
      <c r="P66" s="18"/>
      <c r="Q66" s="18"/>
      <c r="R66" s="18"/>
      <c r="S66" s="18"/>
      <c r="T66" s="18"/>
      <c r="U66" s="18"/>
      <c r="V66" s="18"/>
      <c r="W66" s="18"/>
      <c r="X66" s="18"/>
      <c r="Y66" s="18"/>
      <c r="Z66" s="18"/>
    </row>
    <row r="67" spans="1:26" ht="12.75" customHeight="1" x14ac:dyDescent="0.25">
      <c r="A67" s="123" t="s">
        <v>397</v>
      </c>
      <c r="B67" s="49"/>
      <c r="C67" s="146"/>
      <c r="D67" s="142" t="s">
        <v>398</v>
      </c>
      <c r="E67" s="139"/>
      <c r="F67" s="18"/>
      <c r="G67" s="18"/>
      <c r="H67" s="18"/>
      <c r="I67" s="18"/>
      <c r="J67" s="18"/>
      <c r="K67" s="18"/>
      <c r="L67" s="18"/>
      <c r="M67" s="18"/>
      <c r="N67" s="18"/>
      <c r="O67" s="18"/>
      <c r="P67" s="18"/>
      <c r="Q67" s="18"/>
      <c r="R67" s="18"/>
      <c r="S67" s="18"/>
      <c r="T67" s="18"/>
      <c r="U67" s="18"/>
      <c r="V67" s="18"/>
      <c r="W67" s="18"/>
      <c r="X67" s="18"/>
      <c r="Y67" s="18"/>
      <c r="Z67" s="18"/>
    </row>
    <row r="68" spans="1:26" ht="12.75" customHeight="1" x14ac:dyDescent="0.25">
      <c r="A68" s="19"/>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2.75" customHeight="1" x14ac:dyDescent="0.25">
      <c r="A69" s="315" t="s">
        <v>399</v>
      </c>
      <c r="B69" s="305"/>
      <c r="C69" s="305"/>
      <c r="D69" s="64"/>
      <c r="E69" s="64"/>
      <c r="F69" s="18"/>
      <c r="G69" s="18"/>
      <c r="H69" s="18"/>
      <c r="I69" s="18"/>
      <c r="J69" s="18"/>
      <c r="K69" s="18"/>
      <c r="L69" s="18"/>
      <c r="M69" s="18"/>
      <c r="N69" s="18"/>
      <c r="O69" s="18"/>
      <c r="P69" s="18"/>
      <c r="Q69" s="18"/>
      <c r="R69" s="18"/>
      <c r="S69" s="18"/>
      <c r="T69" s="18"/>
      <c r="U69" s="18"/>
      <c r="V69" s="18"/>
      <c r="W69" s="18"/>
      <c r="X69" s="18"/>
      <c r="Y69" s="18"/>
      <c r="Z69" s="18"/>
    </row>
    <row r="70" spans="1:26" ht="12.75" customHeight="1" x14ac:dyDescent="0.25">
      <c r="A70" s="305"/>
      <c r="B70" s="305"/>
      <c r="C70" s="305"/>
      <c r="D70" s="64"/>
      <c r="E70" s="64"/>
      <c r="F70" s="18"/>
      <c r="G70" s="18"/>
      <c r="H70" s="18"/>
      <c r="I70" s="18"/>
      <c r="J70" s="18"/>
      <c r="K70" s="18"/>
      <c r="L70" s="18"/>
      <c r="M70" s="18"/>
      <c r="N70" s="18"/>
      <c r="O70" s="18"/>
      <c r="P70" s="18"/>
      <c r="Q70" s="18"/>
      <c r="R70" s="18"/>
      <c r="S70" s="18"/>
      <c r="T70" s="18"/>
      <c r="U70" s="18"/>
      <c r="V70" s="18"/>
      <c r="W70" s="18"/>
      <c r="X70" s="18"/>
      <c r="Y70" s="18"/>
      <c r="Z70" s="18"/>
    </row>
    <row r="71" spans="1:26" ht="92.25" customHeight="1" x14ac:dyDescent="0.25">
      <c r="A71" s="305"/>
      <c r="B71" s="305"/>
      <c r="C71" s="305"/>
      <c r="D71" s="64"/>
      <c r="E71" s="64"/>
      <c r="F71" s="18"/>
      <c r="G71" s="18"/>
      <c r="H71" s="18"/>
      <c r="I71" s="18"/>
      <c r="J71" s="18"/>
      <c r="K71" s="18"/>
      <c r="L71" s="18"/>
      <c r="M71" s="18"/>
      <c r="N71" s="18"/>
      <c r="O71" s="18"/>
      <c r="P71" s="18"/>
      <c r="Q71" s="18"/>
      <c r="R71" s="18"/>
      <c r="S71" s="18"/>
      <c r="T71" s="18"/>
      <c r="U71" s="18"/>
      <c r="V71" s="18"/>
      <c r="W71" s="18"/>
      <c r="X71" s="18"/>
      <c r="Y71" s="18"/>
      <c r="Z71" s="18"/>
    </row>
    <row r="72" spans="1:26" ht="12.75" customHeight="1" x14ac:dyDescent="0.25">
      <c r="A72" s="19"/>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2.75" customHeight="1" x14ac:dyDescent="0.25">
      <c r="A73" s="147"/>
      <c r="B73" s="148"/>
      <c r="C73" s="148"/>
      <c r="D73" s="18"/>
      <c r="E73" s="18"/>
      <c r="F73" s="18"/>
      <c r="G73" s="18"/>
      <c r="H73" s="18"/>
      <c r="I73" s="18"/>
      <c r="J73" s="18"/>
      <c r="K73" s="18"/>
      <c r="L73" s="18"/>
      <c r="M73" s="18"/>
      <c r="N73" s="18"/>
      <c r="O73" s="18"/>
      <c r="P73" s="18"/>
      <c r="Q73" s="18"/>
      <c r="R73" s="18"/>
      <c r="S73" s="18"/>
      <c r="T73" s="18"/>
      <c r="U73" s="18"/>
      <c r="V73" s="18"/>
      <c r="W73" s="18"/>
      <c r="X73" s="18"/>
      <c r="Y73" s="18"/>
      <c r="Z73" s="18"/>
    </row>
    <row r="74" spans="1:26" ht="12.75" customHeight="1" x14ac:dyDescent="0.25">
      <c r="A74" s="148"/>
      <c r="B74" s="148"/>
      <c r="C74" s="148"/>
      <c r="D74" s="18"/>
      <c r="E74" s="18"/>
      <c r="F74" s="18"/>
      <c r="G74" s="18"/>
      <c r="H74" s="18"/>
      <c r="I74" s="18"/>
      <c r="J74" s="18"/>
      <c r="K74" s="18"/>
      <c r="L74" s="18"/>
      <c r="M74" s="18"/>
      <c r="N74" s="18"/>
      <c r="O74" s="18"/>
      <c r="P74" s="18"/>
      <c r="Q74" s="18"/>
      <c r="R74" s="18"/>
      <c r="S74" s="18"/>
      <c r="T74" s="18"/>
      <c r="U74" s="18"/>
      <c r="V74" s="18"/>
      <c r="W74" s="18"/>
      <c r="X74" s="18"/>
      <c r="Y74" s="18"/>
      <c r="Z74" s="18"/>
    </row>
    <row r="75" spans="1:26" ht="12.75" customHeight="1"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2.75" customHeight="1"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2.75" customHeight="1"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2.75" customHeight="1"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2.75" customHeight="1"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2.75" customHeight="1"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2.75" customHeight="1"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2.75" customHeight="1"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2.75" customHeight="1"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2.75" customHeight="1"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2.75" customHeight="1"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2.75" customHeight="1"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2.75" customHeight="1"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2.75" customHeight="1"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2.75" customHeight="1"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2.75" customHeight="1"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75" customHeight="1"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2.75" customHeight="1"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2.75" customHeight="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2.75" customHeight="1"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2.75" customHeight="1"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75" customHeight="1"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2.75" customHeight="1"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2.75" customHeight="1"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2.75" customHeight="1"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2.75" customHeight="1"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75" customHeight="1"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75" customHeight="1"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75" customHeight="1"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75" customHeight="1"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75" customHeight="1"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75" customHeight="1"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75" customHeight="1"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75" customHeight="1"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75" customHeight="1"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75" customHeight="1"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75" customHeight="1"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75" customHeight="1"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75" customHeight="1"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75" customHeight="1"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75" customHeight="1"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75" customHeight="1"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75" customHeight="1"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75" customHeight="1"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75" customHeight="1"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75" customHeight="1"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75" customHeight="1"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75" customHeight="1"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75" customHeight="1"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75" customHeight="1"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75" customHeight="1"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75" customHeight="1"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75" customHeight="1"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75" customHeight="1"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75" customHeight="1"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75" customHeight="1"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75" customHeight="1"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75" customHeight="1"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75" customHeight="1"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75" customHeight="1"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75" customHeight="1"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75" customHeight="1"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75" customHeight="1"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75" customHeight="1"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75" customHeight="1"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75" customHeight="1"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75" customHeight="1"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75" customHeight="1"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75" customHeight="1"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75" customHeight="1"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75" customHeight="1"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75" customHeight="1"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75" customHeight="1"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75" customHeight="1"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75" customHeight="1"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75" customHeight="1"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75" customHeight="1"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75" customHeight="1"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75" customHeight="1"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75" customHeight="1"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75" customHeight="1"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75" customHeight="1"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75" customHeight="1"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75" customHeight="1"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75" customHeight="1"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75" customHeight="1"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75" customHeight="1"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75" customHeight="1"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75" customHeight="1"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75" customHeight="1"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75" customHeight="1"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75" customHeight="1"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75" customHeight="1"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75" customHeight="1"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75" customHeight="1"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75" customHeight="1"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75" customHeight="1"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75" customHeight="1"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75" customHeight="1"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75" customHeight="1"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75" customHeight="1"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75" customHeight="1"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75" customHeight="1"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75" customHeight="1"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75" customHeight="1"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75" customHeight="1"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75" customHeight="1"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75" customHeight="1"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75" customHeight="1"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75" customHeight="1"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75" customHeight="1"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75" customHeight="1"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75" customHeight="1"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75" customHeight="1"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75" customHeight="1"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75" customHeight="1"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75" customHeight="1"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75" customHeight="1"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75" customHeight="1"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75" customHeight="1"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75" customHeight="1"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75" customHeight="1"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75" customHeight="1"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75" customHeight="1"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75" customHeight="1"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75" customHeight="1"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75" customHeight="1"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75" customHeight="1"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75" customHeight="1"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75" customHeight="1"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75" customHeight="1"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75" customHeight="1"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75" customHeight="1"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75" customHeight="1"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75" customHeight="1"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75" customHeight="1"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75" customHeight="1"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75" customHeight="1"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75" customHeight="1"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75" customHeight="1"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75" customHeight="1"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75" customHeight="1"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75" customHeight="1"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75" customHeight="1"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75" customHeight="1"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75" customHeight="1"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75" customHeight="1"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75" customHeight="1"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75" customHeight="1"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75" customHeight="1"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75" customHeight="1"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75" customHeight="1"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75" customHeight="1"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75" customHeight="1"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75" customHeight="1"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75" customHeight="1"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75" customHeight="1"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75" customHeight="1"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75" customHeight="1"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75" customHeight="1"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75" customHeight="1"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75" customHeight="1"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75" customHeight="1"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75" customHeight="1"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75" customHeight="1"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75" customHeight="1"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75" customHeight="1"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75" customHeight="1"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75" customHeight="1"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75" customHeight="1"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75" customHeight="1"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75" customHeight="1"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75" customHeight="1"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75" customHeight="1"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75" customHeight="1"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75" customHeight="1"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75" customHeight="1"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75" customHeight="1"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75" customHeight="1"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75" customHeight="1"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75" customHeight="1"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75" customHeight="1"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75" customHeight="1"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75" customHeight="1"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75" customHeight="1"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75" customHeight="1"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75" customHeight="1"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75" customHeight="1"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75" customHeight="1"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75" customHeight="1"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75" customHeight="1"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75" customHeight="1"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75" customHeight="1"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75" customHeight="1"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75" customHeight="1"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75" customHeight="1"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75" customHeight="1"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75" customHeight="1"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75" customHeight="1"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75" customHeight="1"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75" customHeight="1"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75" customHeight="1"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75" customHeight="1"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75" customHeight="1"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75" customHeight="1"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75" customHeight="1"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75" customHeight="1"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75" customHeight="1"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75" customHeight="1"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75" customHeight="1"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75" customHeight="1"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75" customHeight="1"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75" customHeight="1"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75" customHeight="1"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75" customHeight="1"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75" customHeight="1"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75" customHeight="1"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75" customHeight="1"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75" customHeight="1"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75" customHeight="1"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75" customHeight="1"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75" customHeight="1"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75" customHeight="1"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75" customHeight="1"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75" customHeight="1"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75" customHeight="1"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75" customHeight="1"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75" customHeight="1"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75" customHeight="1"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75" customHeight="1"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75" customHeight="1"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75" customHeight="1"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75" customHeight="1"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75" customHeight="1"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75" customHeight="1"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75" customHeight="1"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75" customHeight="1"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75" customHeight="1"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75" customHeight="1"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75" customHeight="1"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75" customHeight="1"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75" customHeight="1"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75" customHeight="1"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75" customHeight="1"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75" customHeight="1"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75" customHeight="1"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75" customHeight="1"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75" customHeight="1"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75" customHeight="1"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75" customHeight="1"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75" customHeight="1"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75" customHeight="1"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75" customHeight="1"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75" customHeight="1"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75" customHeight="1"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75" customHeight="1"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75" customHeight="1"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75" customHeight="1"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75" customHeight="1"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75" customHeight="1"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75" customHeight="1"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75" customHeight="1"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75" customHeight="1"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75" customHeight="1"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75" customHeight="1"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75" customHeight="1"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75" customHeight="1"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75" customHeight="1"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75" customHeight="1"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75" customHeight="1"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75" customHeight="1"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75" customHeight="1"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75" customHeight="1"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75" customHeight="1"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75" customHeight="1"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75" customHeight="1"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75" customHeight="1"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75" customHeight="1"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75" customHeight="1"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75" customHeight="1"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75" customHeight="1"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75" customHeight="1"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75" customHeight="1"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75" customHeight="1"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75" customHeight="1"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75" customHeight="1"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75" customHeight="1"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75" customHeight="1"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75" customHeight="1"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75" customHeight="1"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75" customHeight="1"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75" customHeight="1"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75" customHeight="1"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75" customHeight="1"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75" customHeight="1"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75" customHeight="1"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75" customHeight="1"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75" customHeight="1"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75" customHeight="1"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75" customHeight="1"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75" customHeight="1"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75" customHeight="1"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75" customHeight="1"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75" customHeight="1"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75" customHeight="1"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75" customHeight="1"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75" customHeight="1"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75" customHeight="1"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75" customHeight="1"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75" customHeight="1"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75" customHeight="1"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75" customHeight="1"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75" customHeight="1"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75" customHeight="1"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75" customHeight="1"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75" customHeight="1"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75" customHeight="1"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75" customHeight="1"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75" customHeight="1"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75" customHeight="1"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75" customHeight="1"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75" customHeight="1"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75" customHeight="1"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75" customHeight="1"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75" customHeight="1"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75" customHeight="1"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75" customHeight="1"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75" customHeight="1"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75" customHeight="1"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75" customHeight="1"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75" customHeight="1"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75" customHeight="1"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75" customHeight="1"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75" customHeight="1"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75" customHeight="1"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75" customHeight="1"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75" customHeight="1"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75" customHeight="1"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75" customHeight="1"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75" customHeight="1"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75" customHeight="1"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75" customHeight="1"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75" customHeight="1"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75" customHeight="1"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75" customHeight="1"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75" customHeight="1"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75" customHeight="1"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75" customHeight="1"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75" customHeight="1"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75" customHeight="1"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75" customHeight="1"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75" customHeight="1"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75" customHeight="1"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75" customHeight="1"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75" customHeight="1"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75" customHeight="1"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75" customHeight="1"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75" customHeight="1"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75" customHeight="1"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75" customHeight="1"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75" customHeight="1"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75" customHeight="1"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75" customHeight="1"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75" customHeight="1"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75" customHeight="1"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75" customHeight="1"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75" customHeight="1"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75" customHeight="1"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75" customHeight="1"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75" customHeight="1"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75" customHeight="1"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75" customHeight="1"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75" customHeight="1"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75" customHeight="1"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75" customHeight="1"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75" customHeight="1"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75" customHeight="1"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75" customHeight="1"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75" customHeight="1"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75" customHeight="1"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75" customHeight="1"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75" customHeight="1"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75" customHeight="1"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75" customHeight="1"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75" customHeight="1"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75" customHeight="1"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75" customHeight="1"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75" customHeight="1"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75" customHeight="1"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75" customHeight="1"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75" customHeight="1"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75" customHeight="1"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75" customHeight="1"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75" customHeight="1"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75" customHeight="1"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75" customHeight="1"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75" customHeight="1"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75" customHeight="1"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75" customHeight="1"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75" customHeight="1"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75" customHeight="1"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75" customHeight="1"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75" customHeight="1"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75" customHeight="1"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75" customHeight="1"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75" customHeight="1"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75" customHeight="1"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75" customHeight="1"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75" customHeight="1"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75" customHeight="1"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75" customHeight="1"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75" customHeight="1"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75" customHeight="1"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75" customHeight="1"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75" customHeight="1"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75" customHeight="1"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75" customHeight="1"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75" customHeight="1"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75" customHeight="1"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75" customHeight="1"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75" customHeight="1"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75" customHeight="1"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75" customHeight="1"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75" customHeight="1"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75" customHeight="1"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75" customHeight="1"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75" customHeight="1"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75" customHeight="1"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75" customHeight="1"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75" customHeight="1"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75" customHeight="1"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75" customHeight="1"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75" customHeight="1"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75" customHeight="1"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75" customHeight="1"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75" customHeight="1"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75" customHeight="1"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75" customHeight="1"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75" customHeight="1"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75" customHeight="1"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75" customHeight="1"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75" customHeight="1"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75" customHeight="1"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75" customHeight="1"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75" customHeight="1"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75" customHeight="1"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75" customHeight="1"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75" customHeight="1"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75" customHeight="1"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75" customHeight="1"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75" customHeight="1"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75" customHeight="1"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75" customHeight="1"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75" customHeight="1"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75" customHeight="1"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75" customHeight="1"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75" customHeight="1"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75" customHeight="1"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75" customHeight="1"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75" customHeight="1"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75" customHeight="1"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75" customHeight="1"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75" customHeight="1"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75" customHeight="1"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75" customHeight="1"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75" customHeight="1"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75" customHeight="1"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75" customHeight="1"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75" customHeight="1"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75" customHeight="1"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75" customHeight="1"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75" customHeight="1"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75" customHeight="1"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75" customHeight="1"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75" customHeight="1"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75" customHeight="1"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75" customHeight="1"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75" customHeight="1"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75" customHeight="1"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75" customHeight="1"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75" customHeight="1"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75" customHeight="1"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75" customHeight="1"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75" customHeight="1"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75" customHeight="1"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75" customHeight="1"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75" customHeight="1"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75" customHeight="1"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75" customHeight="1"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75" customHeight="1"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75" customHeight="1"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75" customHeight="1"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75" customHeight="1"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75" customHeight="1"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75" customHeight="1"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75" customHeight="1"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75" customHeight="1"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75" customHeight="1"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75" customHeight="1"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75" customHeight="1"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75" customHeight="1"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75" customHeight="1"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75" customHeight="1"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75" customHeight="1"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75" customHeight="1"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75" customHeight="1"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75" customHeight="1"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75" customHeight="1"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75" customHeight="1"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75" customHeight="1"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75" customHeight="1"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75" customHeight="1"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75" customHeight="1"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75" customHeight="1"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75" customHeight="1"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75" customHeight="1"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75" customHeight="1"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75" customHeight="1"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75" customHeight="1"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75" customHeight="1"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75" customHeight="1"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75" customHeight="1"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75" customHeight="1"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75" customHeight="1"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75" customHeight="1"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75" customHeight="1"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75" customHeight="1"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75" customHeight="1"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75" customHeight="1"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75" customHeight="1"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75" customHeight="1"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75" customHeight="1"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75" customHeight="1"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75" customHeight="1"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75" customHeight="1"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75" customHeight="1"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75" customHeight="1"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75" customHeight="1"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75" customHeight="1"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75" customHeight="1"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75" customHeight="1"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75" customHeight="1"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75" customHeight="1"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75" customHeight="1"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75" customHeight="1"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75" customHeight="1"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75" customHeight="1"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75" customHeight="1"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75" customHeight="1"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75" customHeight="1"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75" customHeight="1"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75" customHeight="1"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75" customHeight="1"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75" customHeight="1"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75" customHeight="1"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75" customHeight="1"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75" customHeight="1"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75" customHeight="1"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75" customHeight="1"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75" customHeight="1"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75" customHeight="1"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75" customHeight="1"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75" customHeight="1"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75" customHeight="1"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75" customHeight="1"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75" customHeight="1"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75" customHeight="1"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75" customHeight="1"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75" customHeight="1"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75" customHeight="1"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75" customHeight="1"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75" customHeight="1"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75" customHeight="1"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75" customHeight="1"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75" customHeight="1"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75" customHeight="1"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75" customHeight="1"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75" customHeight="1"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75" customHeight="1"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75" customHeight="1"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75" customHeight="1"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75" customHeight="1"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75" customHeight="1"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75" customHeight="1"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75" customHeight="1"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75" customHeight="1"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75" customHeight="1"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75" customHeight="1"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75" customHeight="1"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75" customHeight="1"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75" customHeight="1"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75" customHeight="1"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75" customHeight="1"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75" customHeight="1"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75" customHeight="1"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75" customHeight="1"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75" customHeight="1"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75" customHeight="1"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75" customHeight="1"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75" customHeight="1"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75" customHeight="1"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75" customHeight="1"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75" customHeight="1"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75" customHeight="1"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75" customHeight="1"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75" customHeight="1"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75" customHeight="1"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75" customHeight="1"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75" customHeight="1"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75" customHeight="1"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75" customHeight="1"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75" customHeight="1"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75" customHeight="1"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75" customHeight="1"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75" customHeight="1"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75" customHeight="1"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75" customHeight="1"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75" customHeight="1"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75" customHeight="1"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75" customHeight="1"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75" customHeight="1"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75" customHeight="1"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75" customHeight="1"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75" customHeight="1"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75" customHeight="1"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75" customHeight="1"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75" customHeight="1"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75" customHeight="1"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75" customHeight="1"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75" customHeight="1"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75" customHeight="1"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75" customHeight="1"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75" customHeight="1"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75" customHeight="1"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75" customHeight="1"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75" customHeight="1"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75" customHeight="1"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75" customHeight="1"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75" customHeight="1"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75" customHeight="1"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75" customHeight="1"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75" customHeight="1"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75" customHeight="1"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75" customHeight="1"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75" customHeight="1"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75" customHeight="1"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75" customHeight="1"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75" customHeight="1"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75" customHeight="1"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75" customHeight="1"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75" customHeight="1"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75" customHeight="1"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75" customHeight="1"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75" customHeight="1"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75" customHeight="1"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75" customHeight="1"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75" customHeight="1"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75" customHeight="1"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75" customHeight="1"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75" customHeight="1"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75" customHeight="1"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75" customHeight="1"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75" customHeight="1"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75" customHeight="1"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75" customHeight="1"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75" customHeight="1"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75" customHeight="1"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75" customHeight="1"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75" customHeight="1"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75" customHeight="1"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75" customHeight="1"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75" customHeight="1"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75" customHeight="1"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75" customHeight="1"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75" customHeight="1"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75" customHeight="1"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75" customHeight="1"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75" customHeight="1"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75" customHeight="1"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75" customHeight="1"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75" customHeight="1"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75" customHeight="1"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75" customHeight="1"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75" customHeight="1"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75" customHeight="1"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75" customHeight="1"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75" customHeight="1"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75" customHeight="1"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75" customHeight="1"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75" customHeight="1"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75" customHeight="1"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75" customHeight="1"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75" customHeight="1"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75" customHeight="1"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75" customHeight="1"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75" customHeight="1"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75" customHeight="1"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75" customHeight="1"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75" customHeight="1"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75" customHeight="1"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75" customHeight="1"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75" customHeight="1"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75" customHeight="1"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75" customHeight="1"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75" customHeight="1"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75" customHeight="1"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75" customHeight="1"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75" customHeight="1"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75" customHeight="1"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75" customHeight="1"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75" customHeight="1"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75" customHeight="1"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75" customHeight="1"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75" customHeight="1"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75" customHeight="1"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75" customHeight="1"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75" customHeight="1"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75" customHeight="1"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75" customHeight="1"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75" customHeight="1"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75" customHeight="1"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75" customHeight="1"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75" customHeight="1"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75" customHeight="1"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75" customHeight="1"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75" customHeight="1"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75" customHeight="1"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75" customHeight="1"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75" customHeight="1"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75" customHeight="1"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75" customHeight="1"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75" customHeight="1"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75" customHeight="1"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75" customHeight="1"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75" customHeight="1"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75" customHeight="1"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75" customHeight="1"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75" customHeight="1"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75" customHeight="1"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75" customHeight="1"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75" customHeight="1"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75" customHeight="1"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75" customHeight="1"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75" customHeight="1"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75" customHeight="1"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75" customHeight="1"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75" customHeight="1"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75" customHeight="1"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75" customHeight="1"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75" customHeight="1"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75" customHeight="1"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75" customHeight="1"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75" customHeight="1"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75" customHeight="1"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75" customHeight="1"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75" customHeight="1"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75" customHeight="1"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75" customHeight="1"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75" customHeight="1"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75" customHeight="1"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75" customHeight="1"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75" customHeight="1"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75" customHeight="1"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75" customHeight="1"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75" customHeight="1"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75" customHeight="1"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75" customHeight="1"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75" customHeight="1"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75" customHeight="1"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75" customHeight="1"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75" customHeight="1"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75" customHeight="1"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75" customHeight="1"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75" customHeight="1"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75" customHeight="1"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75" customHeight="1"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75" customHeight="1"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75" customHeight="1"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75" customHeight="1"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75" customHeight="1"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75" customHeight="1"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75" customHeight="1"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75" customHeight="1"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75" customHeight="1"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75" customHeight="1"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75" customHeight="1"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75" customHeight="1"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75" customHeight="1"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75" customHeight="1"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75" customHeight="1"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75" customHeight="1"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75" customHeight="1"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75" customHeight="1"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75" customHeight="1"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75" customHeight="1"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75" customHeight="1"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75" customHeight="1"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75" customHeight="1"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75" customHeight="1"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75" customHeight="1"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75" customHeight="1"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75" customHeight="1"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75" customHeight="1"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75" customHeight="1"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75" customHeight="1"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75" customHeight="1"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75" customHeight="1"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75" customHeight="1"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75" customHeight="1"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75" customHeight="1"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75" customHeight="1"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75" customHeight="1"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75" customHeight="1"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75" customHeight="1"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75" customHeight="1"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75" customHeight="1"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75" customHeight="1"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75" customHeight="1"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75" customHeight="1"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75" customHeight="1"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2.75" customHeight="1"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2.75" customHeight="1"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2.75" customHeight="1"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2.75" customHeight="1"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2.75" customHeight="1"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2.75" customHeight="1"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2.75" customHeight="1"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2.75" customHeight="1"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2.75" customHeight="1"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2.75" customHeight="1"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2.75" customHeight="1"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2.75" customHeight="1"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2.75" customHeight="1"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2.75" customHeight="1"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2.75" customHeight="1"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2.75" customHeight="1"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2.75" customHeight="1"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2.75" customHeight="1"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2.75" customHeight="1"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2.75" customHeight="1"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2.75" customHeight="1"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2.75" customHeight="1"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2.75" customHeight="1"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2.75" customHeight="1"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2.75" customHeight="1"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2.75" customHeight="1"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2.75" customHeight="1"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2.75" customHeight="1"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2.75" customHeight="1"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2.75" customHeight="1"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2.75" customHeight="1"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2.75" customHeight="1"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2.75" customHeight="1"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2.75" customHeight="1"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2.75" customHeight="1"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2.75" customHeight="1"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2.75" customHeight="1"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2.75" customHeight="1"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2.75" customHeight="1"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2.75" customHeight="1"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2.75" customHeight="1"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2.75" customHeight="1"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2.75" customHeight="1"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2.75" customHeight="1"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2.75" customHeight="1"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2.75" customHeight="1"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2.75" customHeight="1"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2.75" customHeight="1"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2.75" customHeight="1"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2.75" customHeight="1"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2.75" customHeight="1"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2.75" customHeight="1"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2.75" customHeight="1" x14ac:dyDescent="0.2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2.75" customHeight="1" x14ac:dyDescent="0.2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2.75" customHeight="1" x14ac:dyDescent="0.2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2.75" customHeight="1" x14ac:dyDescent="0.2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2.75" customHeight="1" x14ac:dyDescent="0.2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2.75" customHeight="1" x14ac:dyDescent="0.2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2.75" customHeight="1" x14ac:dyDescent="0.2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2.75" customHeight="1" x14ac:dyDescent="0.2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2.75" customHeight="1" x14ac:dyDescent="0.2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2.75" customHeight="1" x14ac:dyDescent="0.2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2.75" customHeight="1" x14ac:dyDescent="0.2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2.75" customHeight="1" x14ac:dyDescent="0.2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2.75" customHeight="1" x14ac:dyDescent="0.2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2.75" customHeight="1" x14ac:dyDescent="0.2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2.75" customHeight="1" x14ac:dyDescent="0.2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2.75" customHeight="1" x14ac:dyDescent="0.2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2.75" customHeight="1" x14ac:dyDescent="0.2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2.75" customHeight="1" x14ac:dyDescent="0.2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2.75" customHeight="1" x14ac:dyDescent="0.2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2.75" customHeight="1" x14ac:dyDescent="0.2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2.75" customHeight="1" x14ac:dyDescent="0.2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2.75" customHeight="1" x14ac:dyDescent="0.2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2.75" customHeight="1" x14ac:dyDescent="0.2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2.75" customHeight="1" x14ac:dyDescent="0.2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2.75" customHeight="1" x14ac:dyDescent="0.2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2.75" customHeight="1" x14ac:dyDescent="0.2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2.75" customHeight="1" x14ac:dyDescent="0.2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2.75" customHeight="1" x14ac:dyDescent="0.2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2.75" customHeight="1" x14ac:dyDescent="0.2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2.75" customHeight="1" x14ac:dyDescent="0.2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2.75" customHeight="1" x14ac:dyDescent="0.2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2.75" customHeight="1" x14ac:dyDescent="0.2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2.75" customHeight="1" x14ac:dyDescent="0.2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2.75" customHeight="1" x14ac:dyDescent="0.2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2.75" customHeight="1" x14ac:dyDescent="0.2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2.75" customHeight="1" x14ac:dyDescent="0.2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2.75" customHeight="1" x14ac:dyDescent="0.2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2.75" customHeight="1" x14ac:dyDescent="0.2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2.75" customHeight="1" x14ac:dyDescent="0.2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2.75" customHeight="1" x14ac:dyDescent="0.2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2.75" customHeight="1" x14ac:dyDescent="0.2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2.75" customHeight="1" x14ac:dyDescent="0.2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2.75" customHeight="1" x14ac:dyDescent="0.2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2.75" customHeight="1" x14ac:dyDescent="0.2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2.75" customHeight="1" x14ac:dyDescent="0.2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2.75" customHeight="1" x14ac:dyDescent="0.2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2.75" customHeight="1" x14ac:dyDescent="0.2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2.75" customHeight="1" x14ac:dyDescent="0.2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2.75" customHeight="1" x14ac:dyDescent="0.2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2.75" customHeight="1" x14ac:dyDescent="0.2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2.75" customHeight="1" x14ac:dyDescent="0.2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2.75" customHeight="1" x14ac:dyDescent="0.2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2.75" customHeight="1" x14ac:dyDescent="0.2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2.75" customHeight="1" x14ac:dyDescent="0.2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69:C71"/>
  </mergeCells>
  <pageMargins left="0.70866141732283472" right="0.31496062992125984" top="0.59055118110236227" bottom="0.39370078740157483" header="0" footer="0"/>
  <pageSetup paperSize="9" orientation="portrait"/>
  <headerFooter>
    <oddFooter>&amp;C000000_x000D_#FFFF00HK-dir Intern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C27" sqref="C27"/>
    </sheetView>
  </sheetViews>
  <sheetFormatPr baseColWidth="10" defaultColWidth="14.42578125" defaultRowHeight="15" customHeight="1" x14ac:dyDescent="0.25"/>
  <cols>
    <col min="1" max="1" width="47.5703125" customWidth="1"/>
    <col min="2" max="3" width="18.5703125" customWidth="1"/>
    <col min="4" max="4" width="16.5703125" customWidth="1"/>
    <col min="5" max="26" width="11.42578125" customWidth="1"/>
  </cols>
  <sheetData>
    <row r="1" spans="1:26" ht="16.5" customHeight="1" x14ac:dyDescent="0.25">
      <c r="A1" s="61" t="str">
        <f>Resultatregnskap!A1</f>
        <v>Fagskolens navn: Institutt for helhetsmedisin</v>
      </c>
      <c r="B1" s="111"/>
      <c r="C1" s="111"/>
      <c r="D1" s="149"/>
      <c r="E1" s="19"/>
      <c r="F1" s="19"/>
      <c r="G1" s="19"/>
      <c r="H1" s="19"/>
      <c r="I1" s="19"/>
      <c r="J1" s="19"/>
      <c r="K1" s="19"/>
      <c r="L1" s="19"/>
      <c r="M1" s="19"/>
      <c r="N1" s="19"/>
      <c r="O1" s="19"/>
      <c r="P1" s="19"/>
      <c r="Q1" s="19"/>
      <c r="R1" s="19"/>
      <c r="S1" s="19"/>
      <c r="T1" s="19"/>
      <c r="U1" s="19"/>
      <c r="V1" s="19"/>
      <c r="W1" s="19"/>
      <c r="X1" s="19"/>
      <c r="Y1" s="19"/>
      <c r="Z1" s="19"/>
    </row>
    <row r="2" spans="1:26" ht="12.75" customHeight="1" x14ac:dyDescent="0.25">
      <c r="A2" s="62"/>
      <c r="B2" s="150"/>
      <c r="C2" s="150"/>
      <c r="D2" s="149"/>
      <c r="E2" s="19"/>
      <c r="F2" s="19"/>
      <c r="G2" s="19"/>
      <c r="H2" s="19"/>
      <c r="I2" s="19"/>
      <c r="J2" s="19"/>
      <c r="K2" s="19"/>
      <c r="L2" s="19"/>
      <c r="M2" s="19"/>
      <c r="N2" s="19"/>
      <c r="O2" s="19"/>
      <c r="P2" s="19"/>
      <c r="Q2" s="19"/>
      <c r="R2" s="19"/>
      <c r="S2" s="19"/>
      <c r="T2" s="19"/>
      <c r="U2" s="19"/>
      <c r="V2" s="19"/>
      <c r="W2" s="19"/>
      <c r="X2" s="19"/>
      <c r="Y2" s="19"/>
      <c r="Z2" s="19"/>
    </row>
    <row r="3" spans="1:26" ht="12.75" customHeight="1" x14ac:dyDescent="0.25">
      <c r="A3" s="151" t="s">
        <v>400</v>
      </c>
      <c r="B3" s="152"/>
      <c r="C3" s="152"/>
      <c r="D3" s="153"/>
      <c r="E3" s="19"/>
      <c r="F3" s="19"/>
      <c r="G3" s="19"/>
      <c r="H3" s="19"/>
      <c r="I3" s="19"/>
      <c r="J3" s="19"/>
      <c r="K3" s="19"/>
      <c r="L3" s="19"/>
      <c r="M3" s="19"/>
      <c r="N3" s="19"/>
      <c r="O3" s="19"/>
      <c r="P3" s="19"/>
      <c r="Q3" s="19"/>
      <c r="R3" s="19"/>
      <c r="S3" s="19"/>
      <c r="T3" s="19"/>
      <c r="U3" s="19"/>
      <c r="V3" s="19"/>
      <c r="W3" s="19"/>
      <c r="X3" s="19"/>
      <c r="Y3" s="19"/>
      <c r="Z3" s="19"/>
    </row>
    <row r="4" spans="1:26" ht="12.75" customHeight="1" x14ac:dyDescent="0.25">
      <c r="A4" s="154" t="s">
        <v>34</v>
      </c>
      <c r="B4" s="152"/>
      <c r="C4" s="152"/>
      <c r="D4" s="153"/>
      <c r="E4" s="19"/>
      <c r="F4" s="19"/>
      <c r="G4" s="19"/>
      <c r="H4" s="19"/>
      <c r="I4" s="19"/>
      <c r="J4" s="19"/>
      <c r="K4" s="19"/>
      <c r="L4" s="19"/>
      <c r="M4" s="19"/>
      <c r="N4" s="19"/>
      <c r="O4" s="19"/>
      <c r="P4" s="19"/>
      <c r="Q4" s="19"/>
      <c r="R4" s="19"/>
      <c r="S4" s="19"/>
      <c r="T4" s="19"/>
      <c r="U4" s="19"/>
      <c r="V4" s="19"/>
      <c r="W4" s="19"/>
      <c r="X4" s="19"/>
      <c r="Y4" s="19"/>
      <c r="Z4" s="19"/>
    </row>
    <row r="5" spans="1:26" ht="12.75" customHeight="1" x14ac:dyDescent="0.25">
      <c r="A5" s="40"/>
      <c r="B5" s="155">
        <f>Resultatregnskap!C6</f>
        <v>45657</v>
      </c>
      <c r="C5" s="156">
        <f>Resultatregnskap!D6</f>
        <v>45291</v>
      </c>
      <c r="D5" s="157" t="s">
        <v>36</v>
      </c>
      <c r="E5" s="19"/>
      <c r="F5" s="19"/>
      <c r="G5" s="19"/>
      <c r="H5" s="19"/>
      <c r="I5" s="19"/>
      <c r="J5" s="19"/>
      <c r="K5" s="19"/>
      <c r="L5" s="19"/>
      <c r="M5" s="19"/>
      <c r="N5" s="19"/>
      <c r="O5" s="19"/>
      <c r="P5" s="19"/>
      <c r="Q5" s="19"/>
      <c r="R5" s="19"/>
      <c r="S5" s="19"/>
      <c r="T5" s="19"/>
      <c r="U5" s="19"/>
      <c r="V5" s="19"/>
      <c r="W5" s="19"/>
      <c r="X5" s="19"/>
      <c r="Y5" s="19"/>
      <c r="Z5" s="19"/>
    </row>
    <row r="6" spans="1:26" ht="12.75" customHeight="1" x14ac:dyDescent="0.25">
      <c r="A6" s="158" t="s">
        <v>401</v>
      </c>
      <c r="B6" s="159">
        <f>780000/1000</f>
        <v>780</v>
      </c>
      <c r="C6" s="159">
        <f>902930/1000</f>
        <v>902.93</v>
      </c>
      <c r="D6" s="160" t="s">
        <v>402</v>
      </c>
      <c r="E6" s="19"/>
      <c r="F6" s="19"/>
      <c r="G6" s="19"/>
      <c r="H6" s="19"/>
      <c r="I6" s="19"/>
      <c r="J6" s="19"/>
      <c r="K6" s="19"/>
      <c r="L6" s="19"/>
      <c r="M6" s="19"/>
      <c r="N6" s="19"/>
      <c r="O6" s="19"/>
      <c r="P6" s="19"/>
      <c r="Q6" s="19"/>
      <c r="R6" s="19"/>
      <c r="S6" s="19"/>
      <c r="T6" s="19"/>
      <c r="U6" s="19"/>
      <c r="V6" s="19"/>
      <c r="W6" s="19"/>
      <c r="X6" s="19"/>
      <c r="Y6" s="19"/>
      <c r="Z6" s="19"/>
    </row>
    <row r="7" spans="1:26" ht="12.75" customHeight="1" x14ac:dyDescent="0.25">
      <c r="A7" s="158" t="s">
        <v>403</v>
      </c>
      <c r="B7" s="161"/>
      <c r="C7" s="161"/>
      <c r="D7" s="160" t="s">
        <v>404</v>
      </c>
      <c r="E7" s="19"/>
      <c r="F7" s="19"/>
      <c r="G7" s="19"/>
      <c r="H7" s="19"/>
      <c r="I7" s="19"/>
      <c r="J7" s="19"/>
      <c r="K7" s="19"/>
      <c r="L7" s="19"/>
      <c r="M7" s="19"/>
      <c r="N7" s="19"/>
      <c r="O7" s="19"/>
      <c r="P7" s="19"/>
      <c r="Q7" s="19"/>
      <c r="R7" s="19"/>
      <c r="S7" s="19"/>
      <c r="T7" s="19"/>
      <c r="U7" s="19"/>
      <c r="V7" s="19"/>
      <c r="W7" s="19"/>
      <c r="X7" s="19"/>
      <c r="Y7" s="19"/>
      <c r="Z7" s="19"/>
    </row>
    <row r="8" spans="1:26" ht="12.75" customHeight="1" x14ac:dyDescent="0.25">
      <c r="A8" s="158" t="s">
        <v>405</v>
      </c>
      <c r="B8" s="161"/>
      <c r="C8" s="161"/>
      <c r="D8" s="160" t="s">
        <v>406</v>
      </c>
      <c r="E8" s="19"/>
      <c r="F8" s="19"/>
      <c r="G8" s="19"/>
      <c r="H8" s="19"/>
      <c r="I8" s="19"/>
      <c r="J8" s="19"/>
      <c r="K8" s="19"/>
      <c r="L8" s="19"/>
      <c r="M8" s="19"/>
      <c r="N8" s="19"/>
      <c r="O8" s="19"/>
      <c r="P8" s="19"/>
      <c r="Q8" s="19"/>
      <c r="R8" s="19"/>
      <c r="S8" s="19"/>
      <c r="T8" s="19"/>
      <c r="U8" s="19"/>
      <c r="V8" s="19"/>
      <c r="W8" s="19"/>
      <c r="X8" s="19"/>
      <c r="Y8" s="19"/>
      <c r="Z8" s="19"/>
    </row>
    <row r="9" spans="1:26" ht="12.75" customHeight="1" x14ac:dyDescent="0.25">
      <c r="A9" s="158" t="s">
        <v>407</v>
      </c>
      <c r="B9" s="161">
        <f>45009/1000</f>
        <v>45.009</v>
      </c>
      <c r="C9" s="161">
        <f>20776/1000</f>
        <v>20.776</v>
      </c>
      <c r="D9" s="160" t="s">
        <v>408</v>
      </c>
      <c r="E9" s="19"/>
      <c r="F9" s="19"/>
      <c r="G9" s="19"/>
      <c r="H9" s="19"/>
      <c r="I9" s="19"/>
      <c r="J9" s="19"/>
      <c r="K9" s="19"/>
      <c r="L9" s="19"/>
      <c r="M9" s="19"/>
      <c r="N9" s="19"/>
      <c r="O9" s="19"/>
      <c r="P9" s="19"/>
      <c r="Q9" s="19"/>
      <c r="R9" s="19"/>
      <c r="S9" s="19"/>
      <c r="T9" s="19"/>
      <c r="U9" s="19"/>
      <c r="V9" s="19"/>
      <c r="W9" s="19"/>
      <c r="X9" s="19"/>
      <c r="Y9" s="19"/>
      <c r="Z9" s="19"/>
    </row>
    <row r="10" spans="1:26" ht="12.75" customHeight="1" x14ac:dyDescent="0.25">
      <c r="A10" s="158" t="s">
        <v>409</v>
      </c>
      <c r="B10" s="161">
        <f>56172/1000</f>
        <v>56.171999999999997</v>
      </c>
      <c r="C10" s="161">
        <f>27625/1000</f>
        <v>27.625</v>
      </c>
      <c r="D10" s="160" t="s">
        <v>410</v>
      </c>
      <c r="E10" s="19"/>
      <c r="F10" s="19"/>
      <c r="G10" s="19"/>
      <c r="H10" s="19"/>
      <c r="I10" s="19"/>
      <c r="J10" s="19"/>
      <c r="K10" s="19"/>
      <c r="L10" s="19"/>
      <c r="M10" s="19"/>
      <c r="N10" s="19"/>
      <c r="O10" s="19"/>
      <c r="P10" s="19"/>
      <c r="Q10" s="19"/>
      <c r="R10" s="19"/>
      <c r="S10" s="19"/>
      <c r="T10" s="19"/>
      <c r="U10" s="19"/>
      <c r="V10" s="19"/>
      <c r="W10" s="19"/>
      <c r="X10" s="19"/>
      <c r="Y10" s="19"/>
      <c r="Z10" s="19"/>
    </row>
    <row r="11" spans="1:26" ht="12.75" customHeight="1" x14ac:dyDescent="0.25">
      <c r="A11" s="158" t="s">
        <v>411</v>
      </c>
      <c r="B11" s="161">
        <f>898748/1000</f>
        <v>898.74800000000005</v>
      </c>
      <c r="C11" s="161">
        <f>827836/1000</f>
        <v>827.83600000000001</v>
      </c>
      <c r="D11" s="160" t="s">
        <v>412</v>
      </c>
      <c r="E11" s="19"/>
      <c r="F11" s="19"/>
      <c r="G11" s="19"/>
      <c r="H11" s="19"/>
      <c r="I11" s="19"/>
      <c r="J11" s="19"/>
      <c r="K11" s="19"/>
      <c r="L11" s="19"/>
      <c r="M11" s="19"/>
      <c r="N11" s="19"/>
      <c r="O11" s="19"/>
      <c r="P11" s="19"/>
      <c r="Q11" s="19"/>
      <c r="R11" s="19"/>
      <c r="S11" s="19"/>
      <c r="T11" s="19"/>
      <c r="U11" s="19"/>
      <c r="V11" s="19"/>
      <c r="W11" s="19"/>
      <c r="X11" s="19"/>
      <c r="Y11" s="19"/>
      <c r="Z11" s="19"/>
    </row>
    <row r="12" spans="1:26" ht="12.75" customHeight="1" x14ac:dyDescent="0.25">
      <c r="A12" s="158" t="s">
        <v>413</v>
      </c>
      <c r="B12" s="161"/>
      <c r="C12" s="161"/>
      <c r="D12" s="160" t="s">
        <v>414</v>
      </c>
      <c r="E12" s="19"/>
      <c r="F12" s="19"/>
      <c r="G12" s="19"/>
      <c r="H12" s="19"/>
      <c r="I12" s="19"/>
      <c r="J12" s="19"/>
      <c r="K12" s="19"/>
      <c r="L12" s="19"/>
      <c r="M12" s="19"/>
      <c r="N12" s="19"/>
      <c r="O12" s="19"/>
      <c r="P12" s="19"/>
      <c r="Q12" s="19"/>
      <c r="R12" s="19"/>
      <c r="S12" s="19"/>
      <c r="T12" s="19"/>
      <c r="U12" s="19"/>
      <c r="V12" s="19"/>
      <c r="W12" s="19"/>
      <c r="X12" s="19"/>
      <c r="Y12" s="19"/>
      <c r="Z12" s="19"/>
    </row>
    <row r="13" spans="1:26" ht="12.75" customHeight="1" x14ac:dyDescent="0.25">
      <c r="A13" s="158" t="s">
        <v>415</v>
      </c>
      <c r="B13" s="161">
        <f>186451/1000</f>
        <v>186.45099999999999</v>
      </c>
      <c r="C13" s="161">
        <f>264803/1000</f>
        <v>264.803</v>
      </c>
      <c r="D13" s="160" t="s">
        <v>416</v>
      </c>
      <c r="E13" s="19"/>
      <c r="F13" s="19"/>
      <c r="G13" s="19"/>
      <c r="H13" s="19"/>
      <c r="I13" s="19"/>
      <c r="J13" s="19"/>
      <c r="K13" s="19"/>
      <c r="L13" s="19"/>
      <c r="M13" s="19"/>
      <c r="N13" s="19"/>
      <c r="O13" s="19"/>
      <c r="P13" s="19"/>
      <c r="Q13" s="19"/>
      <c r="R13" s="19"/>
      <c r="S13" s="19"/>
      <c r="T13" s="19"/>
      <c r="U13" s="19"/>
      <c r="V13" s="19"/>
      <c r="W13" s="19"/>
      <c r="X13" s="19"/>
      <c r="Y13" s="19"/>
      <c r="Z13" s="19"/>
    </row>
    <row r="14" spans="1:26" ht="12.75" customHeight="1" x14ac:dyDescent="0.25">
      <c r="A14" s="158" t="s">
        <v>417</v>
      </c>
      <c r="B14" s="161"/>
      <c r="C14" s="161"/>
      <c r="D14" s="160" t="s">
        <v>418</v>
      </c>
      <c r="E14" s="19"/>
      <c r="F14" s="19"/>
      <c r="G14" s="19"/>
      <c r="H14" s="19"/>
      <c r="I14" s="19"/>
      <c r="J14" s="19"/>
      <c r="K14" s="19"/>
      <c r="L14" s="19"/>
      <c r="M14" s="19"/>
      <c r="N14" s="19"/>
      <c r="O14" s="19"/>
      <c r="P14" s="19"/>
      <c r="Q14" s="19"/>
      <c r="R14" s="19"/>
      <c r="S14" s="19"/>
      <c r="T14" s="19"/>
      <c r="U14" s="19"/>
      <c r="V14" s="19"/>
      <c r="W14" s="19"/>
      <c r="X14" s="19"/>
      <c r="Y14" s="19"/>
      <c r="Z14" s="19"/>
    </row>
    <row r="15" spans="1:26" ht="12.75" customHeight="1" x14ac:dyDescent="0.25">
      <c r="A15" s="158" t="s">
        <v>419</v>
      </c>
      <c r="B15" s="161">
        <f>68350/1000</f>
        <v>68.349999999999994</v>
      </c>
      <c r="C15" s="161">
        <f>24148/1000</f>
        <v>24.148</v>
      </c>
      <c r="D15" s="160" t="s">
        <v>420</v>
      </c>
      <c r="E15" s="19"/>
      <c r="F15" s="19"/>
      <c r="G15" s="19"/>
      <c r="H15" s="19"/>
      <c r="I15" s="19"/>
      <c r="J15" s="19"/>
      <c r="K15" s="19"/>
      <c r="L15" s="19"/>
      <c r="M15" s="19"/>
      <c r="N15" s="19"/>
      <c r="O15" s="19"/>
      <c r="P15" s="19"/>
      <c r="Q15" s="19"/>
      <c r="R15" s="19"/>
      <c r="S15" s="19"/>
      <c r="T15" s="19"/>
      <c r="U15" s="19"/>
      <c r="V15" s="19"/>
      <c r="W15" s="19"/>
      <c r="X15" s="19"/>
      <c r="Y15" s="19"/>
      <c r="Z15" s="19"/>
    </row>
    <row r="16" spans="1:26" ht="12.75" customHeight="1" x14ac:dyDescent="0.25">
      <c r="A16" s="162" t="s">
        <v>421</v>
      </c>
      <c r="B16" s="163">
        <f>534323/1000</f>
        <v>534.32299999999998</v>
      </c>
      <c r="C16" s="163">
        <f>416708/1000</f>
        <v>416.70800000000003</v>
      </c>
      <c r="D16" s="160" t="s">
        <v>422</v>
      </c>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x14ac:dyDescent="0.25">
      <c r="A17" s="164" t="s">
        <v>423</v>
      </c>
      <c r="B17" s="165">
        <f t="shared" ref="B17:C17" si="0">SUM(B6:B16)</f>
        <v>2569.0529999999999</v>
      </c>
      <c r="C17" s="166">
        <f t="shared" si="0"/>
        <v>2484.826</v>
      </c>
      <c r="D17" s="167" t="s">
        <v>424</v>
      </c>
      <c r="E17" s="19"/>
      <c r="F17" s="19"/>
      <c r="G17" s="19"/>
      <c r="H17" s="19"/>
      <c r="I17" s="19"/>
      <c r="J17" s="19"/>
      <c r="K17" s="19"/>
      <c r="L17" s="19"/>
      <c r="M17" s="19"/>
      <c r="N17" s="19"/>
      <c r="O17" s="19"/>
      <c r="P17" s="19"/>
      <c r="Q17" s="19"/>
      <c r="R17" s="19"/>
      <c r="S17" s="19"/>
      <c r="T17" s="19"/>
      <c r="U17" s="19"/>
      <c r="V17" s="19"/>
      <c r="W17" s="19"/>
      <c r="X17" s="19"/>
      <c r="Y17" s="19"/>
      <c r="Z17" s="19"/>
    </row>
    <row r="18" spans="1:26" ht="12.75" customHeight="1" x14ac:dyDescent="0.25">
      <c r="A18" s="168"/>
      <c r="B18" s="169"/>
      <c r="C18" s="170"/>
      <c r="D18" s="171"/>
      <c r="E18" s="19"/>
      <c r="F18" s="19"/>
      <c r="G18" s="19"/>
      <c r="H18" s="19"/>
      <c r="I18" s="19"/>
      <c r="J18" s="19"/>
      <c r="K18" s="19"/>
      <c r="L18" s="19"/>
      <c r="M18" s="19"/>
      <c r="N18" s="19"/>
      <c r="O18" s="19"/>
      <c r="P18" s="19"/>
      <c r="Q18" s="19"/>
      <c r="R18" s="19"/>
      <c r="S18" s="19"/>
      <c r="T18" s="19"/>
      <c r="U18" s="19"/>
      <c r="V18" s="19"/>
      <c r="W18" s="19"/>
      <c r="X18" s="19"/>
      <c r="Y18" s="19"/>
      <c r="Z18" s="19"/>
    </row>
    <row r="19" spans="1:26" ht="12.75" customHeight="1" x14ac:dyDescent="0.25">
      <c r="A19" s="172" t="s">
        <v>425</v>
      </c>
      <c r="B19" s="173">
        <f t="shared" ref="B19:C19" si="1">B5</f>
        <v>45657</v>
      </c>
      <c r="C19" s="174">
        <f t="shared" si="1"/>
        <v>45291</v>
      </c>
      <c r="D19" s="175"/>
      <c r="E19" s="19"/>
      <c r="F19" s="19"/>
      <c r="G19" s="19"/>
      <c r="H19" s="19"/>
      <c r="I19" s="19"/>
      <c r="J19" s="19"/>
      <c r="K19" s="19"/>
      <c r="L19" s="19"/>
      <c r="M19" s="19"/>
      <c r="N19" s="19"/>
      <c r="O19" s="19"/>
      <c r="P19" s="19"/>
      <c r="Q19" s="19"/>
      <c r="R19" s="19"/>
      <c r="S19" s="19"/>
      <c r="T19" s="19"/>
      <c r="U19" s="19"/>
      <c r="V19" s="19"/>
      <c r="W19" s="19"/>
      <c r="X19" s="19"/>
      <c r="Y19" s="19"/>
      <c r="Z19" s="19"/>
    </row>
    <row r="20" spans="1:26" ht="12.75" customHeight="1" x14ac:dyDescent="0.25">
      <c r="A20" s="35" t="s">
        <v>426</v>
      </c>
      <c r="B20" s="161">
        <f>56172/1000</f>
        <v>56.171999999999997</v>
      </c>
      <c r="C20" s="161">
        <f>27625/1000</f>
        <v>27.625</v>
      </c>
      <c r="D20" s="176" t="s">
        <v>427</v>
      </c>
      <c r="E20" s="19"/>
      <c r="F20" s="19"/>
      <c r="G20" s="19"/>
      <c r="H20" s="19"/>
      <c r="I20" s="19"/>
      <c r="J20" s="19"/>
      <c r="K20" s="19"/>
      <c r="L20" s="19"/>
      <c r="M20" s="19"/>
      <c r="N20" s="19"/>
      <c r="O20" s="19"/>
      <c r="P20" s="19"/>
      <c r="Q20" s="19"/>
      <c r="R20" s="19"/>
      <c r="S20" s="19"/>
      <c r="T20" s="19"/>
      <c r="U20" s="19"/>
      <c r="V20" s="19"/>
      <c r="W20" s="19"/>
      <c r="X20" s="19"/>
      <c r="Y20" s="19"/>
      <c r="Z20" s="19"/>
    </row>
    <row r="21" spans="1:26" ht="12.75" customHeight="1" x14ac:dyDescent="0.25">
      <c r="A21" s="35" t="s">
        <v>428</v>
      </c>
      <c r="B21" s="34"/>
      <c r="C21" s="34"/>
      <c r="D21" s="176" t="s">
        <v>429</v>
      </c>
      <c r="E21" s="44"/>
      <c r="F21" s="19"/>
      <c r="G21" s="19"/>
      <c r="H21" s="19"/>
      <c r="I21" s="19"/>
      <c r="J21" s="19"/>
      <c r="K21" s="19"/>
      <c r="L21" s="19"/>
      <c r="M21" s="19"/>
      <c r="N21" s="19"/>
      <c r="O21" s="19"/>
      <c r="P21" s="19"/>
      <c r="Q21" s="19"/>
      <c r="R21" s="19"/>
      <c r="S21" s="19"/>
      <c r="T21" s="19"/>
      <c r="U21" s="19"/>
      <c r="V21" s="19"/>
      <c r="W21" s="19"/>
      <c r="X21" s="19"/>
      <c r="Y21" s="19"/>
      <c r="Z21" s="19"/>
    </row>
    <row r="22" spans="1:26" ht="12.75" customHeight="1" x14ac:dyDescent="0.25">
      <c r="A22" s="35" t="s">
        <v>430</v>
      </c>
      <c r="B22" s="34"/>
      <c r="C22" s="34"/>
      <c r="D22" s="176" t="s">
        <v>431</v>
      </c>
      <c r="E22" s="19"/>
      <c r="F22" s="19"/>
      <c r="G22" s="19"/>
      <c r="H22" s="19"/>
      <c r="I22" s="19"/>
      <c r="J22" s="19"/>
      <c r="K22" s="19"/>
      <c r="L22" s="19"/>
      <c r="M22" s="19"/>
      <c r="N22" s="19"/>
      <c r="O22" s="19"/>
      <c r="P22" s="19"/>
      <c r="Q22" s="19"/>
      <c r="R22" s="19"/>
      <c r="S22" s="19"/>
      <c r="T22" s="19"/>
      <c r="U22" s="19"/>
      <c r="V22" s="19"/>
      <c r="W22" s="19"/>
      <c r="X22" s="19"/>
      <c r="Y22" s="19"/>
      <c r="Z22" s="19"/>
    </row>
    <row r="23" spans="1:26" ht="12.75" customHeight="1" x14ac:dyDescent="0.25">
      <c r="A23" s="172" t="s">
        <v>319</v>
      </c>
      <c r="B23" s="57">
        <f t="shared" ref="B23:C23" si="2">SUBTOTAL(9,B20:B22)</f>
        <v>56.171999999999997</v>
      </c>
      <c r="C23" s="58">
        <f t="shared" si="2"/>
        <v>27.625</v>
      </c>
      <c r="D23" s="175" t="s">
        <v>432</v>
      </c>
      <c r="E23" s="19"/>
      <c r="F23" s="19"/>
      <c r="G23" s="19"/>
      <c r="H23" s="19"/>
      <c r="I23" s="19"/>
      <c r="J23" s="19"/>
      <c r="K23" s="19"/>
      <c r="L23" s="19"/>
      <c r="M23" s="19"/>
      <c r="N23" s="19"/>
      <c r="O23" s="19"/>
      <c r="P23" s="19"/>
      <c r="Q23" s="19"/>
      <c r="R23" s="19"/>
      <c r="S23" s="19"/>
      <c r="T23" s="19"/>
      <c r="U23" s="19"/>
      <c r="V23" s="19"/>
      <c r="W23" s="19"/>
      <c r="X23" s="19"/>
      <c r="Y23" s="19"/>
      <c r="Z23" s="19"/>
    </row>
    <row r="24" spans="1:26" ht="12.75" customHeight="1" x14ac:dyDescent="0.25">
      <c r="A24" s="19"/>
      <c r="B24" s="18"/>
      <c r="C24" s="18"/>
      <c r="D24" s="50"/>
      <c r="E24" s="19"/>
      <c r="F24" s="19"/>
      <c r="G24" s="19"/>
      <c r="H24" s="19"/>
      <c r="I24" s="19"/>
      <c r="J24" s="19"/>
      <c r="K24" s="19"/>
      <c r="L24" s="19"/>
      <c r="M24" s="19"/>
      <c r="N24" s="19"/>
      <c r="O24" s="19"/>
      <c r="P24" s="19"/>
      <c r="Q24" s="19"/>
      <c r="R24" s="19"/>
      <c r="S24" s="19"/>
      <c r="T24" s="19"/>
      <c r="U24" s="19"/>
      <c r="V24" s="19"/>
      <c r="W24" s="19"/>
      <c r="X24" s="19"/>
      <c r="Y24" s="19"/>
      <c r="Z24" s="19"/>
    </row>
    <row r="25" spans="1:26" ht="42" customHeight="1" x14ac:dyDescent="0.25">
      <c r="A25" s="315" t="s">
        <v>433</v>
      </c>
      <c r="B25" s="305"/>
      <c r="C25" s="305"/>
      <c r="D25" s="305"/>
      <c r="E25" s="19"/>
      <c r="F25" s="19"/>
      <c r="G25" s="19"/>
      <c r="H25" s="19"/>
      <c r="I25" s="19"/>
      <c r="J25" s="19"/>
      <c r="K25" s="19"/>
      <c r="L25" s="19"/>
      <c r="M25" s="19"/>
      <c r="N25" s="19"/>
      <c r="O25" s="19"/>
      <c r="P25" s="19"/>
      <c r="Q25" s="19"/>
      <c r="R25" s="19"/>
      <c r="S25" s="19"/>
      <c r="T25" s="19"/>
      <c r="U25" s="19"/>
      <c r="V25" s="19"/>
      <c r="W25" s="19"/>
      <c r="X25" s="19"/>
      <c r="Y25" s="19"/>
      <c r="Z25" s="19"/>
    </row>
    <row r="26" spans="1:26" ht="12.75" customHeight="1"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75" customHeight="1"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75" customHeight="1"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75" customHeight="1"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75" customHeight="1"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75" customHeight="1"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75" customHeight="1"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75" customHeight="1"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75" customHeight="1"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75" customHeight="1"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ustomHeight="1"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ustomHeight="1"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ustomHeight="1"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ustomHeight="1"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ustomHeight="1"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25:D25"/>
  </mergeCells>
  <pageMargins left="0.7" right="0.7" top="0.75" bottom="0.75" header="0" footer="0"/>
  <pageSetup paperSize="9" orientation="portrait"/>
  <headerFooter>
    <oddFooter>&amp;C000000_x000D_#FFFF00HK-dir Intern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42578125" defaultRowHeight="15" customHeight="1" x14ac:dyDescent="0.25"/>
  <cols>
    <col min="1" max="1" width="44.85546875" customWidth="1"/>
    <col min="2" max="2" width="24.7109375" customWidth="1"/>
    <col min="3" max="3" width="21.42578125" customWidth="1"/>
    <col min="4" max="4" width="24.140625" customWidth="1"/>
    <col min="5" max="5" width="23.140625" customWidth="1"/>
    <col min="6" max="6" width="14.85546875" customWidth="1"/>
    <col min="7" max="26" width="17.42578125" customWidth="1"/>
  </cols>
  <sheetData>
    <row r="1" spans="1:26" ht="12.75" customHeight="1" x14ac:dyDescent="0.25">
      <c r="A1" s="111"/>
      <c r="B1" s="150"/>
      <c r="C1" s="150"/>
      <c r="D1" s="177"/>
      <c r="E1" s="19"/>
      <c r="F1" s="19"/>
      <c r="G1" s="19"/>
      <c r="H1" s="19"/>
      <c r="I1" s="19"/>
      <c r="J1" s="19"/>
      <c r="K1" s="19"/>
      <c r="L1" s="19"/>
      <c r="M1" s="19"/>
      <c r="N1" s="19"/>
      <c r="O1" s="19"/>
      <c r="P1" s="19"/>
      <c r="Q1" s="19"/>
      <c r="R1" s="19"/>
      <c r="S1" s="19"/>
      <c r="T1" s="19"/>
      <c r="U1" s="19"/>
      <c r="V1" s="19"/>
      <c r="W1" s="19"/>
      <c r="X1" s="19"/>
      <c r="Y1" s="19"/>
      <c r="Z1" s="19"/>
    </row>
    <row r="2" spans="1:26" ht="15.75" customHeight="1" x14ac:dyDescent="0.25">
      <c r="A2" s="16" t="str">
        <f>Resultatregnskap!A1</f>
        <v>Fagskolens navn: Institutt for helhetsmedisin</v>
      </c>
      <c r="B2" s="178"/>
      <c r="C2" s="178"/>
      <c r="D2" s="179"/>
      <c r="E2" s="62"/>
      <c r="F2" s="62"/>
      <c r="G2" s="19"/>
      <c r="H2" s="19"/>
      <c r="I2" s="19"/>
      <c r="J2" s="19"/>
      <c r="K2" s="19"/>
      <c r="L2" s="19"/>
      <c r="M2" s="19"/>
      <c r="N2" s="19"/>
      <c r="O2" s="19"/>
      <c r="P2" s="19"/>
      <c r="Q2" s="19"/>
      <c r="R2" s="19"/>
      <c r="S2" s="19"/>
      <c r="T2" s="19"/>
      <c r="U2" s="19"/>
      <c r="V2" s="19"/>
      <c r="W2" s="19"/>
      <c r="X2" s="19"/>
      <c r="Y2" s="19"/>
      <c r="Z2" s="19"/>
    </row>
    <row r="3" spans="1:26" ht="15.75" customHeight="1" x14ac:dyDescent="0.25">
      <c r="A3" s="150"/>
      <c r="B3" s="150"/>
      <c r="C3" s="150"/>
      <c r="D3" s="177"/>
      <c r="E3" s="19"/>
      <c r="F3" s="19"/>
      <c r="G3" s="19"/>
      <c r="H3" s="19"/>
      <c r="I3" s="19"/>
      <c r="J3" s="19"/>
      <c r="K3" s="19"/>
      <c r="L3" s="19"/>
      <c r="M3" s="19"/>
      <c r="N3" s="19"/>
      <c r="O3" s="19"/>
      <c r="P3" s="19"/>
      <c r="Q3" s="19"/>
      <c r="R3" s="19"/>
      <c r="S3" s="19"/>
      <c r="T3" s="19"/>
      <c r="U3" s="19"/>
      <c r="V3" s="19"/>
      <c r="W3" s="19"/>
      <c r="X3" s="19"/>
      <c r="Y3" s="19"/>
      <c r="Z3" s="19"/>
    </row>
    <row r="4" spans="1:26" ht="14.25" customHeight="1" x14ac:dyDescent="0.25">
      <c r="A4" s="180" t="s">
        <v>434</v>
      </c>
      <c r="B4" s="150"/>
      <c r="C4" s="150"/>
      <c r="D4" s="150"/>
      <c r="E4" s="150"/>
      <c r="F4" s="150"/>
      <c r="G4" s="19"/>
      <c r="H4" s="19"/>
      <c r="I4" s="19"/>
      <c r="J4" s="19"/>
      <c r="K4" s="19"/>
      <c r="L4" s="19"/>
      <c r="M4" s="19"/>
      <c r="N4" s="19"/>
      <c r="O4" s="19"/>
      <c r="P4" s="19"/>
      <c r="Q4" s="19"/>
      <c r="R4" s="19"/>
      <c r="S4" s="19"/>
      <c r="T4" s="19"/>
      <c r="U4" s="19"/>
      <c r="V4" s="19"/>
      <c r="W4" s="19"/>
      <c r="X4" s="19"/>
      <c r="Y4" s="19"/>
      <c r="Z4" s="19"/>
    </row>
    <row r="5" spans="1:26" ht="14.25" customHeight="1" x14ac:dyDescent="0.25">
      <c r="A5" s="154" t="s">
        <v>34</v>
      </c>
      <c r="B5" s="150"/>
      <c r="C5" s="150"/>
      <c r="D5" s="150"/>
      <c r="E5" s="150"/>
      <c r="F5" s="179"/>
      <c r="G5" s="19"/>
      <c r="H5" s="19"/>
      <c r="I5" s="19"/>
      <c r="J5" s="19"/>
      <c r="K5" s="19"/>
      <c r="L5" s="19"/>
      <c r="M5" s="19"/>
      <c r="N5" s="19"/>
      <c r="O5" s="19"/>
      <c r="P5" s="19"/>
      <c r="Q5" s="19"/>
      <c r="R5" s="19"/>
      <c r="S5" s="19"/>
      <c r="T5" s="19"/>
      <c r="U5" s="19"/>
      <c r="V5" s="19"/>
      <c r="W5" s="19"/>
      <c r="X5" s="19"/>
      <c r="Y5" s="19"/>
      <c r="Z5" s="19"/>
    </row>
    <row r="6" spans="1:26" ht="12.75" customHeight="1" x14ac:dyDescent="0.25">
      <c r="A6" s="150"/>
      <c r="B6" s="150"/>
      <c r="C6" s="150"/>
      <c r="D6" s="150"/>
      <c r="E6" s="150"/>
      <c r="F6" s="177"/>
      <c r="G6" s="19"/>
      <c r="H6" s="19"/>
      <c r="I6" s="19"/>
      <c r="J6" s="19"/>
      <c r="K6" s="19"/>
      <c r="L6" s="19"/>
      <c r="M6" s="19"/>
      <c r="N6" s="19"/>
      <c r="O6" s="19"/>
      <c r="P6" s="19"/>
      <c r="Q6" s="19"/>
      <c r="R6" s="19"/>
      <c r="S6" s="19"/>
      <c r="T6" s="19"/>
      <c r="U6" s="19"/>
      <c r="V6" s="19"/>
      <c r="W6" s="19"/>
      <c r="X6" s="19"/>
      <c r="Y6" s="19"/>
      <c r="Z6" s="19"/>
    </row>
    <row r="7" spans="1:26" ht="15.75" customHeight="1" x14ac:dyDescent="0.25">
      <c r="A7" s="181" t="s">
        <v>435</v>
      </c>
      <c r="B7" s="182" t="s">
        <v>436</v>
      </c>
      <c r="C7" s="183" t="s">
        <v>437</v>
      </c>
      <c r="D7" s="182" t="s">
        <v>438</v>
      </c>
      <c r="E7" s="182" t="s">
        <v>439</v>
      </c>
      <c r="F7" s="184" t="s">
        <v>36</v>
      </c>
      <c r="G7" s="19"/>
      <c r="H7" s="19"/>
      <c r="I7" s="19"/>
      <c r="J7" s="19"/>
      <c r="K7" s="19"/>
      <c r="L7" s="19"/>
      <c r="M7" s="19"/>
      <c r="N7" s="19"/>
      <c r="O7" s="19"/>
      <c r="P7" s="19"/>
      <c r="Q7" s="19"/>
      <c r="R7" s="19"/>
      <c r="S7" s="19"/>
      <c r="T7" s="19"/>
      <c r="U7" s="19"/>
      <c r="V7" s="19"/>
      <c r="W7" s="19"/>
      <c r="X7" s="19"/>
      <c r="Y7" s="19"/>
      <c r="Z7" s="19"/>
    </row>
    <row r="8" spans="1:26" ht="15" customHeight="1" x14ac:dyDescent="0.25">
      <c r="A8" s="150" t="s">
        <v>440</v>
      </c>
      <c r="B8" s="185"/>
      <c r="C8" s="185"/>
      <c r="D8" s="185"/>
      <c r="E8" s="186"/>
      <c r="F8" s="176" t="s">
        <v>441</v>
      </c>
      <c r="G8" s="19"/>
      <c r="H8" s="19"/>
      <c r="I8" s="19"/>
      <c r="J8" s="19"/>
      <c r="K8" s="19"/>
      <c r="L8" s="19"/>
      <c r="M8" s="19"/>
      <c r="N8" s="19"/>
      <c r="O8" s="19"/>
      <c r="P8" s="19"/>
      <c r="Q8" s="19"/>
      <c r="R8" s="19"/>
      <c r="S8" s="19"/>
      <c r="T8" s="19"/>
      <c r="U8" s="19"/>
      <c r="V8" s="19"/>
      <c r="W8" s="19"/>
      <c r="X8" s="19"/>
      <c r="Y8" s="19"/>
      <c r="Z8" s="19"/>
    </row>
    <row r="9" spans="1:26" ht="15" customHeight="1" x14ac:dyDescent="0.25">
      <c r="A9" s="150" t="s">
        <v>442</v>
      </c>
      <c r="B9" s="186"/>
      <c r="C9" s="186"/>
      <c r="D9" s="186"/>
      <c r="E9" s="186"/>
      <c r="F9" s="176" t="s">
        <v>443</v>
      </c>
      <c r="G9" s="19"/>
      <c r="H9" s="19"/>
      <c r="I9" s="19"/>
      <c r="J9" s="19"/>
      <c r="K9" s="19"/>
      <c r="L9" s="19"/>
      <c r="M9" s="19"/>
      <c r="N9" s="19"/>
      <c r="O9" s="19"/>
      <c r="P9" s="19"/>
      <c r="Q9" s="19"/>
      <c r="R9" s="19"/>
      <c r="S9" s="19"/>
      <c r="T9" s="19"/>
      <c r="U9" s="19"/>
      <c r="V9" s="19"/>
      <c r="W9" s="19"/>
      <c r="X9" s="19"/>
      <c r="Y9" s="19"/>
      <c r="Z9" s="19"/>
    </row>
    <row r="10" spans="1:26" ht="15" customHeight="1" x14ac:dyDescent="0.25">
      <c r="A10" s="150" t="s">
        <v>444</v>
      </c>
      <c r="B10" s="187"/>
      <c r="C10" s="187"/>
      <c r="D10" s="187"/>
      <c r="E10" s="186"/>
      <c r="F10" s="176" t="s">
        <v>445</v>
      </c>
      <c r="G10" s="19"/>
      <c r="H10" s="19"/>
      <c r="I10" s="19"/>
      <c r="J10" s="19"/>
      <c r="K10" s="19"/>
      <c r="L10" s="19"/>
      <c r="M10" s="19"/>
      <c r="N10" s="19"/>
      <c r="O10" s="19"/>
      <c r="P10" s="19"/>
      <c r="Q10" s="19"/>
      <c r="R10" s="19"/>
      <c r="S10" s="19"/>
      <c r="T10" s="19"/>
      <c r="U10" s="19"/>
      <c r="V10" s="19"/>
      <c r="W10" s="19"/>
      <c r="X10" s="19"/>
      <c r="Y10" s="19"/>
      <c r="Z10" s="19"/>
    </row>
    <row r="11" spans="1:26" ht="15" customHeight="1" x14ac:dyDescent="0.25">
      <c r="A11" s="165" t="s">
        <v>446</v>
      </c>
      <c r="B11" s="188">
        <f t="shared" ref="B11:E11" si="0">SUM(B8:B10)</f>
        <v>0</v>
      </c>
      <c r="C11" s="188">
        <f t="shared" si="0"/>
        <v>0</v>
      </c>
      <c r="D11" s="189">
        <f t="shared" si="0"/>
        <v>0</v>
      </c>
      <c r="E11" s="189">
        <f t="shared" si="0"/>
        <v>0</v>
      </c>
      <c r="F11" s="175" t="s">
        <v>447</v>
      </c>
      <c r="G11" s="19"/>
      <c r="H11" s="19"/>
      <c r="I11" s="19"/>
      <c r="J11" s="19"/>
      <c r="K11" s="19"/>
      <c r="L11" s="19"/>
      <c r="M11" s="19"/>
      <c r="N11" s="19"/>
      <c r="O11" s="19"/>
      <c r="P11" s="19"/>
      <c r="Q11" s="19"/>
      <c r="R11" s="19"/>
      <c r="S11" s="19"/>
      <c r="T11" s="19"/>
      <c r="U11" s="19"/>
      <c r="V11" s="19"/>
      <c r="W11" s="19"/>
      <c r="X11" s="19"/>
      <c r="Y11" s="19"/>
      <c r="Z11" s="19"/>
    </row>
    <row r="12" spans="1:26" ht="15" customHeight="1" x14ac:dyDescent="0.25">
      <c r="A12" s="150"/>
      <c r="B12" s="190"/>
      <c r="C12" s="190"/>
      <c r="D12" s="190"/>
      <c r="E12" s="190"/>
      <c r="F12" s="50"/>
      <c r="G12" s="19"/>
      <c r="H12" s="19"/>
      <c r="I12" s="19"/>
      <c r="J12" s="19"/>
      <c r="K12" s="19"/>
      <c r="L12" s="19"/>
      <c r="M12" s="19"/>
      <c r="N12" s="19"/>
      <c r="O12" s="19"/>
      <c r="P12" s="19"/>
      <c r="Q12" s="19"/>
      <c r="R12" s="19"/>
      <c r="S12" s="19"/>
      <c r="T12" s="19"/>
      <c r="U12" s="19"/>
      <c r="V12" s="19"/>
      <c r="W12" s="19"/>
      <c r="X12" s="19"/>
      <c r="Y12" s="19"/>
      <c r="Z12" s="19"/>
    </row>
    <row r="13" spans="1:26" ht="19.5" customHeight="1" x14ac:dyDescent="0.25">
      <c r="A13" s="150"/>
      <c r="B13" s="150"/>
      <c r="C13" s="150"/>
      <c r="D13" s="150"/>
      <c r="E13" s="150"/>
      <c r="F13" s="19"/>
      <c r="G13" s="19"/>
      <c r="H13" s="19"/>
      <c r="I13" s="19"/>
      <c r="J13" s="19"/>
      <c r="K13" s="19"/>
      <c r="L13" s="19"/>
      <c r="M13" s="19"/>
      <c r="N13" s="19"/>
      <c r="O13" s="19"/>
      <c r="P13" s="19"/>
      <c r="Q13" s="19"/>
      <c r="R13" s="19"/>
      <c r="S13" s="19"/>
      <c r="T13" s="19"/>
      <c r="U13" s="19"/>
      <c r="V13" s="19"/>
      <c r="W13" s="19"/>
      <c r="X13" s="19"/>
      <c r="Y13" s="19"/>
      <c r="Z13" s="19"/>
    </row>
    <row r="14" spans="1:26" ht="15.75" customHeight="1" x14ac:dyDescent="0.25">
      <c r="A14" s="181" t="s">
        <v>448</v>
      </c>
      <c r="B14" s="182" t="str">
        <f t="shared" ref="B14:E14" si="1">B7</f>
        <v>Fagskolevirksomhet 31.12.2024</v>
      </c>
      <c r="C14" s="182" t="str">
        <f t="shared" si="1"/>
        <v>Annen virksomhet 31.12.2024</v>
      </c>
      <c r="D14" s="182" t="str">
        <f t="shared" si="1"/>
        <v>Fagskolevirksomhet 31.12.2023</v>
      </c>
      <c r="E14" s="182" t="str">
        <f t="shared" si="1"/>
        <v>Annen virksomhet 31.12.2023</v>
      </c>
      <c r="F14" s="184" t="s">
        <v>36</v>
      </c>
      <c r="G14" s="19"/>
      <c r="H14" s="19"/>
      <c r="I14" s="19"/>
      <c r="J14" s="19"/>
      <c r="K14" s="19"/>
      <c r="L14" s="19"/>
      <c r="M14" s="19"/>
      <c r="N14" s="19"/>
      <c r="O14" s="19"/>
      <c r="P14" s="19"/>
      <c r="Q14" s="19"/>
      <c r="R14" s="19"/>
      <c r="S14" s="19"/>
      <c r="T14" s="19"/>
      <c r="U14" s="19"/>
      <c r="V14" s="19"/>
      <c r="W14" s="19"/>
      <c r="X14" s="19"/>
      <c r="Y14" s="19"/>
      <c r="Z14" s="19"/>
    </row>
    <row r="15" spans="1:26" ht="15" customHeight="1" x14ac:dyDescent="0.25">
      <c r="A15" s="150" t="s">
        <v>449</v>
      </c>
      <c r="B15" s="185"/>
      <c r="C15" s="185"/>
      <c r="D15" s="185"/>
      <c r="E15" s="186"/>
      <c r="F15" s="176" t="s">
        <v>450</v>
      </c>
      <c r="G15" s="19"/>
      <c r="H15" s="19"/>
      <c r="I15" s="19"/>
      <c r="J15" s="19"/>
      <c r="K15" s="19"/>
      <c r="L15" s="19"/>
      <c r="M15" s="19"/>
      <c r="N15" s="19"/>
      <c r="O15" s="19"/>
      <c r="P15" s="19"/>
      <c r="Q15" s="19"/>
      <c r="R15" s="19"/>
      <c r="S15" s="19"/>
      <c r="T15" s="19"/>
      <c r="U15" s="19"/>
      <c r="V15" s="19"/>
      <c r="W15" s="19"/>
      <c r="X15" s="19"/>
      <c r="Y15" s="19"/>
      <c r="Z15" s="19"/>
    </row>
    <row r="16" spans="1:26" ht="15" customHeight="1" x14ac:dyDescent="0.25">
      <c r="A16" s="150" t="s">
        <v>451</v>
      </c>
      <c r="B16" s="186"/>
      <c r="C16" s="186"/>
      <c r="D16" s="186"/>
      <c r="E16" s="186"/>
      <c r="F16" s="176" t="s">
        <v>452</v>
      </c>
      <c r="G16" s="19"/>
      <c r="H16" s="19"/>
      <c r="I16" s="19"/>
      <c r="J16" s="19"/>
      <c r="K16" s="19"/>
      <c r="L16" s="19"/>
      <c r="M16" s="19"/>
      <c r="N16" s="19"/>
      <c r="O16" s="19"/>
      <c r="P16" s="19"/>
      <c r="Q16" s="19"/>
      <c r="R16" s="19"/>
      <c r="S16" s="19"/>
      <c r="T16" s="19"/>
      <c r="U16" s="19"/>
      <c r="V16" s="19"/>
      <c r="W16" s="19"/>
      <c r="X16" s="19"/>
      <c r="Y16" s="19"/>
      <c r="Z16" s="19"/>
    </row>
    <row r="17" spans="1:26" ht="15" customHeight="1" x14ac:dyDescent="0.25">
      <c r="A17" s="150" t="s">
        <v>453</v>
      </c>
      <c r="B17" s="187"/>
      <c r="C17" s="187"/>
      <c r="D17" s="187"/>
      <c r="E17" s="186"/>
      <c r="F17" s="176" t="s">
        <v>454</v>
      </c>
      <c r="G17" s="19"/>
      <c r="H17" s="19"/>
      <c r="I17" s="19"/>
      <c r="J17" s="19"/>
      <c r="K17" s="19"/>
      <c r="L17" s="19"/>
      <c r="M17" s="19"/>
      <c r="N17" s="19"/>
      <c r="O17" s="19"/>
      <c r="P17" s="19"/>
      <c r="Q17" s="19"/>
      <c r="R17" s="19"/>
      <c r="S17" s="19"/>
      <c r="T17" s="19"/>
      <c r="U17" s="19"/>
      <c r="V17" s="19"/>
      <c r="W17" s="19"/>
      <c r="X17" s="19"/>
      <c r="Y17" s="19"/>
      <c r="Z17" s="19"/>
    </row>
    <row r="18" spans="1:26" ht="15" customHeight="1" x14ac:dyDescent="0.25">
      <c r="A18" s="165" t="s">
        <v>455</v>
      </c>
      <c r="B18" s="188">
        <f t="shared" ref="B18:E18" si="2">SUM(B15:B17)</f>
        <v>0</v>
      </c>
      <c r="C18" s="188">
        <f t="shared" si="2"/>
        <v>0</v>
      </c>
      <c r="D18" s="189">
        <f t="shared" si="2"/>
        <v>0</v>
      </c>
      <c r="E18" s="189">
        <f t="shared" si="2"/>
        <v>0</v>
      </c>
      <c r="F18" s="175" t="s">
        <v>456</v>
      </c>
      <c r="G18" s="19"/>
      <c r="H18" s="19"/>
      <c r="I18" s="19"/>
      <c r="J18" s="19"/>
      <c r="K18" s="19"/>
      <c r="L18" s="19"/>
      <c r="M18" s="19"/>
      <c r="N18" s="19"/>
      <c r="O18" s="19"/>
      <c r="P18" s="19"/>
      <c r="Q18" s="19"/>
      <c r="R18" s="19"/>
      <c r="S18" s="19"/>
      <c r="T18" s="19"/>
      <c r="U18" s="19"/>
      <c r="V18" s="19"/>
      <c r="W18" s="19"/>
      <c r="X18" s="19"/>
      <c r="Y18" s="19"/>
      <c r="Z18" s="19"/>
    </row>
    <row r="19" spans="1:26" ht="15.75" customHeight="1" x14ac:dyDescent="0.25">
      <c r="A19" s="150"/>
      <c r="B19" s="150"/>
      <c r="C19" s="150"/>
      <c r="D19" s="150"/>
      <c r="E19" s="150"/>
      <c r="F19" s="177"/>
      <c r="G19" s="19"/>
      <c r="H19" s="19"/>
      <c r="I19" s="19"/>
      <c r="J19" s="19"/>
      <c r="K19" s="19"/>
      <c r="L19" s="19"/>
      <c r="M19" s="19"/>
      <c r="N19" s="19"/>
      <c r="O19" s="19"/>
      <c r="P19" s="19"/>
      <c r="Q19" s="19"/>
      <c r="R19" s="19"/>
      <c r="S19" s="19"/>
      <c r="T19" s="19"/>
      <c r="U19" s="19"/>
      <c r="V19" s="19"/>
      <c r="W19" s="19"/>
      <c r="X19" s="19"/>
      <c r="Y19" s="19"/>
      <c r="Z19" s="19"/>
    </row>
    <row r="20" spans="1:26" ht="15.75" customHeight="1" x14ac:dyDescent="0.25">
      <c r="A20" s="316" t="s">
        <v>457</v>
      </c>
      <c r="B20" s="305"/>
      <c r="C20" s="305"/>
      <c r="D20" s="305"/>
      <c r="E20" s="305"/>
      <c r="F20" s="305"/>
      <c r="G20" s="19"/>
      <c r="H20" s="19"/>
      <c r="I20" s="19"/>
      <c r="J20" s="19"/>
      <c r="K20" s="19"/>
      <c r="L20" s="19"/>
      <c r="M20" s="19"/>
      <c r="N20" s="19"/>
      <c r="O20" s="19"/>
      <c r="P20" s="19"/>
      <c r="Q20" s="19"/>
      <c r="R20" s="19"/>
      <c r="S20" s="19"/>
      <c r="T20" s="19"/>
      <c r="U20" s="19"/>
      <c r="V20" s="19"/>
      <c r="W20" s="19"/>
      <c r="X20" s="19"/>
      <c r="Y20" s="19"/>
      <c r="Z20" s="19"/>
    </row>
    <row r="21" spans="1:26" ht="15.75" customHeight="1" x14ac:dyDescent="0.25">
      <c r="A21" s="165" t="s">
        <v>458</v>
      </c>
      <c r="B21" s="317" t="s">
        <v>459</v>
      </c>
      <c r="C21" s="318"/>
      <c r="D21" s="192" t="str">
        <f>"Beløp "&amp;TEXT('Balanse - eiendeler'!C5,"DD.MM.ÅÅÅÅ")</f>
        <v>Beløp 31.12.2024</v>
      </c>
      <c r="E21" s="192" t="str">
        <f>"Beløp "&amp;TEXT('Balanse - eiendeler'!D5,"DD.MM.ÅÅÅÅ")</f>
        <v>Beløp 31.12.2023</v>
      </c>
      <c r="F21" s="184" t="s">
        <v>36</v>
      </c>
      <c r="G21" s="19"/>
      <c r="H21" s="19"/>
      <c r="I21" s="19"/>
      <c r="J21" s="19"/>
      <c r="K21" s="19"/>
      <c r="L21" s="19"/>
      <c r="M21" s="19"/>
      <c r="N21" s="19"/>
      <c r="O21" s="19"/>
      <c r="P21" s="19"/>
      <c r="Q21" s="19"/>
      <c r="R21" s="19"/>
      <c r="S21" s="19"/>
      <c r="T21" s="19"/>
      <c r="U21" s="19"/>
      <c r="V21" s="19"/>
      <c r="W21" s="19"/>
      <c r="X21" s="19"/>
      <c r="Y21" s="19"/>
      <c r="Z21" s="19"/>
    </row>
    <row r="22" spans="1:26" ht="15.75" customHeight="1" x14ac:dyDescent="0.25">
      <c r="A22" s="150"/>
      <c r="B22" s="319"/>
      <c r="C22" s="320"/>
      <c r="D22" s="185"/>
      <c r="E22" s="186"/>
      <c r="F22" s="176" t="s">
        <v>460</v>
      </c>
      <c r="G22" s="19"/>
      <c r="H22" s="19"/>
      <c r="I22" s="19"/>
      <c r="J22" s="19"/>
      <c r="K22" s="19"/>
      <c r="L22" s="19"/>
      <c r="M22" s="19"/>
      <c r="N22" s="19"/>
      <c r="O22" s="19"/>
      <c r="P22" s="19"/>
      <c r="Q22" s="19"/>
      <c r="R22" s="19"/>
      <c r="S22" s="19"/>
      <c r="T22" s="19"/>
      <c r="U22" s="19"/>
      <c r="V22" s="19"/>
      <c r="W22" s="19"/>
      <c r="X22" s="19"/>
      <c r="Y22" s="19"/>
      <c r="Z22" s="19"/>
    </row>
    <row r="23" spans="1:26" ht="15.75" customHeight="1" x14ac:dyDescent="0.25">
      <c r="A23" s="150"/>
      <c r="B23" s="321"/>
      <c r="C23" s="322"/>
      <c r="D23" s="186"/>
      <c r="E23" s="186"/>
      <c r="F23" s="176" t="s">
        <v>460</v>
      </c>
      <c r="G23" s="19"/>
      <c r="H23" s="19"/>
      <c r="I23" s="19"/>
      <c r="J23" s="19"/>
      <c r="K23" s="19"/>
      <c r="L23" s="19"/>
      <c r="M23" s="19"/>
      <c r="N23" s="19"/>
      <c r="O23" s="19"/>
      <c r="P23" s="19"/>
      <c r="Q23" s="19"/>
      <c r="R23" s="19"/>
      <c r="S23" s="19"/>
      <c r="T23" s="19"/>
      <c r="U23" s="19"/>
      <c r="V23" s="19"/>
      <c r="W23" s="19"/>
      <c r="X23" s="19"/>
      <c r="Y23" s="19"/>
      <c r="Z23" s="19"/>
    </row>
    <row r="24" spans="1:26" ht="15.75" customHeight="1" x14ac:dyDescent="0.25">
      <c r="A24" s="150"/>
      <c r="B24" s="321"/>
      <c r="C24" s="322"/>
      <c r="D24" s="186"/>
      <c r="E24" s="186"/>
      <c r="F24" s="176" t="s">
        <v>460</v>
      </c>
      <c r="G24" s="19"/>
      <c r="H24" s="19"/>
      <c r="I24" s="19"/>
      <c r="J24" s="19"/>
      <c r="K24" s="19"/>
      <c r="L24" s="19"/>
      <c r="M24" s="19"/>
      <c r="N24" s="19"/>
      <c r="O24" s="19"/>
      <c r="P24" s="19"/>
      <c r="Q24" s="19"/>
      <c r="R24" s="19"/>
      <c r="S24" s="19"/>
      <c r="T24" s="19"/>
      <c r="U24" s="19"/>
      <c r="V24" s="19"/>
      <c r="W24" s="19"/>
      <c r="X24" s="19"/>
      <c r="Y24" s="19"/>
      <c r="Z24" s="19"/>
    </row>
    <row r="25" spans="1:26" ht="15.75" customHeight="1" x14ac:dyDescent="0.25">
      <c r="A25" s="150"/>
      <c r="B25" s="321"/>
      <c r="C25" s="322"/>
      <c r="D25" s="186"/>
      <c r="E25" s="186"/>
      <c r="F25" s="176" t="s">
        <v>460</v>
      </c>
      <c r="G25" s="19"/>
      <c r="H25" s="19"/>
      <c r="I25" s="19"/>
      <c r="J25" s="19"/>
      <c r="K25" s="19"/>
      <c r="L25" s="19"/>
      <c r="M25" s="19"/>
      <c r="N25" s="19"/>
      <c r="O25" s="19"/>
      <c r="P25" s="19"/>
      <c r="Q25" s="19"/>
      <c r="R25" s="19"/>
      <c r="S25" s="19"/>
      <c r="T25" s="19"/>
      <c r="U25" s="19"/>
      <c r="V25" s="19"/>
      <c r="W25" s="19"/>
      <c r="X25" s="19"/>
      <c r="Y25" s="19"/>
      <c r="Z25" s="19"/>
    </row>
    <row r="26" spans="1:26" ht="15.75" customHeight="1" x14ac:dyDescent="0.25">
      <c r="A26" s="150"/>
      <c r="B26" s="323"/>
      <c r="C26" s="324"/>
      <c r="D26" s="187"/>
      <c r="E26" s="186"/>
      <c r="F26" s="176" t="s">
        <v>460</v>
      </c>
      <c r="G26" s="19"/>
      <c r="H26" s="19"/>
      <c r="I26" s="19"/>
      <c r="J26" s="19"/>
      <c r="K26" s="19"/>
      <c r="L26" s="19"/>
      <c r="M26" s="19"/>
      <c r="N26" s="19"/>
      <c r="O26" s="19"/>
      <c r="P26" s="19"/>
      <c r="Q26" s="19"/>
      <c r="R26" s="19"/>
      <c r="S26" s="19"/>
      <c r="T26" s="19"/>
      <c r="U26" s="19"/>
      <c r="V26" s="19"/>
      <c r="W26" s="19"/>
      <c r="X26" s="19"/>
      <c r="Y26" s="19"/>
      <c r="Z26" s="19"/>
    </row>
    <row r="27" spans="1:26" ht="15.75" customHeight="1" x14ac:dyDescent="0.25">
      <c r="A27" s="165" t="s">
        <v>461</v>
      </c>
      <c r="B27" s="323"/>
      <c r="C27" s="324"/>
      <c r="D27" s="188">
        <f t="shared" ref="D27:E27" si="3">SUM(D22:D26)</f>
        <v>0</v>
      </c>
      <c r="E27" s="189">
        <f t="shared" si="3"/>
        <v>0</v>
      </c>
      <c r="F27" s="175" t="s">
        <v>462</v>
      </c>
      <c r="G27" s="19"/>
      <c r="H27" s="19"/>
      <c r="I27" s="19"/>
      <c r="J27" s="19"/>
      <c r="K27" s="19"/>
      <c r="L27" s="19"/>
      <c r="M27" s="19"/>
      <c r="N27" s="19"/>
      <c r="O27" s="19"/>
      <c r="P27" s="19"/>
      <c r="Q27" s="19"/>
      <c r="R27" s="19"/>
      <c r="S27" s="19"/>
      <c r="T27" s="19"/>
      <c r="U27" s="19"/>
      <c r="V27" s="19"/>
      <c r="W27" s="19"/>
      <c r="X27" s="19"/>
      <c r="Y27" s="19"/>
      <c r="Z27" s="19"/>
    </row>
    <row r="28" spans="1:26" ht="15.75" customHeight="1" x14ac:dyDescent="0.25">
      <c r="A28" s="191"/>
      <c r="B28" s="191"/>
      <c r="C28" s="191"/>
      <c r="D28" s="191"/>
      <c r="E28" s="191"/>
      <c r="F28" s="191"/>
      <c r="G28" s="19"/>
      <c r="H28" s="19"/>
      <c r="I28" s="19"/>
      <c r="J28" s="19"/>
      <c r="K28" s="19"/>
      <c r="L28" s="19"/>
      <c r="M28" s="19"/>
      <c r="N28" s="19"/>
      <c r="O28" s="19"/>
      <c r="P28" s="19"/>
      <c r="Q28" s="19"/>
      <c r="R28" s="19"/>
      <c r="S28" s="19"/>
      <c r="T28" s="19"/>
      <c r="U28" s="19"/>
      <c r="V28" s="19"/>
      <c r="W28" s="19"/>
      <c r="X28" s="19"/>
      <c r="Y28" s="19"/>
      <c r="Z28" s="19"/>
    </row>
    <row r="29" spans="1:26" ht="15.75" customHeight="1" x14ac:dyDescent="0.25">
      <c r="A29" s="180" t="s">
        <v>463</v>
      </c>
      <c r="B29" s="180"/>
      <c r="C29" s="180"/>
      <c r="D29" s="180"/>
      <c r="E29" s="180"/>
      <c r="F29" s="180"/>
      <c r="G29" s="38"/>
      <c r="H29" s="19"/>
      <c r="I29" s="19"/>
      <c r="J29" s="19"/>
      <c r="K29" s="19"/>
      <c r="L29" s="19"/>
      <c r="M29" s="19"/>
      <c r="N29" s="19"/>
      <c r="O29" s="19"/>
      <c r="P29" s="19"/>
      <c r="Q29" s="19"/>
      <c r="R29" s="19"/>
      <c r="S29" s="19"/>
      <c r="T29" s="19"/>
      <c r="U29" s="19"/>
      <c r="V29" s="19"/>
      <c r="W29" s="19"/>
      <c r="X29" s="19"/>
      <c r="Y29" s="19"/>
      <c r="Z29" s="19"/>
    </row>
    <row r="30" spans="1:26" ht="15.75" customHeight="1" x14ac:dyDescent="0.25">
      <c r="A30" s="154" t="s">
        <v>34</v>
      </c>
      <c r="B30" s="150"/>
      <c r="C30" s="150"/>
      <c r="D30" s="150"/>
      <c r="E30" s="150"/>
      <c r="F30" s="150"/>
      <c r="G30" s="19"/>
      <c r="H30" s="19"/>
      <c r="I30" s="19"/>
      <c r="J30" s="19"/>
      <c r="K30" s="19"/>
      <c r="L30" s="19"/>
      <c r="M30" s="19"/>
      <c r="N30" s="19"/>
      <c r="O30" s="19"/>
      <c r="P30" s="19"/>
      <c r="Q30" s="19"/>
      <c r="R30" s="19"/>
      <c r="S30" s="19"/>
      <c r="T30" s="19"/>
      <c r="U30" s="19"/>
      <c r="V30" s="19"/>
      <c r="W30" s="19"/>
      <c r="X30" s="19"/>
      <c r="Y30" s="19"/>
      <c r="Z30" s="19"/>
    </row>
    <row r="31" spans="1:26" ht="15.75" customHeight="1" x14ac:dyDescent="0.25">
      <c r="A31" s="18"/>
      <c r="B31" s="18"/>
      <c r="C31" s="18"/>
      <c r="D31" s="18"/>
      <c r="E31" s="18"/>
      <c r="F31" s="150"/>
      <c r="G31" s="19"/>
      <c r="H31" s="19"/>
      <c r="I31" s="19"/>
      <c r="J31" s="19"/>
      <c r="K31" s="19"/>
      <c r="L31" s="19"/>
      <c r="M31" s="19"/>
      <c r="N31" s="19"/>
      <c r="O31" s="19"/>
      <c r="P31" s="19"/>
      <c r="Q31" s="19"/>
      <c r="R31" s="19"/>
      <c r="S31" s="19"/>
      <c r="T31" s="19"/>
      <c r="U31" s="19"/>
      <c r="V31" s="19"/>
      <c r="W31" s="19"/>
      <c r="X31" s="19"/>
      <c r="Y31" s="19"/>
      <c r="Z31" s="19"/>
    </row>
    <row r="32" spans="1:26" ht="15.75" customHeight="1" x14ac:dyDescent="0.25">
      <c r="A32" s="165" t="s">
        <v>464</v>
      </c>
      <c r="B32" s="182" t="str">
        <f t="shared" ref="B32:E32" si="4">B7</f>
        <v>Fagskolevirksomhet 31.12.2024</v>
      </c>
      <c r="C32" s="182" t="str">
        <f t="shared" si="4"/>
        <v>Annen virksomhet 31.12.2024</v>
      </c>
      <c r="D32" s="182" t="str">
        <f t="shared" si="4"/>
        <v>Fagskolevirksomhet 31.12.2023</v>
      </c>
      <c r="E32" s="182" t="str">
        <f t="shared" si="4"/>
        <v>Annen virksomhet 31.12.2023</v>
      </c>
      <c r="F32" s="184" t="s">
        <v>36</v>
      </c>
      <c r="G32" s="19"/>
      <c r="H32" s="19"/>
      <c r="I32" s="19"/>
      <c r="J32" s="19"/>
      <c r="K32" s="19"/>
      <c r="L32" s="19"/>
      <c r="M32" s="19"/>
      <c r="N32" s="19"/>
      <c r="O32" s="19"/>
      <c r="P32" s="19"/>
      <c r="Q32" s="19"/>
      <c r="R32" s="19"/>
      <c r="S32" s="19"/>
      <c r="T32" s="19"/>
      <c r="U32" s="19"/>
      <c r="V32" s="19"/>
      <c r="W32" s="19"/>
      <c r="X32" s="19"/>
      <c r="Y32" s="19"/>
      <c r="Z32" s="19"/>
    </row>
    <row r="33" spans="1:26" ht="15.75" customHeight="1" x14ac:dyDescent="0.25">
      <c r="A33" s="193" t="s">
        <v>465</v>
      </c>
      <c r="B33" s="185"/>
      <c r="C33" s="185"/>
      <c r="D33" s="185"/>
      <c r="E33" s="186"/>
      <c r="F33" s="34" t="s">
        <v>466</v>
      </c>
      <c r="G33" s="19"/>
      <c r="H33" s="19"/>
      <c r="I33" s="19"/>
      <c r="J33" s="19"/>
      <c r="K33" s="19"/>
      <c r="L33" s="19"/>
      <c r="M33" s="19"/>
      <c r="N33" s="19"/>
      <c r="O33" s="19"/>
      <c r="P33" s="19"/>
      <c r="Q33" s="19"/>
      <c r="R33" s="19"/>
      <c r="S33" s="19"/>
      <c r="T33" s="19"/>
      <c r="U33" s="19"/>
      <c r="V33" s="19"/>
      <c r="W33" s="19"/>
      <c r="X33" s="19"/>
      <c r="Y33" s="19"/>
      <c r="Z33" s="19"/>
    </row>
    <row r="34" spans="1:26" ht="15.75" customHeight="1" x14ac:dyDescent="0.25">
      <c r="A34" s="193" t="s">
        <v>467</v>
      </c>
      <c r="B34" s="187"/>
      <c r="C34" s="187"/>
      <c r="D34" s="187"/>
      <c r="E34" s="186"/>
      <c r="F34" s="34" t="s">
        <v>468</v>
      </c>
      <c r="G34" s="19"/>
      <c r="H34" s="19"/>
      <c r="I34" s="19"/>
      <c r="J34" s="19"/>
      <c r="K34" s="19"/>
      <c r="L34" s="19"/>
      <c r="M34" s="19"/>
      <c r="N34" s="19"/>
      <c r="O34" s="19"/>
      <c r="P34" s="19"/>
      <c r="Q34" s="19"/>
      <c r="R34" s="19"/>
      <c r="S34" s="19"/>
      <c r="T34" s="19"/>
      <c r="U34" s="19"/>
      <c r="V34" s="19"/>
      <c r="W34" s="19"/>
      <c r="X34" s="19"/>
      <c r="Y34" s="19"/>
      <c r="Z34" s="19"/>
    </row>
    <row r="35" spans="1:26" ht="15.75" customHeight="1" x14ac:dyDescent="0.25">
      <c r="A35" s="165" t="s">
        <v>469</v>
      </c>
      <c r="B35" s="188">
        <f t="shared" ref="B35:E35" si="5">SUM(B33:B34)</f>
        <v>0</v>
      </c>
      <c r="C35" s="188">
        <f t="shared" si="5"/>
        <v>0</v>
      </c>
      <c r="D35" s="189">
        <f t="shared" si="5"/>
        <v>0</v>
      </c>
      <c r="E35" s="189">
        <f t="shared" si="5"/>
        <v>0</v>
      </c>
      <c r="F35" s="58" t="s">
        <v>470</v>
      </c>
      <c r="G35" s="19"/>
      <c r="H35" s="19"/>
      <c r="I35" s="19"/>
      <c r="J35" s="19"/>
      <c r="K35" s="19"/>
      <c r="L35" s="19"/>
      <c r="M35" s="19"/>
      <c r="N35" s="19"/>
      <c r="O35" s="19"/>
      <c r="P35" s="19"/>
      <c r="Q35" s="19"/>
      <c r="R35" s="19"/>
      <c r="S35" s="19"/>
      <c r="T35" s="19"/>
      <c r="U35" s="19"/>
      <c r="V35" s="19"/>
      <c r="W35" s="19"/>
      <c r="X35" s="19"/>
      <c r="Y35" s="19"/>
      <c r="Z35" s="19"/>
    </row>
    <row r="36" spans="1:26" ht="15.75" customHeight="1" x14ac:dyDescent="0.25">
      <c r="A36" s="193"/>
      <c r="B36" s="190"/>
      <c r="C36" s="190"/>
      <c r="D36" s="190"/>
      <c r="E36" s="190"/>
      <c r="F36" s="18"/>
      <c r="G36" s="19"/>
      <c r="H36" s="19"/>
      <c r="I36" s="19"/>
      <c r="J36" s="19"/>
      <c r="K36" s="19"/>
      <c r="L36" s="19"/>
      <c r="M36" s="19"/>
      <c r="N36" s="19"/>
      <c r="O36" s="19"/>
      <c r="P36" s="19"/>
      <c r="Q36" s="19"/>
      <c r="R36" s="19"/>
      <c r="S36" s="19"/>
      <c r="T36" s="19"/>
      <c r="U36" s="19"/>
      <c r="V36" s="19"/>
      <c r="W36" s="19"/>
      <c r="X36" s="19"/>
      <c r="Y36" s="19"/>
      <c r="Z36" s="19"/>
    </row>
    <row r="37" spans="1:26" ht="15.75" customHeight="1" x14ac:dyDescent="0.25">
      <c r="A37" s="165" t="s">
        <v>471</v>
      </c>
      <c r="B37" s="182" t="str">
        <f t="shared" ref="B37:E37" si="6">B7</f>
        <v>Fagskolevirksomhet 31.12.2024</v>
      </c>
      <c r="C37" s="182" t="str">
        <f t="shared" si="6"/>
        <v>Annen virksomhet 31.12.2024</v>
      </c>
      <c r="D37" s="182" t="str">
        <f t="shared" si="6"/>
        <v>Fagskolevirksomhet 31.12.2023</v>
      </c>
      <c r="E37" s="182" t="str">
        <f t="shared" si="6"/>
        <v>Annen virksomhet 31.12.2023</v>
      </c>
      <c r="F37" s="184" t="s">
        <v>36</v>
      </c>
      <c r="G37" s="19"/>
      <c r="H37" s="19"/>
      <c r="I37" s="19"/>
      <c r="J37" s="19"/>
      <c r="K37" s="19"/>
      <c r="L37" s="19"/>
      <c r="M37" s="19"/>
      <c r="N37" s="19"/>
      <c r="O37" s="19"/>
      <c r="P37" s="19"/>
      <c r="Q37" s="19"/>
      <c r="R37" s="19"/>
      <c r="S37" s="19"/>
      <c r="T37" s="19"/>
      <c r="U37" s="19"/>
      <c r="V37" s="19"/>
      <c r="W37" s="19"/>
      <c r="X37" s="19"/>
      <c r="Y37" s="19"/>
      <c r="Z37" s="19"/>
    </row>
    <row r="38" spans="1:26" ht="15.75" customHeight="1" x14ac:dyDescent="0.25">
      <c r="A38" s="193" t="s">
        <v>472</v>
      </c>
      <c r="B38" s="185"/>
      <c r="C38" s="185"/>
      <c r="D38" s="185"/>
      <c r="E38" s="186"/>
      <c r="F38" s="34" t="s">
        <v>473</v>
      </c>
      <c r="G38" s="19"/>
      <c r="H38" s="19"/>
      <c r="I38" s="19"/>
      <c r="J38" s="19"/>
      <c r="K38" s="19"/>
      <c r="L38" s="19"/>
      <c r="M38" s="19"/>
      <c r="N38" s="19"/>
      <c r="O38" s="19"/>
      <c r="P38" s="19"/>
      <c r="Q38" s="19"/>
      <c r="R38" s="19"/>
      <c r="S38" s="19"/>
      <c r="T38" s="19"/>
      <c r="U38" s="19"/>
      <c r="V38" s="19"/>
      <c r="W38" s="19"/>
      <c r="X38" s="19"/>
      <c r="Y38" s="19"/>
      <c r="Z38" s="19"/>
    </row>
    <row r="39" spans="1:26" ht="15.75" customHeight="1" x14ac:dyDescent="0.25">
      <c r="A39" s="193" t="s">
        <v>474</v>
      </c>
      <c r="B39" s="187"/>
      <c r="C39" s="187"/>
      <c r="D39" s="187"/>
      <c r="E39" s="186"/>
      <c r="F39" s="34" t="s">
        <v>475</v>
      </c>
      <c r="G39" s="19"/>
      <c r="H39" s="19"/>
      <c r="I39" s="19"/>
      <c r="J39" s="19"/>
      <c r="K39" s="19"/>
      <c r="L39" s="19"/>
      <c r="M39" s="19"/>
      <c r="N39" s="19"/>
      <c r="O39" s="19"/>
      <c r="P39" s="19"/>
      <c r="Q39" s="19"/>
      <c r="R39" s="19"/>
      <c r="S39" s="19"/>
      <c r="T39" s="19"/>
      <c r="U39" s="19"/>
      <c r="V39" s="19"/>
      <c r="W39" s="19"/>
      <c r="X39" s="19"/>
      <c r="Y39" s="19"/>
      <c r="Z39" s="19"/>
    </row>
    <row r="40" spans="1:26" ht="15.75" customHeight="1" x14ac:dyDescent="0.25">
      <c r="A40" s="165" t="s">
        <v>476</v>
      </c>
      <c r="B40" s="188">
        <f t="shared" ref="B40:E40" si="7">SUM(B38:B39)</f>
        <v>0</v>
      </c>
      <c r="C40" s="188">
        <f t="shared" si="7"/>
        <v>0</v>
      </c>
      <c r="D40" s="189">
        <f t="shared" si="7"/>
        <v>0</v>
      </c>
      <c r="E40" s="189">
        <f t="shared" si="7"/>
        <v>0</v>
      </c>
      <c r="F40" s="58" t="s">
        <v>477</v>
      </c>
      <c r="G40" s="19"/>
      <c r="H40" s="19"/>
      <c r="I40" s="19"/>
      <c r="J40" s="19"/>
      <c r="K40" s="19"/>
      <c r="L40" s="19"/>
      <c r="M40" s="19"/>
      <c r="N40" s="19"/>
      <c r="O40" s="19"/>
      <c r="P40" s="19"/>
      <c r="Q40" s="19"/>
      <c r="R40" s="19"/>
      <c r="S40" s="19"/>
      <c r="T40" s="19"/>
      <c r="U40" s="19"/>
      <c r="V40" s="19"/>
      <c r="W40" s="19"/>
      <c r="X40" s="19"/>
      <c r="Y40" s="19"/>
      <c r="Z40" s="19"/>
    </row>
    <row r="41" spans="1:26" ht="15.75" customHeight="1" x14ac:dyDescent="0.25">
      <c r="A41" s="193"/>
      <c r="B41" s="190"/>
      <c r="C41" s="190"/>
      <c r="D41" s="190"/>
      <c r="E41" s="190"/>
      <c r="F41" s="18"/>
      <c r="G41" s="19"/>
      <c r="H41" s="19"/>
      <c r="I41" s="19"/>
      <c r="J41" s="19"/>
      <c r="K41" s="19"/>
      <c r="L41" s="19"/>
      <c r="M41" s="19"/>
      <c r="N41" s="19"/>
      <c r="O41" s="19"/>
      <c r="P41" s="19"/>
      <c r="Q41" s="19"/>
      <c r="R41" s="19"/>
      <c r="S41" s="19"/>
      <c r="T41" s="19"/>
      <c r="U41" s="19"/>
      <c r="V41" s="19"/>
      <c r="W41" s="19"/>
      <c r="X41" s="19"/>
      <c r="Y41" s="19"/>
      <c r="Z41" s="19"/>
    </row>
    <row r="42" spans="1:26" ht="15.75" customHeight="1" x14ac:dyDescent="0.25">
      <c r="A42" s="165" t="s">
        <v>478</v>
      </c>
      <c r="B42" s="182" t="str">
        <f t="shared" ref="B42:E42" si="8">B7</f>
        <v>Fagskolevirksomhet 31.12.2024</v>
      </c>
      <c r="C42" s="182" t="str">
        <f t="shared" si="8"/>
        <v>Annen virksomhet 31.12.2024</v>
      </c>
      <c r="D42" s="182" t="str">
        <f t="shared" si="8"/>
        <v>Fagskolevirksomhet 31.12.2023</v>
      </c>
      <c r="E42" s="182" t="str">
        <f t="shared" si="8"/>
        <v>Annen virksomhet 31.12.2023</v>
      </c>
      <c r="F42" s="184" t="s">
        <v>36</v>
      </c>
      <c r="G42" s="19"/>
      <c r="H42" s="19"/>
      <c r="I42" s="19"/>
      <c r="J42" s="19"/>
      <c r="K42" s="19"/>
      <c r="L42" s="19"/>
      <c r="M42" s="19"/>
      <c r="N42" s="19"/>
      <c r="O42" s="19"/>
      <c r="P42" s="19"/>
      <c r="Q42" s="19"/>
      <c r="R42" s="19"/>
      <c r="S42" s="19"/>
      <c r="T42" s="19"/>
      <c r="U42" s="19"/>
      <c r="V42" s="19"/>
      <c r="W42" s="19"/>
      <c r="X42" s="19"/>
      <c r="Y42" s="19"/>
      <c r="Z42" s="19"/>
    </row>
    <row r="43" spans="1:26" ht="15.75" customHeight="1" x14ac:dyDescent="0.25">
      <c r="A43" s="193" t="s">
        <v>479</v>
      </c>
      <c r="B43" s="185"/>
      <c r="C43" s="185"/>
      <c r="D43" s="185"/>
      <c r="E43" s="186"/>
      <c r="F43" s="34" t="s">
        <v>480</v>
      </c>
      <c r="G43" s="19"/>
      <c r="H43" s="19"/>
      <c r="I43" s="19"/>
      <c r="J43" s="19"/>
      <c r="K43" s="19"/>
      <c r="L43" s="19"/>
      <c r="M43" s="19"/>
      <c r="N43" s="19"/>
      <c r="O43" s="19"/>
      <c r="P43" s="19"/>
      <c r="Q43" s="19"/>
      <c r="R43" s="19"/>
      <c r="S43" s="19"/>
      <c r="T43" s="19"/>
      <c r="U43" s="19"/>
      <c r="V43" s="19"/>
      <c r="W43" s="19"/>
      <c r="X43" s="19"/>
      <c r="Y43" s="19"/>
      <c r="Z43" s="19"/>
    </row>
    <row r="44" spans="1:26" ht="15.75" customHeight="1" x14ac:dyDescent="0.25">
      <c r="A44" s="193" t="s">
        <v>481</v>
      </c>
      <c r="B44" s="187"/>
      <c r="C44" s="187"/>
      <c r="D44" s="187"/>
      <c r="E44" s="186"/>
      <c r="F44" s="34" t="s">
        <v>482</v>
      </c>
      <c r="G44" s="19"/>
      <c r="H44" s="19"/>
      <c r="I44" s="19"/>
      <c r="J44" s="19"/>
      <c r="K44" s="19"/>
      <c r="L44" s="19"/>
      <c r="M44" s="19"/>
      <c r="N44" s="19"/>
      <c r="O44" s="19"/>
      <c r="P44" s="19"/>
      <c r="Q44" s="19"/>
      <c r="R44" s="19"/>
      <c r="S44" s="19"/>
      <c r="T44" s="19"/>
      <c r="U44" s="19"/>
      <c r="V44" s="19"/>
      <c r="W44" s="19"/>
      <c r="X44" s="19"/>
      <c r="Y44" s="19"/>
      <c r="Z44" s="19"/>
    </row>
    <row r="45" spans="1:26" ht="15.75" customHeight="1" x14ac:dyDescent="0.25">
      <c r="A45" s="165" t="s">
        <v>483</v>
      </c>
      <c r="B45" s="188">
        <f t="shared" ref="B45:E45" si="9">SUM(B43:B44)</f>
        <v>0</v>
      </c>
      <c r="C45" s="188">
        <f t="shared" si="9"/>
        <v>0</v>
      </c>
      <c r="D45" s="189">
        <f t="shared" si="9"/>
        <v>0</v>
      </c>
      <c r="E45" s="189">
        <f t="shared" si="9"/>
        <v>0</v>
      </c>
      <c r="F45" s="58" t="s">
        <v>484</v>
      </c>
      <c r="G45" s="19"/>
      <c r="H45" s="19"/>
      <c r="I45" s="19"/>
      <c r="J45" s="19"/>
      <c r="K45" s="19"/>
      <c r="L45" s="19"/>
      <c r="M45" s="19"/>
      <c r="N45" s="19"/>
      <c r="O45" s="19"/>
      <c r="P45" s="19"/>
      <c r="Q45" s="19"/>
      <c r="R45" s="19"/>
      <c r="S45" s="19"/>
      <c r="T45" s="19"/>
      <c r="U45" s="19"/>
      <c r="V45" s="19"/>
      <c r="W45" s="19"/>
      <c r="X45" s="19"/>
      <c r="Y45" s="19"/>
      <c r="Z45" s="19"/>
    </row>
    <row r="46" spans="1:26" ht="15.75" customHeight="1" x14ac:dyDescent="0.25">
      <c r="A46" s="60"/>
      <c r="B46" s="194"/>
      <c r="C46" s="194"/>
      <c r="D46" s="194"/>
      <c r="E46" s="194"/>
      <c r="F46" s="18"/>
      <c r="G46" s="19"/>
      <c r="H46" s="19"/>
      <c r="I46" s="19"/>
      <c r="J46" s="19"/>
      <c r="K46" s="19"/>
      <c r="L46" s="19"/>
      <c r="M46" s="19"/>
      <c r="N46" s="19"/>
      <c r="O46" s="19"/>
      <c r="P46" s="19"/>
      <c r="Q46" s="19"/>
      <c r="R46" s="19"/>
      <c r="S46" s="19"/>
      <c r="T46" s="19"/>
      <c r="U46" s="19"/>
      <c r="V46" s="19"/>
      <c r="W46" s="19"/>
      <c r="X46" s="19"/>
      <c r="Y46" s="19"/>
      <c r="Z46" s="19"/>
    </row>
    <row r="47" spans="1:26" ht="15.75" customHeight="1" x14ac:dyDescent="0.25">
      <c r="A47" s="165" t="s">
        <v>485</v>
      </c>
      <c r="B47" s="182" t="str">
        <f t="shared" ref="B47:E47" si="10">B7</f>
        <v>Fagskolevirksomhet 31.12.2024</v>
      </c>
      <c r="C47" s="182" t="str">
        <f t="shared" si="10"/>
        <v>Annen virksomhet 31.12.2024</v>
      </c>
      <c r="D47" s="182" t="str">
        <f t="shared" si="10"/>
        <v>Fagskolevirksomhet 31.12.2023</v>
      </c>
      <c r="E47" s="182" t="str">
        <f t="shared" si="10"/>
        <v>Annen virksomhet 31.12.2023</v>
      </c>
      <c r="F47" s="184" t="s">
        <v>36</v>
      </c>
      <c r="G47" s="19"/>
      <c r="H47" s="19"/>
      <c r="I47" s="19"/>
      <c r="J47" s="19"/>
      <c r="K47" s="19"/>
      <c r="L47" s="19"/>
      <c r="M47" s="19"/>
      <c r="N47" s="19"/>
      <c r="O47" s="19"/>
      <c r="P47" s="19"/>
      <c r="Q47" s="19"/>
      <c r="R47" s="19"/>
      <c r="S47" s="19"/>
      <c r="T47" s="19"/>
      <c r="U47" s="19"/>
      <c r="V47" s="19"/>
      <c r="W47" s="19"/>
      <c r="X47" s="19"/>
      <c r="Y47" s="19"/>
      <c r="Z47" s="19"/>
    </row>
    <row r="48" spans="1:26" ht="15.75" customHeight="1" x14ac:dyDescent="0.25">
      <c r="A48" s="193" t="s">
        <v>486</v>
      </c>
      <c r="B48" s="185"/>
      <c r="C48" s="185"/>
      <c r="D48" s="185"/>
      <c r="E48" s="186"/>
      <c r="F48" s="34" t="s">
        <v>487</v>
      </c>
      <c r="G48" s="19"/>
      <c r="H48" s="19"/>
      <c r="I48" s="19"/>
      <c r="J48" s="19"/>
      <c r="K48" s="19"/>
      <c r="L48" s="19"/>
      <c r="M48" s="19"/>
      <c r="N48" s="19"/>
      <c r="O48" s="19"/>
      <c r="P48" s="19"/>
      <c r="Q48" s="19"/>
      <c r="R48" s="19"/>
      <c r="S48" s="19"/>
      <c r="T48" s="19"/>
      <c r="U48" s="19"/>
      <c r="V48" s="19"/>
      <c r="W48" s="19"/>
      <c r="X48" s="19"/>
      <c r="Y48" s="19"/>
      <c r="Z48" s="19"/>
    </row>
    <row r="49" spans="1:26" ht="15.75" customHeight="1" x14ac:dyDescent="0.25">
      <c r="A49" s="193" t="s">
        <v>488</v>
      </c>
      <c r="B49" s="187"/>
      <c r="C49" s="187"/>
      <c r="D49" s="187"/>
      <c r="E49" s="186"/>
      <c r="F49" s="34" t="s">
        <v>489</v>
      </c>
      <c r="G49" s="19"/>
      <c r="H49" s="19"/>
      <c r="I49" s="19"/>
      <c r="J49" s="19"/>
      <c r="K49" s="19"/>
      <c r="L49" s="19"/>
      <c r="M49" s="19"/>
      <c r="N49" s="19"/>
      <c r="O49" s="19"/>
      <c r="P49" s="19"/>
      <c r="Q49" s="19"/>
      <c r="R49" s="19"/>
      <c r="S49" s="19"/>
      <c r="T49" s="19"/>
      <c r="U49" s="19"/>
      <c r="V49" s="19"/>
      <c r="W49" s="19"/>
      <c r="X49" s="19"/>
      <c r="Y49" s="19"/>
      <c r="Z49" s="19"/>
    </row>
    <row r="50" spans="1:26" ht="15.75" customHeight="1" x14ac:dyDescent="0.25">
      <c r="A50" s="165" t="s">
        <v>490</v>
      </c>
      <c r="B50" s="188">
        <f t="shared" ref="B50:E50" si="11">SUM(B48:B49)</f>
        <v>0</v>
      </c>
      <c r="C50" s="188">
        <f t="shared" si="11"/>
        <v>0</v>
      </c>
      <c r="D50" s="189">
        <f t="shared" si="11"/>
        <v>0</v>
      </c>
      <c r="E50" s="189">
        <f t="shared" si="11"/>
        <v>0</v>
      </c>
      <c r="F50" s="58" t="s">
        <v>491</v>
      </c>
      <c r="G50" s="39"/>
      <c r="H50" s="19"/>
      <c r="I50" s="19"/>
      <c r="J50" s="19"/>
      <c r="K50" s="19"/>
      <c r="L50" s="19"/>
      <c r="M50" s="19"/>
      <c r="N50" s="19"/>
      <c r="O50" s="19"/>
      <c r="P50" s="19"/>
      <c r="Q50" s="19"/>
      <c r="R50" s="19"/>
      <c r="S50" s="19"/>
      <c r="T50" s="19"/>
      <c r="U50" s="19"/>
      <c r="V50" s="19"/>
      <c r="W50" s="19"/>
      <c r="X50" s="19"/>
      <c r="Y50" s="19"/>
      <c r="Z50" s="19"/>
    </row>
    <row r="51" spans="1:26" ht="15.75" customHeight="1" x14ac:dyDescent="0.25">
      <c r="A51" s="178"/>
      <c r="B51" s="195"/>
      <c r="C51" s="195"/>
      <c r="D51" s="190"/>
      <c r="E51" s="190"/>
      <c r="F51" s="18"/>
      <c r="G51" s="39"/>
      <c r="H51" s="19"/>
      <c r="I51" s="19"/>
      <c r="J51" s="19"/>
      <c r="K51" s="19"/>
      <c r="L51" s="19"/>
      <c r="M51" s="19"/>
      <c r="N51" s="19"/>
      <c r="O51" s="19"/>
      <c r="P51" s="19"/>
      <c r="Q51" s="19"/>
      <c r="R51" s="19"/>
      <c r="S51" s="19"/>
      <c r="T51" s="19"/>
      <c r="U51" s="19"/>
      <c r="V51" s="19"/>
      <c r="W51" s="19"/>
      <c r="X51" s="19"/>
      <c r="Y51" s="19"/>
      <c r="Z51" s="19"/>
    </row>
    <row r="52" spans="1:26" ht="15.75" customHeight="1" x14ac:dyDescent="0.25">
      <c r="A52" s="316" t="s">
        <v>457</v>
      </c>
      <c r="B52" s="305"/>
      <c r="C52" s="305"/>
      <c r="D52" s="305"/>
      <c r="E52" s="305"/>
      <c r="F52" s="305"/>
      <c r="G52" s="39"/>
      <c r="H52" s="19"/>
      <c r="I52" s="19"/>
      <c r="J52" s="19"/>
      <c r="K52" s="19"/>
      <c r="L52" s="19"/>
      <c r="M52" s="19"/>
      <c r="N52" s="19"/>
      <c r="O52" s="19"/>
      <c r="P52" s="19"/>
      <c r="Q52" s="19"/>
      <c r="R52" s="19"/>
      <c r="S52" s="19"/>
      <c r="T52" s="19"/>
      <c r="U52" s="19"/>
      <c r="V52" s="19"/>
      <c r="W52" s="19"/>
      <c r="X52" s="19"/>
      <c r="Y52" s="19"/>
      <c r="Z52" s="19"/>
    </row>
    <row r="53" spans="1:26" ht="15.75" customHeight="1" x14ac:dyDescent="0.25">
      <c r="A53" s="165" t="s">
        <v>492</v>
      </c>
      <c r="B53" s="317" t="s">
        <v>493</v>
      </c>
      <c r="C53" s="318"/>
      <c r="D53" s="192" t="str">
        <f>"Beløp "&amp;TEXT('Balanse - eiendeler'!C5,"DD.MM.ÅÅÅÅ")</f>
        <v>Beløp 31.12.2024</v>
      </c>
      <c r="E53" s="192" t="str">
        <f>"Beløp "&amp;TEXT('Balanse - eiendeler'!D5,"DD.MM.ÅÅÅÅ")</f>
        <v>Beløp 31.12.2023</v>
      </c>
      <c r="F53" s="184" t="s">
        <v>36</v>
      </c>
      <c r="G53" s="39"/>
      <c r="H53" s="19"/>
      <c r="I53" s="19"/>
      <c r="J53" s="19"/>
      <c r="K53" s="19"/>
      <c r="L53" s="19"/>
      <c r="M53" s="19"/>
      <c r="N53" s="19"/>
      <c r="O53" s="19"/>
      <c r="P53" s="19"/>
      <c r="Q53" s="19"/>
      <c r="R53" s="19"/>
      <c r="S53" s="19"/>
      <c r="T53" s="19"/>
      <c r="U53" s="19"/>
      <c r="V53" s="19"/>
      <c r="W53" s="19"/>
      <c r="X53" s="19"/>
      <c r="Y53" s="19"/>
      <c r="Z53" s="19"/>
    </row>
    <row r="54" spans="1:26" ht="15.75" customHeight="1" x14ac:dyDescent="0.25">
      <c r="A54" s="150"/>
      <c r="B54" s="319"/>
      <c r="C54" s="320"/>
      <c r="D54" s="185"/>
      <c r="E54" s="186"/>
      <c r="F54" s="176" t="s">
        <v>494</v>
      </c>
      <c r="G54" s="39"/>
      <c r="H54" s="19"/>
      <c r="I54" s="19"/>
      <c r="J54" s="19"/>
      <c r="K54" s="19"/>
      <c r="L54" s="19"/>
      <c r="M54" s="19"/>
      <c r="N54" s="19"/>
      <c r="O54" s="19"/>
      <c r="P54" s="19"/>
      <c r="Q54" s="19"/>
      <c r="R54" s="19"/>
      <c r="S54" s="19"/>
      <c r="T54" s="19"/>
      <c r="U54" s="19"/>
      <c r="V54" s="19"/>
      <c r="W54" s="19"/>
      <c r="X54" s="19"/>
      <c r="Y54" s="19"/>
      <c r="Z54" s="19"/>
    </row>
    <row r="55" spans="1:26" ht="15.75" customHeight="1" x14ac:dyDescent="0.25">
      <c r="A55" s="150"/>
      <c r="B55" s="321"/>
      <c r="C55" s="322"/>
      <c r="D55" s="186"/>
      <c r="E55" s="186"/>
      <c r="F55" s="176" t="s">
        <v>494</v>
      </c>
      <c r="G55" s="39"/>
      <c r="H55" s="19"/>
      <c r="I55" s="19"/>
      <c r="J55" s="19"/>
      <c r="K55" s="19"/>
      <c r="L55" s="19"/>
      <c r="M55" s="19"/>
      <c r="N55" s="19"/>
      <c r="O55" s="19"/>
      <c r="P55" s="19"/>
      <c r="Q55" s="19"/>
      <c r="R55" s="19"/>
      <c r="S55" s="19"/>
      <c r="T55" s="19"/>
      <c r="U55" s="19"/>
      <c r="V55" s="19"/>
      <c r="W55" s="19"/>
      <c r="X55" s="19"/>
      <c r="Y55" s="19"/>
      <c r="Z55" s="19"/>
    </row>
    <row r="56" spans="1:26" ht="15.75" customHeight="1" x14ac:dyDescent="0.25">
      <c r="A56" s="150"/>
      <c r="B56" s="321"/>
      <c r="C56" s="322"/>
      <c r="D56" s="186"/>
      <c r="E56" s="186"/>
      <c r="F56" s="176" t="s">
        <v>494</v>
      </c>
      <c r="G56" s="39"/>
      <c r="H56" s="19"/>
      <c r="I56" s="19"/>
      <c r="J56" s="19"/>
      <c r="K56" s="19"/>
      <c r="L56" s="19"/>
      <c r="M56" s="19"/>
      <c r="N56" s="19"/>
      <c r="O56" s="19"/>
      <c r="P56" s="19"/>
      <c r="Q56" s="19"/>
      <c r="R56" s="19"/>
      <c r="S56" s="19"/>
      <c r="T56" s="19"/>
      <c r="U56" s="19"/>
      <c r="V56" s="19"/>
      <c r="W56" s="19"/>
      <c r="X56" s="19"/>
      <c r="Y56" s="19"/>
      <c r="Z56" s="19"/>
    </row>
    <row r="57" spans="1:26" ht="15.75" customHeight="1" x14ac:dyDescent="0.25">
      <c r="A57" s="150"/>
      <c r="B57" s="321"/>
      <c r="C57" s="322"/>
      <c r="D57" s="186"/>
      <c r="E57" s="186"/>
      <c r="F57" s="176" t="s">
        <v>494</v>
      </c>
      <c r="G57" s="39"/>
      <c r="H57" s="19"/>
      <c r="I57" s="19"/>
      <c r="J57" s="19"/>
      <c r="K57" s="19"/>
      <c r="L57" s="19"/>
      <c r="M57" s="19"/>
      <c r="N57" s="19"/>
      <c r="O57" s="19"/>
      <c r="P57" s="19"/>
      <c r="Q57" s="19"/>
      <c r="R57" s="19"/>
      <c r="S57" s="19"/>
      <c r="T57" s="19"/>
      <c r="U57" s="19"/>
      <c r="V57" s="19"/>
      <c r="W57" s="19"/>
      <c r="X57" s="19"/>
      <c r="Y57" s="19"/>
      <c r="Z57" s="19"/>
    </row>
    <row r="58" spans="1:26" ht="15.75" customHeight="1" x14ac:dyDescent="0.25">
      <c r="A58" s="150"/>
      <c r="B58" s="323"/>
      <c r="C58" s="324"/>
      <c r="D58" s="187"/>
      <c r="E58" s="186"/>
      <c r="F58" s="176" t="s">
        <v>494</v>
      </c>
      <c r="G58" s="39"/>
      <c r="H58" s="19"/>
      <c r="I58" s="19"/>
      <c r="J58" s="19"/>
      <c r="K58" s="19"/>
      <c r="L58" s="19"/>
      <c r="M58" s="19"/>
      <c r="N58" s="19"/>
      <c r="O58" s="19"/>
      <c r="P58" s="19"/>
      <c r="Q58" s="19"/>
      <c r="R58" s="19"/>
      <c r="S58" s="19"/>
      <c r="T58" s="19"/>
      <c r="U58" s="19"/>
      <c r="V58" s="19"/>
      <c r="W58" s="19"/>
      <c r="X58" s="19"/>
      <c r="Y58" s="19"/>
      <c r="Z58" s="19"/>
    </row>
    <row r="59" spans="1:26" ht="15.75" customHeight="1" x14ac:dyDescent="0.25">
      <c r="A59" s="196" t="s">
        <v>495</v>
      </c>
      <c r="B59" s="323"/>
      <c r="C59" s="324"/>
      <c r="D59" s="188">
        <f t="shared" ref="D59:E59" si="12">SUM(D54:D58)</f>
        <v>0</v>
      </c>
      <c r="E59" s="189">
        <f t="shared" si="12"/>
        <v>0</v>
      </c>
      <c r="F59" s="175" t="s">
        <v>496</v>
      </c>
      <c r="G59" s="19"/>
      <c r="H59" s="19"/>
      <c r="I59" s="19"/>
      <c r="J59" s="19"/>
      <c r="K59" s="19"/>
      <c r="L59" s="19"/>
      <c r="M59" s="19"/>
      <c r="N59" s="19"/>
      <c r="O59" s="19"/>
      <c r="P59" s="19"/>
      <c r="Q59" s="19"/>
      <c r="R59" s="19"/>
      <c r="S59" s="19"/>
      <c r="T59" s="19"/>
      <c r="U59" s="19"/>
      <c r="V59" s="19"/>
      <c r="W59" s="19"/>
      <c r="X59" s="19"/>
      <c r="Y59" s="19"/>
      <c r="Z59" s="19"/>
    </row>
    <row r="60" spans="1:26" ht="15.75" customHeight="1" x14ac:dyDescent="0.25">
      <c r="A60" s="18"/>
      <c r="B60" s="18"/>
      <c r="C60" s="18"/>
      <c r="D60" s="18"/>
      <c r="E60" s="18"/>
      <c r="F60" s="18"/>
      <c r="G60" s="19"/>
      <c r="H60" s="19"/>
      <c r="I60" s="19"/>
      <c r="J60" s="19"/>
      <c r="K60" s="19"/>
      <c r="L60" s="19"/>
      <c r="M60" s="19"/>
      <c r="N60" s="19"/>
      <c r="O60" s="19"/>
      <c r="P60" s="19"/>
      <c r="Q60" s="19"/>
      <c r="R60" s="19"/>
      <c r="S60" s="19"/>
      <c r="T60" s="19"/>
      <c r="U60" s="19"/>
      <c r="V60" s="19"/>
      <c r="W60" s="19"/>
      <c r="X60" s="19"/>
      <c r="Y60" s="19"/>
      <c r="Z60" s="19"/>
    </row>
    <row r="61" spans="1:26" ht="141.75" customHeight="1" x14ac:dyDescent="0.25">
      <c r="A61" s="325" t="s">
        <v>497</v>
      </c>
      <c r="B61" s="305"/>
      <c r="C61" s="305"/>
      <c r="D61" s="305"/>
      <c r="E61" s="305"/>
      <c r="F61" s="305"/>
      <c r="G61" s="19"/>
      <c r="H61" s="19"/>
      <c r="I61" s="19"/>
      <c r="J61" s="19"/>
      <c r="K61" s="19"/>
      <c r="L61" s="19"/>
      <c r="M61" s="19"/>
      <c r="N61" s="19"/>
      <c r="O61" s="19"/>
      <c r="P61" s="19"/>
      <c r="Q61" s="19"/>
      <c r="R61" s="19"/>
      <c r="S61" s="19"/>
      <c r="T61" s="19"/>
      <c r="U61" s="19"/>
      <c r="V61" s="19"/>
      <c r="W61" s="19"/>
      <c r="X61" s="19"/>
      <c r="Y61" s="19"/>
      <c r="Z61" s="19"/>
    </row>
    <row r="62" spans="1:26" ht="15.75" customHeight="1" x14ac:dyDescent="0.25">
      <c r="A62" s="326" t="s">
        <v>498</v>
      </c>
      <c r="B62" s="305"/>
      <c r="C62" s="305"/>
      <c r="D62" s="305"/>
      <c r="E62" s="305"/>
      <c r="F62" s="305"/>
      <c r="G62" s="19"/>
      <c r="H62" s="19"/>
      <c r="I62" s="19"/>
      <c r="J62" s="19"/>
      <c r="K62" s="19"/>
      <c r="L62" s="19"/>
      <c r="M62" s="19"/>
      <c r="N62" s="19"/>
      <c r="O62" s="19"/>
      <c r="P62" s="19"/>
      <c r="Q62" s="19"/>
      <c r="R62" s="19"/>
      <c r="S62" s="19"/>
      <c r="T62" s="19"/>
      <c r="U62" s="19"/>
      <c r="V62" s="19"/>
      <c r="W62" s="19"/>
      <c r="X62" s="19"/>
      <c r="Y62" s="19"/>
      <c r="Z62" s="19"/>
    </row>
    <row r="63" spans="1:26" ht="15.75" customHeight="1" x14ac:dyDescent="0.25">
      <c r="A63" s="326" t="s">
        <v>499</v>
      </c>
      <c r="B63" s="305"/>
      <c r="C63" s="305"/>
      <c r="D63" s="305"/>
      <c r="E63" s="305"/>
      <c r="F63" s="305"/>
      <c r="G63" s="19"/>
      <c r="H63" s="19"/>
      <c r="I63" s="19"/>
      <c r="J63" s="19"/>
      <c r="K63" s="19"/>
      <c r="L63" s="19"/>
      <c r="M63" s="19"/>
      <c r="N63" s="19"/>
      <c r="O63" s="19"/>
      <c r="P63" s="19"/>
      <c r="Q63" s="19"/>
      <c r="R63" s="19"/>
      <c r="S63" s="19"/>
      <c r="T63" s="19"/>
      <c r="U63" s="19"/>
      <c r="V63" s="19"/>
      <c r="W63" s="19"/>
      <c r="X63" s="19"/>
      <c r="Y63" s="19"/>
      <c r="Z63" s="19"/>
    </row>
    <row r="64" spans="1:26" ht="15.75" customHeight="1" x14ac:dyDescent="0.25">
      <c r="A64" s="18"/>
      <c r="B64" s="18"/>
      <c r="C64" s="18"/>
      <c r="D64" s="177"/>
      <c r="E64" s="19"/>
      <c r="F64" s="19"/>
      <c r="G64" s="19"/>
      <c r="H64" s="19"/>
      <c r="I64" s="19"/>
      <c r="J64" s="19"/>
      <c r="K64" s="19"/>
      <c r="L64" s="19"/>
      <c r="M64" s="19"/>
      <c r="N64" s="19"/>
      <c r="O64" s="19"/>
      <c r="P64" s="19"/>
      <c r="Q64" s="19"/>
      <c r="R64" s="19"/>
      <c r="S64" s="19"/>
      <c r="T64" s="19"/>
      <c r="U64" s="19"/>
      <c r="V64" s="19"/>
      <c r="W64" s="19"/>
      <c r="X64" s="19"/>
      <c r="Y64" s="19"/>
      <c r="Z64" s="19"/>
    </row>
    <row r="65" spans="1:26" ht="15" customHeight="1" x14ac:dyDescent="0.25">
      <c r="A65" s="18"/>
      <c r="B65" s="18"/>
      <c r="C65" s="18"/>
      <c r="D65" s="177"/>
      <c r="E65" s="19"/>
      <c r="F65" s="19"/>
      <c r="G65" s="19"/>
      <c r="H65" s="19"/>
      <c r="I65" s="19"/>
      <c r="J65" s="19"/>
      <c r="K65" s="19"/>
      <c r="L65" s="19"/>
      <c r="M65" s="19"/>
      <c r="N65" s="19"/>
      <c r="O65" s="19"/>
      <c r="P65" s="19"/>
      <c r="Q65" s="19"/>
      <c r="R65" s="19"/>
      <c r="S65" s="19"/>
      <c r="T65" s="19"/>
      <c r="U65" s="19"/>
      <c r="V65" s="19"/>
      <c r="W65" s="19"/>
      <c r="X65" s="19"/>
      <c r="Y65" s="19"/>
      <c r="Z65" s="19"/>
    </row>
    <row r="66" spans="1:26" ht="15.75" hidden="1" customHeight="1" x14ac:dyDescent="0.25">
      <c r="A66" s="18"/>
      <c r="B66" s="18"/>
      <c r="C66" s="18"/>
      <c r="D66" s="177"/>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x14ac:dyDescent="0.25">
      <c r="A67" s="18"/>
      <c r="B67" s="18"/>
      <c r="C67" s="18"/>
      <c r="D67" s="177"/>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x14ac:dyDescent="0.25">
      <c r="A68" s="18"/>
      <c r="B68" s="18"/>
      <c r="C68" s="18"/>
      <c r="D68" s="177"/>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x14ac:dyDescent="0.25">
      <c r="A69" s="18"/>
      <c r="B69" s="18"/>
      <c r="C69" s="18"/>
      <c r="D69" s="177"/>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x14ac:dyDescent="0.25">
      <c r="A70" s="18"/>
      <c r="B70" s="18"/>
      <c r="C70" s="18"/>
      <c r="D70" s="177"/>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x14ac:dyDescent="0.25">
      <c r="A71" s="18"/>
      <c r="B71" s="18"/>
      <c r="C71" s="18"/>
      <c r="D71" s="177"/>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x14ac:dyDescent="0.25">
      <c r="A72" s="18"/>
      <c r="B72" s="18"/>
      <c r="C72" s="18"/>
      <c r="D72" s="177"/>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x14ac:dyDescent="0.25">
      <c r="A73" s="18"/>
      <c r="B73" s="18"/>
      <c r="C73" s="18"/>
      <c r="D73" s="177"/>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x14ac:dyDescent="0.25">
      <c r="A74" s="18"/>
      <c r="B74" s="18"/>
      <c r="C74" s="18"/>
      <c r="D74" s="177"/>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x14ac:dyDescent="0.25">
      <c r="A75" s="18"/>
      <c r="B75" s="18"/>
      <c r="C75" s="18"/>
      <c r="D75" s="177"/>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x14ac:dyDescent="0.25">
      <c r="A76" s="18"/>
      <c r="B76" s="18"/>
      <c r="C76" s="18"/>
      <c r="D76" s="177"/>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x14ac:dyDescent="0.25">
      <c r="A77" s="18"/>
      <c r="B77" s="18"/>
      <c r="C77" s="18"/>
      <c r="D77" s="177"/>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x14ac:dyDescent="0.25">
      <c r="A78" s="18"/>
      <c r="B78" s="18"/>
      <c r="C78" s="18"/>
      <c r="D78" s="177"/>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x14ac:dyDescent="0.25">
      <c r="A79" s="18"/>
      <c r="B79" s="18"/>
      <c r="C79" s="18"/>
      <c r="D79" s="177"/>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x14ac:dyDescent="0.25">
      <c r="A80" s="18"/>
      <c r="B80" s="18"/>
      <c r="C80" s="18"/>
      <c r="D80" s="177"/>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x14ac:dyDescent="0.25">
      <c r="A81" s="18"/>
      <c r="B81" s="18"/>
      <c r="C81" s="18"/>
      <c r="D81" s="177"/>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x14ac:dyDescent="0.25">
      <c r="A82" s="18"/>
      <c r="B82" s="18"/>
      <c r="C82" s="18"/>
      <c r="D82" s="177"/>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x14ac:dyDescent="0.25">
      <c r="A83" s="18"/>
      <c r="B83" s="18"/>
      <c r="C83" s="18"/>
      <c r="D83" s="177"/>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x14ac:dyDescent="0.25">
      <c r="A84" s="18"/>
      <c r="B84" s="18"/>
      <c r="C84" s="18"/>
      <c r="D84" s="177"/>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x14ac:dyDescent="0.25">
      <c r="A85" s="18"/>
      <c r="B85" s="18"/>
      <c r="C85" s="18"/>
      <c r="D85" s="177"/>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x14ac:dyDescent="0.25">
      <c r="A86" s="18"/>
      <c r="B86" s="18"/>
      <c r="C86" s="18"/>
      <c r="D86" s="177"/>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x14ac:dyDescent="0.25">
      <c r="A87" s="18"/>
      <c r="B87" s="18"/>
      <c r="C87" s="18"/>
      <c r="D87" s="177"/>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x14ac:dyDescent="0.25">
      <c r="A88" s="18"/>
      <c r="B88" s="18"/>
      <c r="C88" s="18"/>
      <c r="D88" s="177"/>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x14ac:dyDescent="0.25">
      <c r="A89" s="18"/>
      <c r="B89" s="18"/>
      <c r="C89" s="18"/>
      <c r="D89" s="177"/>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x14ac:dyDescent="0.25">
      <c r="A90" s="18"/>
      <c r="B90" s="18"/>
      <c r="C90" s="18"/>
      <c r="D90" s="177"/>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x14ac:dyDescent="0.25">
      <c r="A91" s="18"/>
      <c r="B91" s="18"/>
      <c r="C91" s="18"/>
      <c r="D91" s="177"/>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x14ac:dyDescent="0.25">
      <c r="A92" s="18"/>
      <c r="B92" s="18"/>
      <c r="C92" s="18"/>
      <c r="D92" s="177"/>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x14ac:dyDescent="0.25">
      <c r="A93" s="18"/>
      <c r="B93" s="18"/>
      <c r="C93" s="18"/>
      <c r="D93" s="177"/>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x14ac:dyDescent="0.25">
      <c r="A94" s="18"/>
      <c r="B94" s="18"/>
      <c r="C94" s="18"/>
      <c r="D94" s="177"/>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x14ac:dyDescent="0.25">
      <c r="A95" s="18"/>
      <c r="B95" s="18"/>
      <c r="C95" s="18"/>
      <c r="D95" s="177"/>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x14ac:dyDescent="0.25">
      <c r="A96" s="18"/>
      <c r="B96" s="18"/>
      <c r="C96" s="18"/>
      <c r="D96" s="177"/>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x14ac:dyDescent="0.25">
      <c r="A97" s="18"/>
      <c r="B97" s="18"/>
      <c r="C97" s="18"/>
      <c r="D97" s="177"/>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x14ac:dyDescent="0.25">
      <c r="A98" s="18"/>
      <c r="B98" s="18"/>
      <c r="C98" s="18"/>
      <c r="D98" s="177"/>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x14ac:dyDescent="0.25">
      <c r="A99" s="18"/>
      <c r="B99" s="18"/>
      <c r="C99" s="18"/>
      <c r="D99" s="177"/>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x14ac:dyDescent="0.25">
      <c r="A100" s="18"/>
      <c r="B100" s="18"/>
      <c r="C100" s="18"/>
      <c r="D100" s="177"/>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x14ac:dyDescent="0.25">
      <c r="A101" s="18"/>
      <c r="B101" s="18"/>
      <c r="C101" s="18"/>
      <c r="D101" s="177"/>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x14ac:dyDescent="0.25">
      <c r="A102" s="18"/>
      <c r="B102" s="18"/>
      <c r="C102" s="18"/>
      <c r="D102" s="177"/>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x14ac:dyDescent="0.25">
      <c r="A103" s="18"/>
      <c r="B103" s="18"/>
      <c r="C103" s="18"/>
      <c r="D103" s="177"/>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x14ac:dyDescent="0.25">
      <c r="A104" s="18"/>
      <c r="B104" s="18"/>
      <c r="C104" s="18"/>
      <c r="D104" s="177"/>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x14ac:dyDescent="0.25">
      <c r="A105" s="18"/>
      <c r="B105" s="18"/>
      <c r="C105" s="18"/>
      <c r="D105" s="177"/>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x14ac:dyDescent="0.25">
      <c r="A106" s="18"/>
      <c r="B106" s="18"/>
      <c r="C106" s="18"/>
      <c r="D106" s="177"/>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x14ac:dyDescent="0.25">
      <c r="A107" s="18"/>
      <c r="B107" s="18"/>
      <c r="C107" s="18"/>
      <c r="D107" s="177"/>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x14ac:dyDescent="0.25">
      <c r="A108" s="18"/>
      <c r="B108" s="18"/>
      <c r="C108" s="18"/>
      <c r="D108" s="177"/>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x14ac:dyDescent="0.25">
      <c r="A109" s="18"/>
      <c r="B109" s="18"/>
      <c r="C109" s="18"/>
      <c r="D109" s="177"/>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x14ac:dyDescent="0.25">
      <c r="A110" s="18"/>
      <c r="B110" s="18"/>
      <c r="C110" s="18"/>
      <c r="D110" s="177"/>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x14ac:dyDescent="0.25">
      <c r="A111" s="18"/>
      <c r="B111" s="18"/>
      <c r="C111" s="18"/>
      <c r="D111" s="177"/>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x14ac:dyDescent="0.25">
      <c r="A112" s="18"/>
      <c r="B112" s="18"/>
      <c r="C112" s="18"/>
      <c r="D112" s="177"/>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x14ac:dyDescent="0.25">
      <c r="A113" s="18"/>
      <c r="B113" s="18"/>
      <c r="C113" s="18"/>
      <c r="D113" s="177"/>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x14ac:dyDescent="0.25">
      <c r="A114" s="18"/>
      <c r="B114" s="18"/>
      <c r="C114" s="18"/>
      <c r="D114" s="177"/>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x14ac:dyDescent="0.25">
      <c r="A115" s="18"/>
      <c r="B115" s="18"/>
      <c r="C115" s="18"/>
      <c r="D115" s="177"/>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x14ac:dyDescent="0.25">
      <c r="A116" s="18"/>
      <c r="B116" s="18"/>
      <c r="C116" s="18"/>
      <c r="D116" s="177"/>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x14ac:dyDescent="0.25">
      <c r="A117" s="18"/>
      <c r="B117" s="18"/>
      <c r="C117" s="18"/>
      <c r="D117" s="177"/>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x14ac:dyDescent="0.25">
      <c r="A118" s="18"/>
      <c r="B118" s="18"/>
      <c r="C118" s="18"/>
      <c r="D118" s="177"/>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x14ac:dyDescent="0.25">
      <c r="A119" s="18"/>
      <c r="B119" s="18"/>
      <c r="C119" s="18"/>
      <c r="D119" s="177"/>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x14ac:dyDescent="0.25">
      <c r="A120" s="18"/>
      <c r="B120" s="18"/>
      <c r="C120" s="18"/>
      <c r="D120" s="177"/>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x14ac:dyDescent="0.25">
      <c r="A121" s="18"/>
      <c r="B121" s="18"/>
      <c r="C121" s="18"/>
      <c r="D121" s="177"/>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x14ac:dyDescent="0.25">
      <c r="A122" s="18"/>
      <c r="B122" s="18"/>
      <c r="C122" s="18"/>
      <c r="D122" s="177"/>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x14ac:dyDescent="0.25">
      <c r="A123" s="18"/>
      <c r="B123" s="18"/>
      <c r="C123" s="18"/>
      <c r="D123" s="177"/>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x14ac:dyDescent="0.25">
      <c r="A124" s="18"/>
      <c r="B124" s="18"/>
      <c r="C124" s="18"/>
      <c r="D124" s="177"/>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x14ac:dyDescent="0.25">
      <c r="A125" s="18"/>
      <c r="B125" s="18"/>
      <c r="C125" s="18"/>
      <c r="D125" s="177"/>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x14ac:dyDescent="0.25">
      <c r="A126" s="18"/>
      <c r="B126" s="18"/>
      <c r="C126" s="18"/>
      <c r="D126" s="177"/>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x14ac:dyDescent="0.25">
      <c r="A127" s="18"/>
      <c r="B127" s="18"/>
      <c r="C127" s="18"/>
      <c r="D127" s="177"/>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x14ac:dyDescent="0.25">
      <c r="A128" s="18"/>
      <c r="B128" s="18"/>
      <c r="C128" s="18"/>
      <c r="D128" s="177"/>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x14ac:dyDescent="0.25">
      <c r="A129" s="18"/>
      <c r="B129" s="18"/>
      <c r="C129" s="18"/>
      <c r="D129" s="177"/>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x14ac:dyDescent="0.25">
      <c r="A130" s="18"/>
      <c r="B130" s="18"/>
      <c r="C130" s="18"/>
      <c r="D130" s="177"/>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x14ac:dyDescent="0.25">
      <c r="A131" s="18"/>
      <c r="B131" s="18"/>
      <c r="C131" s="18"/>
      <c r="D131" s="177"/>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x14ac:dyDescent="0.25">
      <c r="A132" s="18"/>
      <c r="B132" s="18"/>
      <c r="C132" s="18"/>
      <c r="D132" s="177"/>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x14ac:dyDescent="0.25">
      <c r="A133" s="18"/>
      <c r="B133" s="18"/>
      <c r="C133" s="18"/>
      <c r="D133" s="177"/>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x14ac:dyDescent="0.25">
      <c r="A134" s="18"/>
      <c r="B134" s="18"/>
      <c r="C134" s="18"/>
      <c r="D134" s="177"/>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x14ac:dyDescent="0.25">
      <c r="A135" s="18"/>
      <c r="B135" s="18"/>
      <c r="C135" s="18"/>
      <c r="D135" s="177"/>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x14ac:dyDescent="0.25">
      <c r="A136" s="18"/>
      <c r="B136" s="18"/>
      <c r="C136" s="18"/>
      <c r="D136" s="177"/>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x14ac:dyDescent="0.25">
      <c r="A137" s="18"/>
      <c r="B137" s="18"/>
      <c r="C137" s="18"/>
      <c r="D137" s="177"/>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x14ac:dyDescent="0.25">
      <c r="A138" s="18"/>
      <c r="B138" s="18"/>
      <c r="C138" s="18"/>
      <c r="D138" s="177"/>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x14ac:dyDescent="0.25">
      <c r="A139" s="18"/>
      <c r="B139" s="18"/>
      <c r="C139" s="18"/>
      <c r="D139" s="177"/>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x14ac:dyDescent="0.25">
      <c r="A140" s="18"/>
      <c r="B140" s="18"/>
      <c r="C140" s="18"/>
      <c r="D140" s="177"/>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x14ac:dyDescent="0.25">
      <c r="A141" s="18"/>
      <c r="B141" s="18"/>
      <c r="C141" s="18"/>
      <c r="D141" s="177"/>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x14ac:dyDescent="0.25">
      <c r="A142" s="18"/>
      <c r="B142" s="18"/>
      <c r="C142" s="18"/>
      <c r="D142" s="177"/>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x14ac:dyDescent="0.25">
      <c r="A143" s="18"/>
      <c r="B143" s="18"/>
      <c r="C143" s="18"/>
      <c r="D143" s="177"/>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x14ac:dyDescent="0.25">
      <c r="A144" s="18"/>
      <c r="B144" s="18"/>
      <c r="C144" s="18"/>
      <c r="D144" s="177"/>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x14ac:dyDescent="0.25">
      <c r="A145" s="18"/>
      <c r="B145" s="18"/>
      <c r="C145" s="18"/>
      <c r="D145" s="177"/>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x14ac:dyDescent="0.25">
      <c r="A146" s="18"/>
      <c r="B146" s="18"/>
      <c r="C146" s="18"/>
      <c r="D146" s="177"/>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x14ac:dyDescent="0.25">
      <c r="A147" s="18"/>
      <c r="B147" s="18"/>
      <c r="C147" s="18"/>
      <c r="D147" s="177"/>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x14ac:dyDescent="0.25">
      <c r="A148" s="18"/>
      <c r="B148" s="18"/>
      <c r="C148" s="18"/>
      <c r="D148" s="177"/>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x14ac:dyDescent="0.25">
      <c r="A149" s="18"/>
      <c r="B149" s="18"/>
      <c r="C149" s="18"/>
      <c r="D149" s="177"/>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x14ac:dyDescent="0.25">
      <c r="A150" s="18"/>
      <c r="B150" s="18"/>
      <c r="C150" s="18"/>
      <c r="D150" s="177"/>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x14ac:dyDescent="0.25">
      <c r="A151" s="18"/>
      <c r="B151" s="18"/>
      <c r="C151" s="18"/>
      <c r="D151" s="177"/>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x14ac:dyDescent="0.25">
      <c r="A152" s="18"/>
      <c r="B152" s="18"/>
      <c r="C152" s="18"/>
      <c r="D152" s="177"/>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x14ac:dyDescent="0.25">
      <c r="A153" s="18"/>
      <c r="B153" s="18"/>
      <c r="C153" s="18"/>
      <c r="D153" s="177"/>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x14ac:dyDescent="0.25">
      <c r="A154" s="18"/>
      <c r="B154" s="18"/>
      <c r="C154" s="18"/>
      <c r="D154" s="177"/>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x14ac:dyDescent="0.25">
      <c r="A155" s="18"/>
      <c r="B155" s="18"/>
      <c r="C155" s="18"/>
      <c r="D155" s="177"/>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x14ac:dyDescent="0.25">
      <c r="A156" s="18"/>
      <c r="B156" s="18"/>
      <c r="C156" s="18"/>
      <c r="D156" s="177"/>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x14ac:dyDescent="0.25">
      <c r="A157" s="18"/>
      <c r="B157" s="18"/>
      <c r="C157" s="18"/>
      <c r="D157" s="177"/>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x14ac:dyDescent="0.25">
      <c r="A158" s="18"/>
      <c r="B158" s="18"/>
      <c r="C158" s="18"/>
      <c r="D158" s="177"/>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x14ac:dyDescent="0.25">
      <c r="A159" s="18"/>
      <c r="B159" s="18"/>
      <c r="C159" s="18"/>
      <c r="D159" s="177"/>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x14ac:dyDescent="0.25">
      <c r="A160" s="18"/>
      <c r="B160" s="18"/>
      <c r="C160" s="18"/>
      <c r="D160" s="177"/>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x14ac:dyDescent="0.25">
      <c r="A161" s="18"/>
      <c r="B161" s="18"/>
      <c r="C161" s="18"/>
      <c r="D161" s="177"/>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x14ac:dyDescent="0.25">
      <c r="A162" s="18"/>
      <c r="B162" s="18"/>
      <c r="C162" s="18"/>
      <c r="D162" s="177"/>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x14ac:dyDescent="0.25">
      <c r="A163" s="18"/>
      <c r="B163" s="18"/>
      <c r="C163" s="18"/>
      <c r="D163" s="177"/>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x14ac:dyDescent="0.25">
      <c r="A164" s="18"/>
      <c r="B164" s="18"/>
      <c r="C164" s="18"/>
      <c r="D164" s="177"/>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x14ac:dyDescent="0.25">
      <c r="A165" s="18"/>
      <c r="B165" s="18"/>
      <c r="C165" s="18"/>
      <c r="D165" s="177"/>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x14ac:dyDescent="0.25">
      <c r="A166" s="18"/>
      <c r="B166" s="18"/>
      <c r="C166" s="18"/>
      <c r="D166" s="177"/>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x14ac:dyDescent="0.25">
      <c r="A167" s="18"/>
      <c r="B167" s="18"/>
      <c r="C167" s="18"/>
      <c r="D167" s="177"/>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x14ac:dyDescent="0.25">
      <c r="A168" s="18"/>
      <c r="B168" s="18"/>
      <c r="C168" s="18"/>
      <c r="D168" s="177"/>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x14ac:dyDescent="0.25">
      <c r="A169" s="18"/>
      <c r="B169" s="18"/>
      <c r="C169" s="18"/>
      <c r="D169" s="177"/>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x14ac:dyDescent="0.25">
      <c r="A170" s="18"/>
      <c r="B170" s="18"/>
      <c r="C170" s="18"/>
      <c r="D170" s="177"/>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x14ac:dyDescent="0.25">
      <c r="A171" s="18"/>
      <c r="B171" s="18"/>
      <c r="C171" s="18"/>
      <c r="D171" s="177"/>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x14ac:dyDescent="0.25">
      <c r="A172" s="18"/>
      <c r="B172" s="18"/>
      <c r="C172" s="18"/>
      <c r="D172" s="177"/>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x14ac:dyDescent="0.25">
      <c r="A173" s="18"/>
      <c r="B173" s="18"/>
      <c r="C173" s="18"/>
      <c r="D173" s="177"/>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x14ac:dyDescent="0.25">
      <c r="A174" s="18"/>
      <c r="B174" s="18"/>
      <c r="C174" s="18"/>
      <c r="D174" s="177"/>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x14ac:dyDescent="0.25">
      <c r="A175" s="18"/>
      <c r="B175" s="18"/>
      <c r="C175" s="18"/>
      <c r="D175" s="177"/>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x14ac:dyDescent="0.25">
      <c r="A176" s="18"/>
      <c r="B176" s="18"/>
      <c r="C176" s="18"/>
      <c r="D176" s="177"/>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x14ac:dyDescent="0.25">
      <c r="A177" s="18"/>
      <c r="B177" s="18"/>
      <c r="C177" s="18"/>
      <c r="D177" s="177"/>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x14ac:dyDescent="0.25">
      <c r="A178" s="18"/>
      <c r="B178" s="18"/>
      <c r="C178" s="18"/>
      <c r="D178" s="177"/>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x14ac:dyDescent="0.25">
      <c r="A179" s="18"/>
      <c r="B179" s="18"/>
      <c r="C179" s="18"/>
      <c r="D179" s="177"/>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x14ac:dyDescent="0.25">
      <c r="A180" s="18"/>
      <c r="B180" s="18"/>
      <c r="C180" s="18"/>
      <c r="D180" s="177"/>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x14ac:dyDescent="0.25">
      <c r="A181" s="18"/>
      <c r="B181" s="18"/>
      <c r="C181" s="18"/>
      <c r="D181" s="177"/>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x14ac:dyDescent="0.25">
      <c r="A182" s="18"/>
      <c r="B182" s="18"/>
      <c r="C182" s="18"/>
      <c r="D182" s="177"/>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x14ac:dyDescent="0.25">
      <c r="A183" s="18"/>
      <c r="B183" s="18"/>
      <c r="C183" s="18"/>
      <c r="D183" s="177"/>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x14ac:dyDescent="0.25">
      <c r="A184" s="18"/>
      <c r="B184" s="18"/>
      <c r="C184" s="18"/>
      <c r="D184" s="177"/>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x14ac:dyDescent="0.25">
      <c r="A185" s="18"/>
      <c r="B185" s="18"/>
      <c r="C185" s="18"/>
      <c r="D185" s="177"/>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x14ac:dyDescent="0.25">
      <c r="A186" s="18"/>
      <c r="B186" s="18"/>
      <c r="C186" s="18"/>
      <c r="D186" s="177"/>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x14ac:dyDescent="0.25">
      <c r="A187" s="18"/>
      <c r="B187" s="18"/>
      <c r="C187" s="18"/>
      <c r="D187" s="177"/>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x14ac:dyDescent="0.25">
      <c r="A188" s="18"/>
      <c r="B188" s="18"/>
      <c r="C188" s="18"/>
      <c r="D188" s="177"/>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x14ac:dyDescent="0.25">
      <c r="A189" s="18"/>
      <c r="B189" s="18"/>
      <c r="C189" s="18"/>
      <c r="D189" s="177"/>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x14ac:dyDescent="0.25">
      <c r="A190" s="18"/>
      <c r="B190" s="18"/>
      <c r="C190" s="18"/>
      <c r="D190" s="177"/>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x14ac:dyDescent="0.25">
      <c r="A191" s="18"/>
      <c r="B191" s="18"/>
      <c r="C191" s="18"/>
      <c r="D191" s="177"/>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x14ac:dyDescent="0.25">
      <c r="A192" s="18"/>
      <c r="B192" s="18"/>
      <c r="C192" s="18"/>
      <c r="D192" s="177"/>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x14ac:dyDescent="0.25">
      <c r="A193" s="18"/>
      <c r="B193" s="18"/>
      <c r="C193" s="18"/>
      <c r="D193" s="177"/>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x14ac:dyDescent="0.25">
      <c r="A194" s="18"/>
      <c r="B194" s="18"/>
      <c r="C194" s="18"/>
      <c r="D194" s="177"/>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x14ac:dyDescent="0.25">
      <c r="A195" s="18"/>
      <c r="B195" s="18"/>
      <c r="C195" s="18"/>
      <c r="D195" s="177"/>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x14ac:dyDescent="0.25">
      <c r="A196" s="18"/>
      <c r="B196" s="18"/>
      <c r="C196" s="18"/>
      <c r="D196" s="177"/>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x14ac:dyDescent="0.25">
      <c r="A197" s="18"/>
      <c r="B197" s="18"/>
      <c r="C197" s="18"/>
      <c r="D197" s="177"/>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x14ac:dyDescent="0.25">
      <c r="A198" s="18"/>
      <c r="B198" s="18"/>
      <c r="C198" s="18"/>
      <c r="D198" s="177"/>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x14ac:dyDescent="0.25">
      <c r="A199" s="18"/>
      <c r="B199" s="18"/>
      <c r="C199" s="18"/>
      <c r="D199" s="177"/>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x14ac:dyDescent="0.25">
      <c r="A200" s="18"/>
      <c r="B200" s="18"/>
      <c r="C200" s="18"/>
      <c r="D200" s="177"/>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x14ac:dyDescent="0.25">
      <c r="A201" s="18"/>
      <c r="B201" s="18"/>
      <c r="C201" s="18"/>
      <c r="D201" s="177"/>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x14ac:dyDescent="0.25">
      <c r="A202" s="18"/>
      <c r="B202" s="18"/>
      <c r="C202" s="18"/>
      <c r="D202" s="177"/>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x14ac:dyDescent="0.25">
      <c r="A203" s="18"/>
      <c r="B203" s="18"/>
      <c r="C203" s="18"/>
      <c r="D203" s="177"/>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x14ac:dyDescent="0.25">
      <c r="A204" s="18"/>
      <c r="B204" s="18"/>
      <c r="C204" s="18"/>
      <c r="D204" s="177"/>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x14ac:dyDescent="0.25">
      <c r="A205" s="18"/>
      <c r="B205" s="18"/>
      <c r="C205" s="18"/>
      <c r="D205" s="177"/>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x14ac:dyDescent="0.25">
      <c r="A206" s="18"/>
      <c r="B206" s="18"/>
      <c r="C206" s="18"/>
      <c r="D206" s="177"/>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x14ac:dyDescent="0.25">
      <c r="A207" s="18"/>
      <c r="B207" s="18"/>
      <c r="C207" s="18"/>
      <c r="D207" s="177"/>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x14ac:dyDescent="0.25">
      <c r="A208" s="18"/>
      <c r="B208" s="18"/>
      <c r="C208" s="18"/>
      <c r="D208" s="177"/>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x14ac:dyDescent="0.25">
      <c r="A209" s="18"/>
      <c r="B209" s="18"/>
      <c r="C209" s="18"/>
      <c r="D209" s="177"/>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x14ac:dyDescent="0.25">
      <c r="A210" s="18"/>
      <c r="B210" s="18"/>
      <c r="C210" s="18"/>
      <c r="D210" s="177"/>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x14ac:dyDescent="0.25">
      <c r="A211" s="18"/>
      <c r="B211" s="18"/>
      <c r="C211" s="18"/>
      <c r="D211" s="177"/>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x14ac:dyDescent="0.25">
      <c r="A212" s="18"/>
      <c r="B212" s="18"/>
      <c r="C212" s="18"/>
      <c r="D212" s="177"/>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x14ac:dyDescent="0.25">
      <c r="A213" s="18"/>
      <c r="B213" s="18"/>
      <c r="C213" s="18"/>
      <c r="D213" s="177"/>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x14ac:dyDescent="0.25">
      <c r="A214" s="18"/>
      <c r="B214" s="18"/>
      <c r="C214" s="18"/>
      <c r="D214" s="177"/>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x14ac:dyDescent="0.25">
      <c r="A215" s="18"/>
      <c r="B215" s="18"/>
      <c r="C215" s="18"/>
      <c r="D215" s="177"/>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x14ac:dyDescent="0.25">
      <c r="A216" s="18"/>
      <c r="B216" s="18"/>
      <c r="C216" s="18"/>
      <c r="D216" s="177"/>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x14ac:dyDescent="0.25">
      <c r="A217" s="18"/>
      <c r="B217" s="18"/>
      <c r="C217" s="18"/>
      <c r="D217" s="177"/>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x14ac:dyDescent="0.25">
      <c r="A218" s="18"/>
      <c r="B218" s="18"/>
      <c r="C218" s="18"/>
      <c r="D218" s="177"/>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25">
      <c r="A219" s="18"/>
      <c r="B219" s="18"/>
      <c r="C219" s="18"/>
      <c r="D219" s="177"/>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25">
      <c r="A220" s="18"/>
      <c r="B220" s="18"/>
      <c r="C220" s="18"/>
      <c r="D220" s="177"/>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5">
      <c r="A221" s="18"/>
      <c r="B221" s="18"/>
      <c r="C221" s="18"/>
      <c r="D221" s="177"/>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5">
      <c r="A222" s="18"/>
      <c r="B222" s="18"/>
      <c r="C222" s="18"/>
      <c r="D222" s="177"/>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5">
      <c r="A223" s="18"/>
      <c r="B223" s="18"/>
      <c r="C223" s="18"/>
      <c r="D223" s="177"/>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5">
      <c r="A224" s="18"/>
      <c r="B224" s="18"/>
      <c r="C224" s="18"/>
      <c r="D224" s="177"/>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5">
      <c r="A225" s="18"/>
      <c r="B225" s="18"/>
      <c r="C225" s="18"/>
      <c r="D225" s="177"/>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5">
      <c r="A226" s="18"/>
      <c r="B226" s="18"/>
      <c r="C226" s="18"/>
      <c r="D226" s="177"/>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5">
      <c r="A227" s="18"/>
      <c r="B227" s="18"/>
      <c r="C227" s="18"/>
      <c r="D227" s="177"/>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5">
      <c r="A228" s="18"/>
      <c r="B228" s="18"/>
      <c r="C228" s="18"/>
      <c r="D228" s="177"/>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5">
      <c r="A229" s="18"/>
      <c r="B229" s="18"/>
      <c r="C229" s="18"/>
      <c r="D229" s="177"/>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5">
      <c r="A230" s="18"/>
      <c r="B230" s="18"/>
      <c r="C230" s="18"/>
      <c r="D230" s="177"/>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5">
      <c r="A231" s="18"/>
      <c r="B231" s="18"/>
      <c r="C231" s="18"/>
      <c r="D231" s="177"/>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5">
      <c r="A232" s="18"/>
      <c r="B232" s="18"/>
      <c r="C232" s="18"/>
      <c r="D232" s="177"/>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5">
      <c r="A233" s="18"/>
      <c r="B233" s="18"/>
      <c r="C233" s="18"/>
      <c r="D233" s="177"/>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5">
      <c r="A234" s="18"/>
      <c r="B234" s="18"/>
      <c r="C234" s="18"/>
      <c r="D234" s="177"/>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5">
      <c r="A235" s="18"/>
      <c r="B235" s="18"/>
      <c r="C235" s="18"/>
      <c r="D235" s="177"/>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5">
      <c r="A236" s="18"/>
      <c r="B236" s="18"/>
      <c r="C236" s="18"/>
      <c r="D236" s="177"/>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5">
      <c r="A237" s="18"/>
      <c r="B237" s="18"/>
      <c r="C237" s="18"/>
      <c r="D237" s="177"/>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5">
      <c r="A238" s="18"/>
      <c r="B238" s="18"/>
      <c r="C238" s="18"/>
      <c r="D238" s="177"/>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5">
      <c r="A239" s="18"/>
      <c r="B239" s="18"/>
      <c r="C239" s="18"/>
      <c r="D239" s="177"/>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5">
      <c r="A240" s="18"/>
      <c r="B240" s="18"/>
      <c r="C240" s="18"/>
      <c r="D240" s="177"/>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5">
      <c r="A241" s="18"/>
      <c r="B241" s="18"/>
      <c r="C241" s="18"/>
      <c r="D241" s="177"/>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5">
      <c r="A242" s="18"/>
      <c r="B242" s="18"/>
      <c r="C242" s="18"/>
      <c r="D242" s="177"/>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5">
      <c r="A243" s="18"/>
      <c r="B243" s="18"/>
      <c r="C243" s="18"/>
      <c r="D243" s="177"/>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5">
      <c r="A244" s="18"/>
      <c r="B244" s="18"/>
      <c r="C244" s="18"/>
      <c r="D244" s="177"/>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5">
      <c r="A245" s="18"/>
      <c r="B245" s="18"/>
      <c r="C245" s="18"/>
      <c r="D245" s="177"/>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5">
      <c r="A246" s="18"/>
      <c r="B246" s="18"/>
      <c r="C246" s="18"/>
      <c r="D246" s="177"/>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5">
      <c r="A247" s="18"/>
      <c r="B247" s="18"/>
      <c r="C247" s="18"/>
      <c r="D247" s="177"/>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5">
      <c r="A248" s="18"/>
      <c r="B248" s="18"/>
      <c r="C248" s="18"/>
      <c r="D248" s="177"/>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5">
      <c r="A249" s="18"/>
      <c r="B249" s="18"/>
      <c r="C249" s="18"/>
      <c r="D249" s="177"/>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5">
      <c r="A250" s="18"/>
      <c r="B250" s="18"/>
      <c r="C250" s="18"/>
      <c r="D250" s="177"/>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5">
      <c r="A251" s="18"/>
      <c r="B251" s="18"/>
      <c r="C251" s="18"/>
      <c r="D251" s="177"/>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5">
      <c r="A252" s="18"/>
      <c r="B252" s="18"/>
      <c r="C252" s="18"/>
      <c r="D252" s="177"/>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5">
      <c r="A253" s="18"/>
      <c r="B253" s="18"/>
      <c r="C253" s="18"/>
      <c r="D253" s="177"/>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5">
      <c r="A254" s="18"/>
      <c r="B254" s="18"/>
      <c r="C254" s="18"/>
      <c r="D254" s="177"/>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5">
      <c r="A255" s="18"/>
      <c r="B255" s="18"/>
      <c r="C255" s="18"/>
      <c r="D255" s="177"/>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5">
      <c r="A256" s="18"/>
      <c r="B256" s="18"/>
      <c r="C256" s="18"/>
      <c r="D256" s="177"/>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5">
      <c r="A257" s="18"/>
      <c r="B257" s="18"/>
      <c r="C257" s="18"/>
      <c r="D257" s="177"/>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5">
      <c r="A258" s="18"/>
      <c r="B258" s="18"/>
      <c r="C258" s="18"/>
      <c r="D258" s="177"/>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5">
      <c r="A259" s="18"/>
      <c r="B259" s="18"/>
      <c r="C259" s="18"/>
      <c r="D259" s="177"/>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5">
      <c r="A260" s="18"/>
      <c r="B260" s="18"/>
      <c r="C260" s="18"/>
      <c r="D260" s="177"/>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5">
      <c r="A261" s="18"/>
      <c r="B261" s="18"/>
      <c r="C261" s="18"/>
      <c r="D261" s="177"/>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5">
      <c r="A262" s="18"/>
      <c r="B262" s="18"/>
      <c r="C262" s="18"/>
      <c r="D262" s="177"/>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5">
      <c r="A263" s="18"/>
      <c r="B263" s="18"/>
      <c r="C263" s="18"/>
      <c r="D263" s="177"/>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5">
      <c r="A264" s="18"/>
      <c r="B264" s="18"/>
      <c r="C264" s="18"/>
      <c r="D264" s="177"/>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5">
      <c r="A265" s="18"/>
      <c r="B265" s="18"/>
      <c r="C265" s="18"/>
      <c r="D265" s="177"/>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5">
      <c r="A266" s="18"/>
      <c r="B266" s="18"/>
      <c r="C266" s="18"/>
      <c r="D266" s="177"/>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5">
      <c r="A267" s="18"/>
      <c r="B267" s="18"/>
      <c r="C267" s="18"/>
      <c r="D267" s="177"/>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5">
      <c r="A268" s="18"/>
      <c r="B268" s="18"/>
      <c r="C268" s="18"/>
      <c r="D268" s="177"/>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5">
      <c r="A269" s="18"/>
      <c r="B269" s="18"/>
      <c r="C269" s="18"/>
      <c r="D269" s="177"/>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5">
      <c r="A270" s="18"/>
      <c r="B270" s="18"/>
      <c r="C270" s="18"/>
      <c r="D270" s="177"/>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5">
      <c r="A271" s="18"/>
      <c r="B271" s="18"/>
      <c r="C271" s="18"/>
      <c r="D271" s="177"/>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5">
      <c r="A272" s="18"/>
      <c r="B272" s="18"/>
      <c r="C272" s="18"/>
      <c r="D272" s="177"/>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5">
      <c r="A273" s="18"/>
      <c r="B273" s="18"/>
      <c r="C273" s="18"/>
      <c r="D273" s="177"/>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5">
      <c r="A274" s="18"/>
      <c r="B274" s="18"/>
      <c r="C274" s="18"/>
      <c r="D274" s="177"/>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5">
      <c r="A275" s="18"/>
      <c r="B275" s="18"/>
      <c r="C275" s="18"/>
      <c r="D275" s="177"/>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5">
      <c r="A276" s="18"/>
      <c r="B276" s="18"/>
      <c r="C276" s="18"/>
      <c r="D276" s="177"/>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5">
      <c r="A277" s="18"/>
      <c r="B277" s="18"/>
      <c r="C277" s="18"/>
      <c r="D277" s="177"/>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5">
      <c r="A278" s="18"/>
      <c r="B278" s="18"/>
      <c r="C278" s="18"/>
      <c r="D278" s="177"/>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5">
      <c r="A279" s="18"/>
      <c r="B279" s="18"/>
      <c r="C279" s="18"/>
      <c r="D279" s="177"/>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5">
      <c r="A280" s="18"/>
      <c r="B280" s="18"/>
      <c r="C280" s="18"/>
      <c r="D280" s="177"/>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5">
      <c r="A281" s="18"/>
      <c r="B281" s="18"/>
      <c r="C281" s="18"/>
      <c r="D281" s="177"/>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5">
      <c r="A282" s="18"/>
      <c r="B282" s="18"/>
      <c r="C282" s="18"/>
      <c r="D282" s="177"/>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5">
      <c r="A283" s="18"/>
      <c r="B283" s="18"/>
      <c r="C283" s="18"/>
      <c r="D283" s="177"/>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5">
      <c r="A284" s="18"/>
      <c r="B284" s="18"/>
      <c r="C284" s="18"/>
      <c r="D284" s="177"/>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5">
      <c r="A285" s="18"/>
      <c r="B285" s="18"/>
      <c r="C285" s="18"/>
      <c r="D285" s="177"/>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5">
      <c r="A286" s="18"/>
      <c r="B286" s="18"/>
      <c r="C286" s="18"/>
      <c r="D286" s="177"/>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5">
      <c r="A287" s="18"/>
      <c r="B287" s="18"/>
      <c r="C287" s="18"/>
      <c r="D287" s="177"/>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5">
      <c r="A288" s="18"/>
      <c r="B288" s="18"/>
      <c r="C288" s="18"/>
      <c r="D288" s="177"/>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5">
      <c r="A289" s="18"/>
      <c r="B289" s="18"/>
      <c r="C289" s="18"/>
      <c r="D289" s="177"/>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5">
      <c r="A290" s="18"/>
      <c r="B290" s="18"/>
      <c r="C290" s="18"/>
      <c r="D290" s="177"/>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5">
      <c r="A291" s="18"/>
      <c r="B291" s="18"/>
      <c r="C291" s="18"/>
      <c r="D291" s="177"/>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5">
      <c r="A292" s="18"/>
      <c r="B292" s="18"/>
      <c r="C292" s="18"/>
      <c r="D292" s="177"/>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5">
      <c r="A293" s="18"/>
      <c r="B293" s="18"/>
      <c r="C293" s="18"/>
      <c r="D293" s="177"/>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5">
      <c r="A294" s="18"/>
      <c r="B294" s="18"/>
      <c r="C294" s="18"/>
      <c r="D294" s="177"/>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5">
      <c r="A295" s="18"/>
      <c r="B295" s="18"/>
      <c r="C295" s="18"/>
      <c r="D295" s="177"/>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5">
      <c r="A296" s="18"/>
      <c r="B296" s="18"/>
      <c r="C296" s="18"/>
      <c r="D296" s="177"/>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5">
      <c r="A297" s="18"/>
      <c r="B297" s="18"/>
      <c r="C297" s="18"/>
      <c r="D297" s="177"/>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5">
      <c r="A298" s="18"/>
      <c r="B298" s="18"/>
      <c r="C298" s="18"/>
      <c r="D298" s="177"/>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5">
      <c r="A299" s="18"/>
      <c r="B299" s="18"/>
      <c r="C299" s="18"/>
      <c r="D299" s="177"/>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5">
      <c r="A300" s="18"/>
      <c r="B300" s="18"/>
      <c r="C300" s="18"/>
      <c r="D300" s="177"/>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5">
      <c r="A301" s="18"/>
      <c r="B301" s="18"/>
      <c r="C301" s="18"/>
      <c r="D301" s="177"/>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5">
      <c r="A302" s="18"/>
      <c r="B302" s="18"/>
      <c r="C302" s="18"/>
      <c r="D302" s="177"/>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5">
      <c r="A303" s="18"/>
      <c r="B303" s="18"/>
      <c r="C303" s="18"/>
      <c r="D303" s="177"/>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5">
      <c r="A304" s="18"/>
      <c r="B304" s="18"/>
      <c r="C304" s="18"/>
      <c r="D304" s="177"/>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5">
      <c r="A305" s="18"/>
      <c r="B305" s="18"/>
      <c r="C305" s="18"/>
      <c r="D305" s="177"/>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8"/>
      <c r="B306" s="18"/>
      <c r="C306" s="18"/>
      <c r="D306" s="177"/>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8"/>
      <c r="B307" s="18"/>
      <c r="C307" s="18"/>
      <c r="D307" s="177"/>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8"/>
      <c r="B308" s="18"/>
      <c r="C308" s="18"/>
      <c r="D308" s="177"/>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8"/>
      <c r="B309" s="18"/>
      <c r="C309" s="18"/>
      <c r="D309" s="177"/>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8"/>
      <c r="B310" s="18"/>
      <c r="C310" s="18"/>
      <c r="D310" s="177"/>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8"/>
      <c r="B311" s="18"/>
      <c r="C311" s="18"/>
      <c r="D311" s="177"/>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8"/>
      <c r="B312" s="18"/>
      <c r="C312" s="18"/>
      <c r="D312" s="177"/>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8"/>
      <c r="B313" s="18"/>
      <c r="C313" s="18"/>
      <c r="D313" s="177"/>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8"/>
      <c r="B314" s="18"/>
      <c r="C314" s="18"/>
      <c r="D314" s="177"/>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8"/>
      <c r="B315" s="18"/>
      <c r="C315" s="18"/>
      <c r="D315" s="177"/>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8"/>
      <c r="B316" s="18"/>
      <c r="C316" s="18"/>
      <c r="D316" s="177"/>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8"/>
      <c r="B317" s="18"/>
      <c r="C317" s="18"/>
      <c r="D317" s="177"/>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8"/>
      <c r="B318" s="18"/>
      <c r="C318" s="18"/>
      <c r="D318" s="177"/>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8"/>
      <c r="B319" s="18"/>
      <c r="C319" s="18"/>
      <c r="D319" s="177"/>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8"/>
      <c r="B320" s="18"/>
      <c r="C320" s="18"/>
      <c r="D320" s="177"/>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8"/>
      <c r="B321" s="18"/>
      <c r="C321" s="18"/>
      <c r="D321" s="177"/>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8"/>
      <c r="B322" s="18"/>
      <c r="C322" s="18"/>
      <c r="D322" s="177"/>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8"/>
      <c r="B323" s="18"/>
      <c r="C323" s="18"/>
      <c r="D323" s="177"/>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8"/>
      <c r="B324" s="18"/>
      <c r="C324" s="18"/>
      <c r="D324" s="177"/>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8"/>
      <c r="B325" s="18"/>
      <c r="C325" s="18"/>
      <c r="D325" s="177"/>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8"/>
      <c r="B326" s="18"/>
      <c r="C326" s="18"/>
      <c r="D326" s="177"/>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8"/>
      <c r="B327" s="18"/>
      <c r="C327" s="18"/>
      <c r="D327" s="177"/>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8"/>
      <c r="B328" s="18"/>
      <c r="C328" s="18"/>
      <c r="D328" s="177"/>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8"/>
      <c r="B329" s="18"/>
      <c r="C329" s="18"/>
      <c r="D329" s="177"/>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8"/>
      <c r="B330" s="18"/>
      <c r="C330" s="18"/>
      <c r="D330" s="177"/>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8"/>
      <c r="B331" s="18"/>
      <c r="C331" s="18"/>
      <c r="D331" s="177"/>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8"/>
      <c r="B332" s="18"/>
      <c r="C332" s="18"/>
      <c r="D332" s="177"/>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8"/>
      <c r="B333" s="18"/>
      <c r="C333" s="18"/>
      <c r="D333" s="177"/>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8"/>
      <c r="B334" s="18"/>
      <c r="C334" s="18"/>
      <c r="D334" s="177"/>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8"/>
      <c r="B335" s="18"/>
      <c r="C335" s="18"/>
      <c r="D335" s="177"/>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8"/>
      <c r="B336" s="18"/>
      <c r="C336" s="18"/>
      <c r="D336" s="177"/>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8"/>
      <c r="B337" s="18"/>
      <c r="C337" s="18"/>
      <c r="D337" s="177"/>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8"/>
      <c r="B338" s="18"/>
      <c r="C338" s="18"/>
      <c r="D338" s="177"/>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8"/>
      <c r="B339" s="18"/>
      <c r="C339" s="18"/>
      <c r="D339" s="177"/>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8"/>
      <c r="B340" s="18"/>
      <c r="C340" s="18"/>
      <c r="D340" s="177"/>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8"/>
      <c r="B341" s="18"/>
      <c r="C341" s="18"/>
      <c r="D341" s="177"/>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8"/>
      <c r="B342" s="18"/>
      <c r="C342" s="18"/>
      <c r="D342" s="177"/>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8"/>
      <c r="B343" s="18"/>
      <c r="C343" s="18"/>
      <c r="D343" s="177"/>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8"/>
      <c r="B344" s="18"/>
      <c r="C344" s="18"/>
      <c r="D344" s="177"/>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8"/>
      <c r="B345" s="18"/>
      <c r="C345" s="18"/>
      <c r="D345" s="177"/>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8"/>
      <c r="B346" s="18"/>
      <c r="C346" s="18"/>
      <c r="D346" s="177"/>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8"/>
      <c r="B347" s="18"/>
      <c r="C347" s="18"/>
      <c r="D347" s="177"/>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8"/>
      <c r="B348" s="18"/>
      <c r="C348" s="18"/>
      <c r="D348" s="177"/>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8"/>
      <c r="B349" s="18"/>
      <c r="C349" s="18"/>
      <c r="D349" s="177"/>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8"/>
      <c r="B350" s="18"/>
      <c r="C350" s="18"/>
      <c r="D350" s="177"/>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8"/>
      <c r="B351" s="18"/>
      <c r="C351" s="18"/>
      <c r="D351" s="177"/>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8"/>
      <c r="B352" s="18"/>
      <c r="C352" s="18"/>
      <c r="D352" s="177"/>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8"/>
      <c r="B353" s="18"/>
      <c r="C353" s="18"/>
      <c r="D353" s="177"/>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8"/>
      <c r="B354" s="18"/>
      <c r="C354" s="18"/>
      <c r="D354" s="177"/>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8"/>
      <c r="B355" s="18"/>
      <c r="C355" s="18"/>
      <c r="D355" s="177"/>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8"/>
      <c r="B356" s="18"/>
      <c r="C356" s="18"/>
      <c r="D356" s="177"/>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8"/>
      <c r="B357" s="18"/>
      <c r="C357" s="18"/>
      <c r="D357" s="177"/>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8"/>
      <c r="B358" s="18"/>
      <c r="C358" s="18"/>
      <c r="D358" s="177"/>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8"/>
      <c r="B359" s="18"/>
      <c r="C359" s="18"/>
      <c r="D359" s="177"/>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8"/>
      <c r="B360" s="18"/>
      <c r="C360" s="18"/>
      <c r="D360" s="177"/>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8"/>
      <c r="B361" s="18"/>
      <c r="C361" s="18"/>
      <c r="D361" s="177"/>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8"/>
      <c r="B362" s="18"/>
      <c r="C362" s="18"/>
      <c r="D362" s="177"/>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8"/>
      <c r="B363" s="18"/>
      <c r="C363" s="18"/>
      <c r="D363" s="177"/>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8"/>
      <c r="B364" s="18"/>
      <c r="C364" s="18"/>
      <c r="D364" s="177"/>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8"/>
      <c r="B365" s="18"/>
      <c r="C365" s="18"/>
      <c r="D365" s="177"/>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8"/>
      <c r="B366" s="18"/>
      <c r="C366" s="18"/>
      <c r="D366" s="177"/>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8"/>
      <c r="B367" s="18"/>
      <c r="C367" s="18"/>
      <c r="D367" s="177"/>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8"/>
      <c r="B368" s="18"/>
      <c r="C368" s="18"/>
      <c r="D368" s="177"/>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8"/>
      <c r="B369" s="18"/>
      <c r="C369" s="18"/>
      <c r="D369" s="177"/>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8"/>
      <c r="B370" s="18"/>
      <c r="C370" s="18"/>
      <c r="D370" s="177"/>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8"/>
      <c r="B371" s="18"/>
      <c r="C371" s="18"/>
      <c r="D371" s="177"/>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8"/>
      <c r="B372" s="18"/>
      <c r="C372" s="18"/>
      <c r="D372" s="177"/>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8"/>
      <c r="B373" s="18"/>
      <c r="C373" s="18"/>
      <c r="D373" s="177"/>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8"/>
      <c r="B374" s="18"/>
      <c r="C374" s="18"/>
      <c r="D374" s="177"/>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8"/>
      <c r="B375" s="18"/>
      <c r="C375" s="18"/>
      <c r="D375" s="177"/>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8"/>
      <c r="B376" s="18"/>
      <c r="C376" s="18"/>
      <c r="D376" s="177"/>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8"/>
      <c r="B377" s="18"/>
      <c r="C377" s="18"/>
      <c r="D377" s="177"/>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8"/>
      <c r="B378" s="18"/>
      <c r="C378" s="18"/>
      <c r="D378" s="177"/>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8"/>
      <c r="B379" s="18"/>
      <c r="C379" s="18"/>
      <c r="D379" s="177"/>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8"/>
      <c r="B380" s="18"/>
      <c r="C380" s="18"/>
      <c r="D380" s="177"/>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8"/>
      <c r="B381" s="18"/>
      <c r="C381" s="18"/>
      <c r="D381" s="177"/>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8"/>
      <c r="B382" s="18"/>
      <c r="C382" s="18"/>
      <c r="D382" s="177"/>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8"/>
      <c r="B383" s="18"/>
      <c r="C383" s="18"/>
      <c r="D383" s="177"/>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8"/>
      <c r="B384" s="18"/>
      <c r="C384" s="18"/>
      <c r="D384" s="177"/>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8"/>
      <c r="B385" s="18"/>
      <c r="C385" s="18"/>
      <c r="D385" s="177"/>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8"/>
      <c r="B386" s="18"/>
      <c r="C386" s="18"/>
      <c r="D386" s="177"/>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8"/>
      <c r="B387" s="18"/>
      <c r="C387" s="18"/>
      <c r="D387" s="177"/>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8"/>
      <c r="B388" s="18"/>
      <c r="C388" s="18"/>
      <c r="D388" s="177"/>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8"/>
      <c r="B389" s="18"/>
      <c r="C389" s="18"/>
      <c r="D389" s="177"/>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8"/>
      <c r="B390" s="18"/>
      <c r="C390" s="18"/>
      <c r="D390" s="177"/>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8"/>
      <c r="B391" s="18"/>
      <c r="C391" s="18"/>
      <c r="D391" s="177"/>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8"/>
      <c r="B392" s="18"/>
      <c r="C392" s="18"/>
      <c r="D392" s="177"/>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8"/>
      <c r="B393" s="18"/>
      <c r="C393" s="18"/>
      <c r="D393" s="177"/>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8"/>
      <c r="B394" s="18"/>
      <c r="C394" s="18"/>
      <c r="D394" s="177"/>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8"/>
      <c r="B395" s="18"/>
      <c r="C395" s="18"/>
      <c r="D395" s="177"/>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8"/>
      <c r="B396" s="18"/>
      <c r="C396" s="18"/>
      <c r="D396" s="177"/>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8"/>
      <c r="B397" s="18"/>
      <c r="C397" s="18"/>
      <c r="D397" s="177"/>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8"/>
      <c r="B398" s="18"/>
      <c r="C398" s="18"/>
      <c r="D398" s="177"/>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8"/>
      <c r="B399" s="18"/>
      <c r="C399" s="18"/>
      <c r="D399" s="177"/>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8"/>
      <c r="B400" s="18"/>
      <c r="C400" s="18"/>
      <c r="D400" s="177"/>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8"/>
      <c r="B401" s="18"/>
      <c r="C401" s="18"/>
      <c r="D401" s="177"/>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8"/>
      <c r="B402" s="18"/>
      <c r="C402" s="18"/>
      <c r="D402" s="177"/>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8"/>
      <c r="B403" s="18"/>
      <c r="C403" s="18"/>
      <c r="D403" s="177"/>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8"/>
      <c r="B404" s="18"/>
      <c r="C404" s="18"/>
      <c r="D404" s="177"/>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8"/>
      <c r="B405" s="18"/>
      <c r="C405" s="18"/>
      <c r="D405" s="177"/>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8"/>
      <c r="B406" s="18"/>
      <c r="C406" s="18"/>
      <c r="D406" s="177"/>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8"/>
      <c r="B407" s="18"/>
      <c r="C407" s="18"/>
      <c r="D407" s="177"/>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8"/>
      <c r="B408" s="18"/>
      <c r="C408" s="18"/>
      <c r="D408" s="177"/>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8"/>
      <c r="B409" s="18"/>
      <c r="C409" s="18"/>
      <c r="D409" s="177"/>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8"/>
      <c r="B410" s="18"/>
      <c r="C410" s="18"/>
      <c r="D410" s="177"/>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8"/>
      <c r="B411" s="18"/>
      <c r="C411" s="18"/>
      <c r="D411" s="177"/>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8"/>
      <c r="B412" s="18"/>
      <c r="C412" s="18"/>
      <c r="D412" s="177"/>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8"/>
      <c r="B413" s="18"/>
      <c r="C413" s="18"/>
      <c r="D413" s="177"/>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8"/>
      <c r="B414" s="18"/>
      <c r="C414" s="18"/>
      <c r="D414" s="177"/>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8"/>
      <c r="B415" s="18"/>
      <c r="C415" s="18"/>
      <c r="D415" s="177"/>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8"/>
      <c r="B416" s="18"/>
      <c r="C416" s="18"/>
      <c r="D416" s="177"/>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8"/>
      <c r="B417" s="18"/>
      <c r="C417" s="18"/>
      <c r="D417" s="177"/>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8"/>
      <c r="B418" s="18"/>
      <c r="C418" s="18"/>
      <c r="D418" s="177"/>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8"/>
      <c r="B419" s="18"/>
      <c r="C419" s="18"/>
      <c r="D419" s="177"/>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8"/>
      <c r="B420" s="18"/>
      <c r="C420" s="18"/>
      <c r="D420" s="177"/>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8"/>
      <c r="B421" s="18"/>
      <c r="C421" s="18"/>
      <c r="D421" s="177"/>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8"/>
      <c r="B422" s="18"/>
      <c r="C422" s="18"/>
      <c r="D422" s="177"/>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8"/>
      <c r="B423" s="18"/>
      <c r="C423" s="18"/>
      <c r="D423" s="177"/>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8"/>
      <c r="B424" s="18"/>
      <c r="C424" s="18"/>
      <c r="D424" s="177"/>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8"/>
      <c r="B425" s="18"/>
      <c r="C425" s="18"/>
      <c r="D425" s="177"/>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8"/>
      <c r="B426" s="18"/>
      <c r="C426" s="18"/>
      <c r="D426" s="177"/>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8"/>
      <c r="B427" s="18"/>
      <c r="C427" s="18"/>
      <c r="D427" s="177"/>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8"/>
      <c r="B428" s="18"/>
      <c r="C428" s="18"/>
      <c r="D428" s="177"/>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8"/>
      <c r="B429" s="18"/>
      <c r="C429" s="18"/>
      <c r="D429" s="177"/>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8"/>
      <c r="B430" s="18"/>
      <c r="C430" s="18"/>
      <c r="D430" s="177"/>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8"/>
      <c r="B431" s="18"/>
      <c r="C431" s="18"/>
      <c r="D431" s="177"/>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8"/>
      <c r="B432" s="18"/>
      <c r="C432" s="18"/>
      <c r="D432" s="177"/>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8"/>
      <c r="B433" s="18"/>
      <c r="C433" s="18"/>
      <c r="D433" s="177"/>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8"/>
      <c r="B434" s="18"/>
      <c r="C434" s="18"/>
      <c r="D434" s="177"/>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8"/>
      <c r="B435" s="18"/>
      <c r="C435" s="18"/>
      <c r="D435" s="177"/>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8"/>
      <c r="B436" s="18"/>
      <c r="C436" s="18"/>
      <c r="D436" s="177"/>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8"/>
      <c r="B437" s="18"/>
      <c r="C437" s="18"/>
      <c r="D437" s="177"/>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8"/>
      <c r="B438" s="18"/>
      <c r="C438" s="18"/>
      <c r="D438" s="177"/>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8"/>
      <c r="B439" s="18"/>
      <c r="C439" s="18"/>
      <c r="D439" s="177"/>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8"/>
      <c r="B440" s="18"/>
      <c r="C440" s="18"/>
      <c r="D440" s="177"/>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8"/>
      <c r="B441" s="18"/>
      <c r="C441" s="18"/>
      <c r="D441" s="177"/>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8"/>
      <c r="B442" s="18"/>
      <c r="C442" s="18"/>
      <c r="D442" s="177"/>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8"/>
      <c r="B443" s="18"/>
      <c r="C443" s="18"/>
      <c r="D443" s="177"/>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8"/>
      <c r="B444" s="18"/>
      <c r="C444" s="18"/>
      <c r="D444" s="177"/>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8"/>
      <c r="B445" s="18"/>
      <c r="C445" s="18"/>
      <c r="D445" s="177"/>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8"/>
      <c r="B446" s="18"/>
      <c r="C446" s="18"/>
      <c r="D446" s="177"/>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8"/>
      <c r="B447" s="18"/>
      <c r="C447" s="18"/>
      <c r="D447" s="177"/>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8"/>
      <c r="B448" s="18"/>
      <c r="C448" s="18"/>
      <c r="D448" s="177"/>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8"/>
      <c r="B449" s="18"/>
      <c r="C449" s="18"/>
      <c r="D449" s="177"/>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8"/>
      <c r="B450" s="18"/>
      <c r="C450" s="18"/>
      <c r="D450" s="177"/>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8"/>
      <c r="B451" s="18"/>
      <c r="C451" s="18"/>
      <c r="D451" s="177"/>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8"/>
      <c r="B452" s="18"/>
      <c r="C452" s="18"/>
      <c r="D452" s="177"/>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8"/>
      <c r="B453" s="18"/>
      <c r="C453" s="18"/>
      <c r="D453" s="177"/>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8"/>
      <c r="B454" s="18"/>
      <c r="C454" s="18"/>
      <c r="D454" s="177"/>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8"/>
      <c r="B455" s="18"/>
      <c r="C455" s="18"/>
      <c r="D455" s="177"/>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8"/>
      <c r="B456" s="18"/>
      <c r="C456" s="18"/>
      <c r="D456" s="177"/>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8"/>
      <c r="B457" s="18"/>
      <c r="C457" s="18"/>
      <c r="D457" s="177"/>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8"/>
      <c r="B458" s="18"/>
      <c r="C458" s="18"/>
      <c r="D458" s="177"/>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8"/>
      <c r="B459" s="18"/>
      <c r="C459" s="18"/>
      <c r="D459" s="177"/>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8"/>
      <c r="B460" s="18"/>
      <c r="C460" s="18"/>
      <c r="D460" s="177"/>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8"/>
      <c r="B461" s="18"/>
      <c r="C461" s="18"/>
      <c r="D461" s="177"/>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8"/>
      <c r="B462" s="18"/>
      <c r="C462" s="18"/>
      <c r="D462" s="177"/>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8"/>
      <c r="B463" s="18"/>
      <c r="C463" s="18"/>
      <c r="D463" s="177"/>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8"/>
      <c r="B464" s="18"/>
      <c r="C464" s="18"/>
      <c r="D464" s="177"/>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8"/>
      <c r="B465" s="18"/>
      <c r="C465" s="18"/>
      <c r="D465" s="177"/>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8"/>
      <c r="B466" s="18"/>
      <c r="C466" s="18"/>
      <c r="D466" s="177"/>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8"/>
      <c r="B467" s="18"/>
      <c r="C467" s="18"/>
      <c r="D467" s="177"/>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8"/>
      <c r="B468" s="18"/>
      <c r="C468" s="18"/>
      <c r="D468" s="177"/>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8"/>
      <c r="B469" s="18"/>
      <c r="C469" s="18"/>
      <c r="D469" s="177"/>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8"/>
      <c r="B470" s="18"/>
      <c r="C470" s="18"/>
      <c r="D470" s="177"/>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8"/>
      <c r="B471" s="18"/>
      <c r="C471" s="18"/>
      <c r="D471" s="177"/>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8"/>
      <c r="B472" s="18"/>
      <c r="C472" s="18"/>
      <c r="D472" s="177"/>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8"/>
      <c r="B473" s="18"/>
      <c r="C473" s="18"/>
      <c r="D473" s="177"/>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8"/>
      <c r="B474" s="18"/>
      <c r="C474" s="18"/>
      <c r="D474" s="177"/>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8"/>
      <c r="B475" s="18"/>
      <c r="C475" s="18"/>
      <c r="D475" s="177"/>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8"/>
      <c r="B476" s="18"/>
      <c r="C476" s="18"/>
      <c r="D476" s="177"/>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8"/>
      <c r="B477" s="18"/>
      <c r="C477" s="18"/>
      <c r="D477" s="177"/>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8"/>
      <c r="B478" s="18"/>
      <c r="C478" s="18"/>
      <c r="D478" s="177"/>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8"/>
      <c r="B479" s="18"/>
      <c r="C479" s="18"/>
      <c r="D479" s="177"/>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8"/>
      <c r="B480" s="18"/>
      <c r="C480" s="18"/>
      <c r="D480" s="177"/>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8"/>
      <c r="B481" s="18"/>
      <c r="C481" s="18"/>
      <c r="D481" s="177"/>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8"/>
      <c r="B482" s="18"/>
      <c r="C482" s="18"/>
      <c r="D482" s="177"/>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8"/>
      <c r="B483" s="18"/>
      <c r="C483" s="18"/>
      <c r="D483" s="177"/>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8"/>
      <c r="B484" s="18"/>
      <c r="C484" s="18"/>
      <c r="D484" s="177"/>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8"/>
      <c r="B485" s="18"/>
      <c r="C485" s="18"/>
      <c r="D485" s="177"/>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8"/>
      <c r="B486" s="18"/>
      <c r="C486" s="18"/>
      <c r="D486" s="177"/>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8"/>
      <c r="B487" s="18"/>
      <c r="C487" s="18"/>
      <c r="D487" s="177"/>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8"/>
      <c r="B488" s="18"/>
      <c r="C488" s="18"/>
      <c r="D488" s="177"/>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8"/>
      <c r="B489" s="18"/>
      <c r="C489" s="18"/>
      <c r="D489" s="177"/>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8"/>
      <c r="B490" s="18"/>
      <c r="C490" s="18"/>
      <c r="D490" s="177"/>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8"/>
      <c r="B491" s="18"/>
      <c r="C491" s="18"/>
      <c r="D491" s="177"/>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8"/>
      <c r="B492" s="18"/>
      <c r="C492" s="18"/>
      <c r="D492" s="177"/>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8"/>
      <c r="B493" s="18"/>
      <c r="C493" s="18"/>
      <c r="D493" s="177"/>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8"/>
      <c r="B494" s="18"/>
      <c r="C494" s="18"/>
      <c r="D494" s="177"/>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8"/>
      <c r="B495" s="18"/>
      <c r="C495" s="18"/>
      <c r="D495" s="177"/>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8"/>
      <c r="B496" s="18"/>
      <c r="C496" s="18"/>
      <c r="D496" s="177"/>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8"/>
      <c r="B497" s="18"/>
      <c r="C497" s="18"/>
      <c r="D497" s="177"/>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8"/>
      <c r="B498" s="18"/>
      <c r="C498" s="18"/>
      <c r="D498" s="177"/>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8"/>
      <c r="B499" s="18"/>
      <c r="C499" s="18"/>
      <c r="D499" s="177"/>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8"/>
      <c r="B500" s="18"/>
      <c r="C500" s="18"/>
      <c r="D500" s="177"/>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8"/>
      <c r="B501" s="18"/>
      <c r="C501" s="18"/>
      <c r="D501" s="177"/>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8"/>
      <c r="B502" s="18"/>
      <c r="C502" s="18"/>
      <c r="D502" s="177"/>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8"/>
      <c r="B503" s="18"/>
      <c r="C503" s="18"/>
      <c r="D503" s="177"/>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8"/>
      <c r="B504" s="18"/>
      <c r="C504" s="18"/>
      <c r="D504" s="177"/>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8"/>
      <c r="B505" s="18"/>
      <c r="C505" s="18"/>
      <c r="D505" s="177"/>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8"/>
      <c r="B506" s="18"/>
      <c r="C506" s="18"/>
      <c r="D506" s="177"/>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8"/>
      <c r="B507" s="18"/>
      <c r="C507" s="18"/>
      <c r="D507" s="177"/>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8"/>
      <c r="B508" s="18"/>
      <c r="C508" s="18"/>
      <c r="D508" s="177"/>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8"/>
      <c r="B509" s="18"/>
      <c r="C509" s="18"/>
      <c r="D509" s="177"/>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8"/>
      <c r="B510" s="18"/>
      <c r="C510" s="18"/>
      <c r="D510" s="177"/>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8"/>
      <c r="B511" s="18"/>
      <c r="C511" s="18"/>
      <c r="D511" s="177"/>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8"/>
      <c r="B512" s="18"/>
      <c r="C512" s="18"/>
      <c r="D512" s="177"/>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8"/>
      <c r="B513" s="18"/>
      <c r="C513" s="18"/>
      <c r="D513" s="177"/>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8"/>
      <c r="B514" s="18"/>
      <c r="C514" s="18"/>
      <c r="D514" s="177"/>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8"/>
      <c r="B515" s="18"/>
      <c r="C515" s="18"/>
      <c r="D515" s="177"/>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8"/>
      <c r="B516" s="18"/>
      <c r="C516" s="18"/>
      <c r="D516" s="177"/>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8"/>
      <c r="B517" s="18"/>
      <c r="C517" s="18"/>
      <c r="D517" s="177"/>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8"/>
      <c r="B518" s="18"/>
      <c r="C518" s="18"/>
      <c r="D518" s="177"/>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8"/>
      <c r="B519" s="18"/>
      <c r="C519" s="18"/>
      <c r="D519" s="177"/>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8"/>
      <c r="B520" s="18"/>
      <c r="C520" s="18"/>
      <c r="D520" s="177"/>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8"/>
      <c r="B521" s="18"/>
      <c r="C521" s="18"/>
      <c r="D521" s="177"/>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8"/>
      <c r="B522" s="18"/>
      <c r="C522" s="18"/>
      <c r="D522" s="177"/>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8"/>
      <c r="B523" s="18"/>
      <c r="C523" s="18"/>
      <c r="D523" s="177"/>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8"/>
      <c r="B524" s="18"/>
      <c r="C524" s="18"/>
      <c r="D524" s="177"/>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8"/>
      <c r="B525" s="18"/>
      <c r="C525" s="18"/>
      <c r="D525" s="177"/>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8"/>
      <c r="B526" s="18"/>
      <c r="C526" s="18"/>
      <c r="D526" s="177"/>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8"/>
      <c r="B527" s="18"/>
      <c r="C527" s="18"/>
      <c r="D527" s="177"/>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8"/>
      <c r="B528" s="18"/>
      <c r="C528" s="18"/>
      <c r="D528" s="177"/>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8"/>
      <c r="B529" s="18"/>
      <c r="C529" s="18"/>
      <c r="D529" s="177"/>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8"/>
      <c r="B530" s="18"/>
      <c r="C530" s="18"/>
      <c r="D530" s="177"/>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8"/>
      <c r="B531" s="18"/>
      <c r="C531" s="18"/>
      <c r="D531" s="177"/>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8"/>
      <c r="B532" s="18"/>
      <c r="C532" s="18"/>
      <c r="D532" s="177"/>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8"/>
      <c r="B533" s="18"/>
      <c r="C533" s="18"/>
      <c r="D533" s="177"/>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8"/>
      <c r="B534" s="18"/>
      <c r="C534" s="18"/>
      <c r="D534" s="177"/>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8"/>
      <c r="B535" s="18"/>
      <c r="C535" s="18"/>
      <c r="D535" s="177"/>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8"/>
      <c r="B536" s="18"/>
      <c r="C536" s="18"/>
      <c r="D536" s="177"/>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8"/>
      <c r="B537" s="18"/>
      <c r="C537" s="18"/>
      <c r="D537" s="177"/>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8"/>
      <c r="B538" s="18"/>
      <c r="C538" s="18"/>
      <c r="D538" s="177"/>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8"/>
      <c r="B539" s="18"/>
      <c r="C539" s="18"/>
      <c r="D539" s="177"/>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8"/>
      <c r="B540" s="18"/>
      <c r="C540" s="18"/>
      <c r="D540" s="177"/>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8"/>
      <c r="B541" s="18"/>
      <c r="C541" s="18"/>
      <c r="D541" s="177"/>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8"/>
      <c r="B542" s="18"/>
      <c r="C542" s="18"/>
      <c r="D542" s="177"/>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8"/>
      <c r="B543" s="18"/>
      <c r="C543" s="18"/>
      <c r="D543" s="177"/>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8"/>
      <c r="B544" s="18"/>
      <c r="C544" s="18"/>
      <c r="D544" s="177"/>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8"/>
      <c r="B545" s="18"/>
      <c r="C545" s="18"/>
      <c r="D545" s="177"/>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8"/>
      <c r="B546" s="18"/>
      <c r="C546" s="18"/>
      <c r="D546" s="177"/>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8"/>
      <c r="B547" s="18"/>
      <c r="C547" s="18"/>
      <c r="D547" s="177"/>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8"/>
      <c r="B548" s="18"/>
      <c r="C548" s="18"/>
      <c r="D548" s="177"/>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8"/>
      <c r="B549" s="18"/>
      <c r="C549" s="18"/>
      <c r="D549" s="177"/>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8"/>
      <c r="B550" s="18"/>
      <c r="C550" s="18"/>
      <c r="D550" s="177"/>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8"/>
      <c r="B551" s="18"/>
      <c r="C551" s="18"/>
      <c r="D551" s="177"/>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8"/>
      <c r="B552" s="18"/>
      <c r="C552" s="18"/>
      <c r="D552" s="177"/>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8"/>
      <c r="B553" s="18"/>
      <c r="C553" s="18"/>
      <c r="D553" s="177"/>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8"/>
      <c r="B554" s="18"/>
      <c r="C554" s="18"/>
      <c r="D554" s="177"/>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8"/>
      <c r="B555" s="18"/>
      <c r="C555" s="18"/>
      <c r="D555" s="177"/>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8"/>
      <c r="B556" s="18"/>
      <c r="C556" s="18"/>
      <c r="D556" s="177"/>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8"/>
      <c r="B557" s="18"/>
      <c r="C557" s="18"/>
      <c r="D557" s="177"/>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8"/>
      <c r="B558" s="18"/>
      <c r="C558" s="18"/>
      <c r="D558" s="177"/>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8"/>
      <c r="B559" s="18"/>
      <c r="C559" s="18"/>
      <c r="D559" s="177"/>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8"/>
      <c r="B560" s="18"/>
      <c r="C560" s="18"/>
      <c r="D560" s="177"/>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8"/>
      <c r="B561" s="18"/>
      <c r="C561" s="18"/>
      <c r="D561" s="177"/>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8"/>
      <c r="B562" s="18"/>
      <c r="C562" s="18"/>
      <c r="D562" s="177"/>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8"/>
      <c r="B563" s="18"/>
      <c r="C563" s="18"/>
      <c r="D563" s="177"/>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8"/>
      <c r="B564" s="18"/>
      <c r="C564" s="18"/>
      <c r="D564" s="177"/>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8"/>
      <c r="B565" s="18"/>
      <c r="C565" s="18"/>
      <c r="D565" s="177"/>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8"/>
      <c r="B566" s="18"/>
      <c r="C566" s="18"/>
      <c r="D566" s="177"/>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8"/>
      <c r="B567" s="18"/>
      <c r="C567" s="18"/>
      <c r="D567" s="177"/>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8"/>
      <c r="B568" s="18"/>
      <c r="C568" s="18"/>
      <c r="D568" s="177"/>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8"/>
      <c r="B569" s="18"/>
      <c r="C569" s="18"/>
      <c r="D569" s="177"/>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8"/>
      <c r="B570" s="18"/>
      <c r="C570" s="18"/>
      <c r="D570" s="177"/>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8"/>
      <c r="B571" s="18"/>
      <c r="C571" s="18"/>
      <c r="D571" s="177"/>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8"/>
      <c r="B572" s="18"/>
      <c r="C572" s="18"/>
      <c r="D572" s="177"/>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8"/>
      <c r="B573" s="18"/>
      <c r="C573" s="18"/>
      <c r="D573" s="177"/>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8"/>
      <c r="B574" s="18"/>
      <c r="C574" s="18"/>
      <c r="D574" s="177"/>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8"/>
      <c r="B575" s="18"/>
      <c r="C575" s="18"/>
      <c r="D575" s="177"/>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8"/>
      <c r="B576" s="18"/>
      <c r="C576" s="18"/>
      <c r="D576" s="177"/>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8"/>
      <c r="B577" s="18"/>
      <c r="C577" s="18"/>
      <c r="D577" s="177"/>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8"/>
      <c r="B578" s="18"/>
      <c r="C578" s="18"/>
      <c r="D578" s="177"/>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8"/>
      <c r="B579" s="18"/>
      <c r="C579" s="18"/>
      <c r="D579" s="177"/>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8"/>
      <c r="B580" s="18"/>
      <c r="C580" s="18"/>
      <c r="D580" s="177"/>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8"/>
      <c r="B581" s="18"/>
      <c r="C581" s="18"/>
      <c r="D581" s="177"/>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8"/>
      <c r="B582" s="18"/>
      <c r="C582" s="18"/>
      <c r="D582" s="177"/>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8"/>
      <c r="B583" s="18"/>
      <c r="C583" s="18"/>
      <c r="D583" s="177"/>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8"/>
      <c r="B584" s="18"/>
      <c r="C584" s="18"/>
      <c r="D584" s="177"/>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8"/>
      <c r="B585" s="18"/>
      <c r="C585" s="18"/>
      <c r="D585" s="177"/>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8"/>
      <c r="B586" s="18"/>
      <c r="C586" s="18"/>
      <c r="D586" s="177"/>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8"/>
      <c r="B587" s="18"/>
      <c r="C587" s="18"/>
      <c r="D587" s="177"/>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8"/>
      <c r="B588" s="18"/>
      <c r="C588" s="18"/>
      <c r="D588" s="177"/>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8"/>
      <c r="B589" s="18"/>
      <c r="C589" s="18"/>
      <c r="D589" s="177"/>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8"/>
      <c r="B590" s="18"/>
      <c r="C590" s="18"/>
      <c r="D590" s="177"/>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8"/>
      <c r="B591" s="18"/>
      <c r="C591" s="18"/>
      <c r="D591" s="177"/>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8"/>
      <c r="B592" s="18"/>
      <c r="C592" s="18"/>
      <c r="D592" s="177"/>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8"/>
      <c r="B593" s="18"/>
      <c r="C593" s="18"/>
      <c r="D593" s="177"/>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8"/>
      <c r="B594" s="18"/>
      <c r="C594" s="18"/>
      <c r="D594" s="177"/>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8"/>
      <c r="B595" s="18"/>
      <c r="C595" s="18"/>
      <c r="D595" s="177"/>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8"/>
      <c r="B596" s="18"/>
      <c r="C596" s="18"/>
      <c r="D596" s="177"/>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8"/>
      <c r="B597" s="18"/>
      <c r="C597" s="18"/>
      <c r="D597" s="177"/>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8"/>
      <c r="B598" s="18"/>
      <c r="C598" s="18"/>
      <c r="D598" s="177"/>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8"/>
      <c r="B599" s="18"/>
      <c r="C599" s="18"/>
      <c r="D599" s="177"/>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8"/>
      <c r="B600" s="18"/>
      <c r="C600" s="18"/>
      <c r="D600" s="177"/>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8"/>
      <c r="B601" s="18"/>
      <c r="C601" s="18"/>
      <c r="D601" s="177"/>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8"/>
      <c r="B602" s="18"/>
      <c r="C602" s="18"/>
      <c r="D602" s="177"/>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8"/>
      <c r="B603" s="18"/>
      <c r="C603" s="18"/>
      <c r="D603" s="177"/>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8"/>
      <c r="B604" s="18"/>
      <c r="C604" s="18"/>
      <c r="D604" s="177"/>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8"/>
      <c r="B605" s="18"/>
      <c r="C605" s="18"/>
      <c r="D605" s="177"/>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8"/>
      <c r="B606" s="18"/>
      <c r="C606" s="18"/>
      <c r="D606" s="177"/>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8"/>
      <c r="B607" s="18"/>
      <c r="C607" s="18"/>
      <c r="D607" s="177"/>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8"/>
      <c r="B608" s="18"/>
      <c r="C608" s="18"/>
      <c r="D608" s="177"/>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8"/>
      <c r="B609" s="18"/>
      <c r="C609" s="18"/>
      <c r="D609" s="177"/>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8"/>
      <c r="B610" s="18"/>
      <c r="C610" s="18"/>
      <c r="D610" s="177"/>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8"/>
      <c r="B611" s="18"/>
      <c r="C611" s="18"/>
      <c r="D611" s="177"/>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8"/>
      <c r="B612" s="18"/>
      <c r="C612" s="18"/>
      <c r="D612" s="177"/>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8"/>
      <c r="B613" s="18"/>
      <c r="C613" s="18"/>
      <c r="D613" s="177"/>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8"/>
      <c r="B614" s="18"/>
      <c r="C614" s="18"/>
      <c r="D614" s="177"/>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8"/>
      <c r="B615" s="18"/>
      <c r="C615" s="18"/>
      <c r="D615" s="177"/>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8"/>
      <c r="B616" s="18"/>
      <c r="C616" s="18"/>
      <c r="D616" s="177"/>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8"/>
      <c r="B617" s="18"/>
      <c r="C617" s="18"/>
      <c r="D617" s="177"/>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8"/>
      <c r="B618" s="18"/>
      <c r="C618" s="18"/>
      <c r="D618" s="177"/>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8"/>
      <c r="B619" s="18"/>
      <c r="C619" s="18"/>
      <c r="D619" s="177"/>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8"/>
      <c r="B620" s="18"/>
      <c r="C620" s="18"/>
      <c r="D620" s="177"/>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8"/>
      <c r="B621" s="18"/>
      <c r="C621" s="18"/>
      <c r="D621" s="177"/>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8"/>
      <c r="B622" s="18"/>
      <c r="C622" s="18"/>
      <c r="D622" s="177"/>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8"/>
      <c r="B623" s="18"/>
      <c r="C623" s="18"/>
      <c r="D623" s="177"/>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8"/>
      <c r="B624" s="18"/>
      <c r="C624" s="18"/>
      <c r="D624" s="177"/>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8"/>
      <c r="B625" s="18"/>
      <c r="C625" s="18"/>
      <c r="D625" s="177"/>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8"/>
      <c r="B626" s="18"/>
      <c r="C626" s="18"/>
      <c r="D626" s="177"/>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8"/>
      <c r="B627" s="18"/>
      <c r="C627" s="18"/>
      <c r="D627" s="177"/>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8"/>
      <c r="B628" s="18"/>
      <c r="C628" s="18"/>
      <c r="D628" s="177"/>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8"/>
      <c r="B629" s="18"/>
      <c r="C629" s="18"/>
      <c r="D629" s="177"/>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8"/>
      <c r="B630" s="18"/>
      <c r="C630" s="18"/>
      <c r="D630" s="177"/>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8"/>
      <c r="B631" s="18"/>
      <c r="C631" s="18"/>
      <c r="D631" s="177"/>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8"/>
      <c r="B632" s="18"/>
      <c r="C632" s="18"/>
      <c r="D632" s="177"/>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8"/>
      <c r="B633" s="18"/>
      <c r="C633" s="18"/>
      <c r="D633" s="177"/>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8"/>
      <c r="B634" s="18"/>
      <c r="C634" s="18"/>
      <c r="D634" s="177"/>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8"/>
      <c r="B635" s="18"/>
      <c r="C635" s="18"/>
      <c r="D635" s="177"/>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8"/>
      <c r="B636" s="18"/>
      <c r="C636" s="18"/>
      <c r="D636" s="177"/>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8"/>
      <c r="B637" s="18"/>
      <c r="C637" s="18"/>
      <c r="D637" s="177"/>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8"/>
      <c r="B638" s="18"/>
      <c r="C638" s="18"/>
      <c r="D638" s="177"/>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8"/>
      <c r="B639" s="18"/>
      <c r="C639" s="18"/>
      <c r="D639" s="177"/>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8"/>
      <c r="B640" s="18"/>
      <c r="C640" s="18"/>
      <c r="D640" s="177"/>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8"/>
      <c r="B641" s="18"/>
      <c r="C641" s="18"/>
      <c r="D641" s="177"/>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8"/>
      <c r="B642" s="18"/>
      <c r="C642" s="18"/>
      <c r="D642" s="177"/>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8"/>
      <c r="B643" s="18"/>
      <c r="C643" s="18"/>
      <c r="D643" s="177"/>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8"/>
      <c r="B644" s="18"/>
      <c r="C644" s="18"/>
      <c r="D644" s="177"/>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8"/>
      <c r="B645" s="18"/>
      <c r="C645" s="18"/>
      <c r="D645" s="177"/>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8"/>
      <c r="B646" s="18"/>
      <c r="C646" s="18"/>
      <c r="D646" s="177"/>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8"/>
      <c r="B647" s="18"/>
      <c r="C647" s="18"/>
      <c r="D647" s="177"/>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8"/>
      <c r="B648" s="18"/>
      <c r="C648" s="18"/>
      <c r="D648" s="177"/>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8"/>
      <c r="B649" s="18"/>
      <c r="C649" s="18"/>
      <c r="D649" s="177"/>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8"/>
      <c r="B650" s="18"/>
      <c r="C650" s="18"/>
      <c r="D650" s="177"/>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8"/>
      <c r="B651" s="18"/>
      <c r="C651" s="18"/>
      <c r="D651" s="177"/>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8"/>
      <c r="B652" s="18"/>
      <c r="C652" s="18"/>
      <c r="D652" s="177"/>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8"/>
      <c r="B653" s="18"/>
      <c r="C653" s="18"/>
      <c r="D653" s="177"/>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8"/>
      <c r="B654" s="18"/>
      <c r="C654" s="18"/>
      <c r="D654" s="177"/>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8"/>
      <c r="B655" s="18"/>
      <c r="C655" s="18"/>
      <c r="D655" s="177"/>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8"/>
      <c r="B656" s="18"/>
      <c r="C656" s="18"/>
      <c r="D656" s="177"/>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8"/>
      <c r="B657" s="18"/>
      <c r="C657" s="18"/>
      <c r="D657" s="177"/>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8"/>
      <c r="B658" s="18"/>
      <c r="C658" s="18"/>
      <c r="D658" s="177"/>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8"/>
      <c r="B659" s="18"/>
      <c r="C659" s="18"/>
      <c r="D659" s="177"/>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8"/>
      <c r="B660" s="18"/>
      <c r="C660" s="18"/>
      <c r="D660" s="177"/>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8"/>
      <c r="B661" s="18"/>
      <c r="C661" s="18"/>
      <c r="D661" s="177"/>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8"/>
      <c r="B662" s="18"/>
      <c r="C662" s="18"/>
      <c r="D662" s="177"/>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8"/>
      <c r="B663" s="18"/>
      <c r="C663" s="18"/>
      <c r="D663" s="177"/>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8"/>
      <c r="B664" s="18"/>
      <c r="C664" s="18"/>
      <c r="D664" s="177"/>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8"/>
      <c r="B665" s="18"/>
      <c r="C665" s="18"/>
      <c r="D665" s="177"/>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8"/>
      <c r="B666" s="18"/>
      <c r="C666" s="18"/>
      <c r="D666" s="177"/>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8"/>
      <c r="B667" s="18"/>
      <c r="C667" s="18"/>
      <c r="D667" s="177"/>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8"/>
      <c r="B668" s="18"/>
      <c r="C668" s="18"/>
      <c r="D668" s="177"/>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8"/>
      <c r="B669" s="18"/>
      <c r="C669" s="18"/>
      <c r="D669" s="177"/>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8"/>
      <c r="B670" s="18"/>
      <c r="C670" s="18"/>
      <c r="D670" s="177"/>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8"/>
      <c r="B671" s="18"/>
      <c r="C671" s="18"/>
      <c r="D671" s="177"/>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8"/>
      <c r="B672" s="18"/>
      <c r="C672" s="18"/>
      <c r="D672" s="177"/>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8"/>
      <c r="B673" s="18"/>
      <c r="C673" s="18"/>
      <c r="D673" s="177"/>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8"/>
      <c r="B674" s="18"/>
      <c r="C674" s="18"/>
      <c r="D674" s="177"/>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8"/>
      <c r="B675" s="18"/>
      <c r="C675" s="18"/>
      <c r="D675" s="177"/>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8"/>
      <c r="B676" s="18"/>
      <c r="C676" s="18"/>
      <c r="D676" s="177"/>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8"/>
      <c r="B677" s="18"/>
      <c r="C677" s="18"/>
      <c r="D677" s="177"/>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8"/>
      <c r="B678" s="18"/>
      <c r="C678" s="18"/>
      <c r="D678" s="177"/>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8"/>
      <c r="B679" s="18"/>
      <c r="C679" s="18"/>
      <c r="D679" s="177"/>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8"/>
      <c r="B680" s="18"/>
      <c r="C680" s="18"/>
      <c r="D680" s="177"/>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8"/>
      <c r="B681" s="18"/>
      <c r="C681" s="18"/>
      <c r="D681" s="177"/>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8"/>
      <c r="B682" s="18"/>
      <c r="C682" s="18"/>
      <c r="D682" s="177"/>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8"/>
      <c r="B683" s="18"/>
      <c r="C683" s="18"/>
      <c r="D683" s="177"/>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8"/>
      <c r="B684" s="18"/>
      <c r="C684" s="18"/>
      <c r="D684" s="177"/>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8"/>
      <c r="B685" s="18"/>
      <c r="C685" s="18"/>
      <c r="D685" s="177"/>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8"/>
      <c r="B686" s="18"/>
      <c r="C686" s="18"/>
      <c r="D686" s="177"/>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8"/>
      <c r="B687" s="18"/>
      <c r="C687" s="18"/>
      <c r="D687" s="177"/>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8"/>
      <c r="B688" s="18"/>
      <c r="C688" s="18"/>
      <c r="D688" s="177"/>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8"/>
      <c r="B689" s="18"/>
      <c r="C689" s="18"/>
      <c r="D689" s="177"/>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8"/>
      <c r="B690" s="18"/>
      <c r="C690" s="18"/>
      <c r="D690" s="177"/>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8"/>
      <c r="B691" s="18"/>
      <c r="C691" s="18"/>
      <c r="D691" s="177"/>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8"/>
      <c r="B692" s="18"/>
      <c r="C692" s="18"/>
      <c r="D692" s="177"/>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8"/>
      <c r="B693" s="18"/>
      <c r="C693" s="18"/>
      <c r="D693" s="177"/>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8"/>
      <c r="B694" s="18"/>
      <c r="C694" s="18"/>
      <c r="D694" s="177"/>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8"/>
      <c r="B695" s="18"/>
      <c r="C695" s="18"/>
      <c r="D695" s="177"/>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8"/>
      <c r="B696" s="18"/>
      <c r="C696" s="18"/>
      <c r="D696" s="177"/>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8"/>
      <c r="B697" s="18"/>
      <c r="C697" s="18"/>
      <c r="D697" s="177"/>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8"/>
      <c r="B698" s="18"/>
      <c r="C698" s="18"/>
      <c r="D698" s="177"/>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8"/>
      <c r="B699" s="18"/>
      <c r="C699" s="18"/>
      <c r="D699" s="177"/>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8"/>
      <c r="B700" s="18"/>
      <c r="C700" s="18"/>
      <c r="D700" s="177"/>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8"/>
      <c r="B701" s="18"/>
      <c r="C701" s="18"/>
      <c r="D701" s="177"/>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8"/>
      <c r="B702" s="18"/>
      <c r="C702" s="18"/>
      <c r="D702" s="177"/>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8"/>
      <c r="B703" s="18"/>
      <c r="C703" s="18"/>
      <c r="D703" s="177"/>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8"/>
      <c r="B704" s="18"/>
      <c r="C704" s="18"/>
      <c r="D704" s="177"/>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8"/>
      <c r="B705" s="18"/>
      <c r="C705" s="18"/>
      <c r="D705" s="177"/>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8"/>
      <c r="B706" s="18"/>
      <c r="C706" s="18"/>
      <c r="D706" s="177"/>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8"/>
      <c r="B707" s="18"/>
      <c r="C707" s="18"/>
      <c r="D707" s="177"/>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8"/>
      <c r="B708" s="18"/>
      <c r="C708" s="18"/>
      <c r="D708" s="177"/>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8"/>
      <c r="B709" s="18"/>
      <c r="C709" s="18"/>
      <c r="D709" s="177"/>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8"/>
      <c r="B710" s="18"/>
      <c r="C710" s="18"/>
      <c r="D710" s="177"/>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8"/>
      <c r="B711" s="18"/>
      <c r="C711" s="18"/>
      <c r="D711" s="177"/>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8"/>
      <c r="B712" s="18"/>
      <c r="C712" s="18"/>
      <c r="D712" s="177"/>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8"/>
      <c r="B713" s="18"/>
      <c r="C713" s="18"/>
      <c r="D713" s="177"/>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8"/>
      <c r="B714" s="18"/>
      <c r="C714" s="18"/>
      <c r="D714" s="177"/>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8"/>
      <c r="B715" s="18"/>
      <c r="C715" s="18"/>
      <c r="D715" s="177"/>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8"/>
      <c r="B716" s="18"/>
      <c r="C716" s="18"/>
      <c r="D716" s="177"/>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8"/>
      <c r="B717" s="18"/>
      <c r="C717" s="18"/>
      <c r="D717" s="177"/>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8"/>
      <c r="B718" s="18"/>
      <c r="C718" s="18"/>
      <c r="D718" s="177"/>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8"/>
      <c r="B719" s="18"/>
      <c r="C719" s="18"/>
      <c r="D719" s="177"/>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8"/>
      <c r="B720" s="18"/>
      <c r="C720" s="18"/>
      <c r="D720" s="177"/>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8"/>
      <c r="B721" s="18"/>
      <c r="C721" s="18"/>
      <c r="D721" s="177"/>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8"/>
      <c r="B722" s="18"/>
      <c r="C722" s="18"/>
      <c r="D722" s="177"/>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8"/>
      <c r="B723" s="18"/>
      <c r="C723" s="18"/>
      <c r="D723" s="177"/>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8"/>
      <c r="B724" s="18"/>
      <c r="C724" s="18"/>
      <c r="D724" s="177"/>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8"/>
      <c r="B725" s="18"/>
      <c r="C725" s="18"/>
      <c r="D725" s="177"/>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8"/>
      <c r="B726" s="18"/>
      <c r="C726" s="18"/>
      <c r="D726" s="177"/>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8"/>
      <c r="B727" s="18"/>
      <c r="C727" s="18"/>
      <c r="D727" s="177"/>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8"/>
      <c r="B728" s="18"/>
      <c r="C728" s="18"/>
      <c r="D728" s="177"/>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8"/>
      <c r="B729" s="18"/>
      <c r="C729" s="18"/>
      <c r="D729" s="177"/>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8"/>
      <c r="B730" s="18"/>
      <c r="C730" s="18"/>
      <c r="D730" s="177"/>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8"/>
      <c r="B731" s="18"/>
      <c r="C731" s="18"/>
      <c r="D731" s="177"/>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8"/>
      <c r="B732" s="18"/>
      <c r="C732" s="18"/>
      <c r="D732" s="177"/>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8"/>
      <c r="B733" s="18"/>
      <c r="C733" s="18"/>
      <c r="D733" s="177"/>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8"/>
      <c r="B734" s="18"/>
      <c r="C734" s="18"/>
      <c r="D734" s="177"/>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8"/>
      <c r="B735" s="18"/>
      <c r="C735" s="18"/>
      <c r="D735" s="177"/>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8"/>
      <c r="B736" s="18"/>
      <c r="C736" s="18"/>
      <c r="D736" s="177"/>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8"/>
      <c r="B737" s="18"/>
      <c r="C737" s="18"/>
      <c r="D737" s="177"/>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8"/>
      <c r="B738" s="18"/>
      <c r="C738" s="18"/>
      <c r="D738" s="177"/>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8"/>
      <c r="B739" s="18"/>
      <c r="C739" s="18"/>
      <c r="D739" s="177"/>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8"/>
      <c r="B740" s="18"/>
      <c r="C740" s="18"/>
      <c r="D740" s="177"/>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8"/>
      <c r="B741" s="18"/>
      <c r="C741" s="18"/>
      <c r="D741" s="177"/>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8"/>
      <c r="B742" s="18"/>
      <c r="C742" s="18"/>
      <c r="D742" s="177"/>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8"/>
      <c r="B743" s="18"/>
      <c r="C743" s="18"/>
      <c r="D743" s="177"/>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8"/>
      <c r="B744" s="18"/>
      <c r="C744" s="18"/>
      <c r="D744" s="177"/>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8"/>
      <c r="B745" s="18"/>
      <c r="C745" s="18"/>
      <c r="D745" s="177"/>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8"/>
      <c r="B746" s="18"/>
      <c r="C746" s="18"/>
      <c r="D746" s="177"/>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8"/>
      <c r="B747" s="18"/>
      <c r="C747" s="18"/>
      <c r="D747" s="177"/>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8"/>
      <c r="B748" s="18"/>
      <c r="C748" s="18"/>
      <c r="D748" s="177"/>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8"/>
      <c r="B749" s="18"/>
      <c r="C749" s="18"/>
      <c r="D749" s="177"/>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8"/>
      <c r="B750" s="18"/>
      <c r="C750" s="18"/>
      <c r="D750" s="177"/>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8"/>
      <c r="B751" s="18"/>
      <c r="C751" s="18"/>
      <c r="D751" s="177"/>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8"/>
      <c r="B752" s="18"/>
      <c r="C752" s="18"/>
      <c r="D752" s="177"/>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8"/>
      <c r="B753" s="18"/>
      <c r="C753" s="18"/>
      <c r="D753" s="177"/>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8"/>
      <c r="B754" s="18"/>
      <c r="C754" s="18"/>
      <c r="D754" s="177"/>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8"/>
      <c r="B755" s="18"/>
      <c r="C755" s="18"/>
      <c r="D755" s="177"/>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8"/>
      <c r="B756" s="18"/>
      <c r="C756" s="18"/>
      <c r="D756" s="177"/>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8"/>
      <c r="B757" s="18"/>
      <c r="C757" s="18"/>
      <c r="D757" s="177"/>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8"/>
      <c r="B758" s="18"/>
      <c r="C758" s="18"/>
      <c r="D758" s="177"/>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8"/>
      <c r="B759" s="18"/>
      <c r="C759" s="18"/>
      <c r="D759" s="177"/>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8"/>
      <c r="B760" s="18"/>
      <c r="C760" s="18"/>
      <c r="D760" s="177"/>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8"/>
      <c r="B761" s="18"/>
      <c r="C761" s="18"/>
      <c r="D761" s="177"/>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8"/>
      <c r="B762" s="18"/>
      <c r="C762" s="18"/>
      <c r="D762" s="177"/>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8"/>
      <c r="B763" s="18"/>
      <c r="C763" s="18"/>
      <c r="D763" s="177"/>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8"/>
      <c r="B764" s="18"/>
      <c r="C764" s="18"/>
      <c r="D764" s="177"/>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8"/>
      <c r="B765" s="18"/>
      <c r="C765" s="18"/>
      <c r="D765" s="177"/>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8"/>
      <c r="B766" s="18"/>
      <c r="C766" s="18"/>
      <c r="D766" s="177"/>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8"/>
      <c r="B767" s="18"/>
      <c r="C767" s="18"/>
      <c r="D767" s="177"/>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8"/>
      <c r="B768" s="18"/>
      <c r="C768" s="18"/>
      <c r="D768" s="177"/>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8"/>
      <c r="B769" s="18"/>
      <c r="C769" s="18"/>
      <c r="D769" s="177"/>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8"/>
      <c r="B770" s="18"/>
      <c r="C770" s="18"/>
      <c r="D770" s="177"/>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8"/>
      <c r="B771" s="18"/>
      <c r="C771" s="18"/>
      <c r="D771" s="177"/>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8"/>
      <c r="B772" s="18"/>
      <c r="C772" s="18"/>
      <c r="D772" s="177"/>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8"/>
      <c r="B773" s="18"/>
      <c r="C773" s="18"/>
      <c r="D773" s="177"/>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8"/>
      <c r="B774" s="18"/>
      <c r="C774" s="18"/>
      <c r="D774" s="177"/>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8"/>
      <c r="B775" s="18"/>
      <c r="C775" s="18"/>
      <c r="D775" s="177"/>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8"/>
      <c r="B776" s="18"/>
      <c r="C776" s="18"/>
      <c r="D776" s="177"/>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8"/>
      <c r="B777" s="18"/>
      <c r="C777" s="18"/>
      <c r="D777" s="177"/>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8"/>
      <c r="B778" s="18"/>
      <c r="C778" s="18"/>
      <c r="D778" s="177"/>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8"/>
      <c r="B779" s="18"/>
      <c r="C779" s="18"/>
      <c r="D779" s="177"/>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8"/>
      <c r="B780" s="18"/>
      <c r="C780" s="18"/>
      <c r="D780" s="177"/>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8"/>
      <c r="B781" s="18"/>
      <c r="C781" s="18"/>
      <c r="D781" s="177"/>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8"/>
      <c r="B782" s="18"/>
      <c r="C782" s="18"/>
      <c r="D782" s="177"/>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8"/>
      <c r="B783" s="18"/>
      <c r="C783" s="18"/>
      <c r="D783" s="177"/>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8"/>
      <c r="B784" s="18"/>
      <c r="C784" s="18"/>
      <c r="D784" s="177"/>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8"/>
      <c r="B785" s="18"/>
      <c r="C785" s="18"/>
      <c r="D785" s="177"/>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8"/>
      <c r="B786" s="18"/>
      <c r="C786" s="18"/>
      <c r="D786" s="177"/>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8"/>
      <c r="B787" s="18"/>
      <c r="C787" s="18"/>
      <c r="D787" s="177"/>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8"/>
      <c r="B788" s="18"/>
      <c r="C788" s="18"/>
      <c r="D788" s="177"/>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8"/>
      <c r="B789" s="18"/>
      <c r="C789" s="18"/>
      <c r="D789" s="177"/>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8"/>
      <c r="B790" s="18"/>
      <c r="C790" s="18"/>
      <c r="D790" s="177"/>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8"/>
      <c r="B791" s="18"/>
      <c r="C791" s="18"/>
      <c r="D791" s="177"/>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8"/>
      <c r="B792" s="18"/>
      <c r="C792" s="18"/>
      <c r="D792" s="177"/>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8"/>
      <c r="B793" s="18"/>
      <c r="C793" s="18"/>
      <c r="D793" s="177"/>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8"/>
      <c r="B794" s="18"/>
      <c r="C794" s="18"/>
      <c r="D794" s="177"/>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8"/>
      <c r="B795" s="18"/>
      <c r="C795" s="18"/>
      <c r="D795" s="177"/>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8"/>
      <c r="B796" s="18"/>
      <c r="C796" s="18"/>
      <c r="D796" s="177"/>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8"/>
      <c r="B797" s="18"/>
      <c r="C797" s="18"/>
      <c r="D797" s="177"/>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8"/>
      <c r="B798" s="18"/>
      <c r="C798" s="18"/>
      <c r="D798" s="177"/>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8"/>
      <c r="B799" s="18"/>
      <c r="C799" s="18"/>
      <c r="D799" s="177"/>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8"/>
      <c r="B800" s="18"/>
      <c r="C800" s="18"/>
      <c r="D800" s="177"/>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8"/>
      <c r="B801" s="18"/>
      <c r="C801" s="18"/>
      <c r="D801" s="177"/>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8"/>
      <c r="B802" s="18"/>
      <c r="C802" s="18"/>
      <c r="D802" s="177"/>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8"/>
      <c r="B803" s="18"/>
      <c r="C803" s="18"/>
      <c r="D803" s="177"/>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8"/>
      <c r="B804" s="18"/>
      <c r="C804" s="18"/>
      <c r="D804" s="177"/>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8"/>
      <c r="B805" s="18"/>
      <c r="C805" s="18"/>
      <c r="D805" s="177"/>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8"/>
      <c r="B806" s="18"/>
      <c r="C806" s="18"/>
      <c r="D806" s="177"/>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8"/>
      <c r="B807" s="18"/>
      <c r="C807" s="18"/>
      <c r="D807" s="177"/>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8"/>
      <c r="B808" s="18"/>
      <c r="C808" s="18"/>
      <c r="D808" s="177"/>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8"/>
      <c r="B809" s="18"/>
      <c r="C809" s="18"/>
      <c r="D809" s="177"/>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8"/>
      <c r="B810" s="18"/>
      <c r="C810" s="18"/>
      <c r="D810" s="177"/>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8"/>
      <c r="B811" s="18"/>
      <c r="C811" s="18"/>
      <c r="D811" s="177"/>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8"/>
      <c r="B812" s="18"/>
      <c r="C812" s="18"/>
      <c r="D812" s="177"/>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8"/>
      <c r="B813" s="18"/>
      <c r="C813" s="18"/>
      <c r="D813" s="177"/>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8"/>
      <c r="B814" s="18"/>
      <c r="C814" s="18"/>
      <c r="D814" s="177"/>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8"/>
      <c r="B815" s="18"/>
      <c r="C815" s="18"/>
      <c r="D815" s="177"/>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8"/>
      <c r="B816" s="18"/>
      <c r="C816" s="18"/>
      <c r="D816" s="177"/>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8"/>
      <c r="B817" s="18"/>
      <c r="C817" s="18"/>
      <c r="D817" s="177"/>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8"/>
      <c r="B818" s="18"/>
      <c r="C818" s="18"/>
      <c r="D818" s="177"/>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8"/>
      <c r="B819" s="18"/>
      <c r="C819" s="18"/>
      <c r="D819" s="177"/>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8"/>
      <c r="B820" s="18"/>
      <c r="C820" s="18"/>
      <c r="D820" s="177"/>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8"/>
      <c r="B821" s="18"/>
      <c r="C821" s="18"/>
      <c r="D821" s="177"/>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8"/>
      <c r="B822" s="18"/>
      <c r="C822" s="18"/>
      <c r="D822" s="177"/>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8"/>
      <c r="B823" s="18"/>
      <c r="C823" s="18"/>
      <c r="D823" s="177"/>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8"/>
      <c r="B824" s="18"/>
      <c r="C824" s="18"/>
      <c r="D824" s="177"/>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8"/>
      <c r="B825" s="18"/>
      <c r="C825" s="18"/>
      <c r="D825" s="177"/>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8"/>
      <c r="B826" s="18"/>
      <c r="C826" s="18"/>
      <c r="D826" s="177"/>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8"/>
      <c r="B827" s="18"/>
      <c r="C827" s="18"/>
      <c r="D827" s="177"/>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8"/>
      <c r="B828" s="18"/>
      <c r="C828" s="18"/>
      <c r="D828" s="177"/>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8"/>
      <c r="B829" s="18"/>
      <c r="C829" s="18"/>
      <c r="D829" s="177"/>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8"/>
      <c r="B830" s="18"/>
      <c r="C830" s="18"/>
      <c r="D830" s="177"/>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8"/>
      <c r="B831" s="18"/>
      <c r="C831" s="18"/>
      <c r="D831" s="177"/>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8"/>
      <c r="B832" s="18"/>
      <c r="C832" s="18"/>
      <c r="D832" s="177"/>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8"/>
      <c r="B833" s="18"/>
      <c r="C833" s="18"/>
      <c r="D833" s="177"/>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8"/>
      <c r="B834" s="18"/>
      <c r="C834" s="18"/>
      <c r="D834" s="177"/>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8"/>
      <c r="B835" s="18"/>
      <c r="C835" s="18"/>
      <c r="D835" s="177"/>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8"/>
      <c r="B836" s="18"/>
      <c r="C836" s="18"/>
      <c r="D836" s="177"/>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8"/>
      <c r="B837" s="18"/>
      <c r="C837" s="18"/>
      <c r="D837" s="177"/>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8"/>
      <c r="B838" s="18"/>
      <c r="C838" s="18"/>
      <c r="D838" s="177"/>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8"/>
      <c r="B839" s="18"/>
      <c r="C839" s="18"/>
      <c r="D839" s="177"/>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8"/>
      <c r="B840" s="18"/>
      <c r="C840" s="18"/>
      <c r="D840" s="177"/>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8"/>
      <c r="B841" s="18"/>
      <c r="C841" s="18"/>
      <c r="D841" s="177"/>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8"/>
      <c r="B842" s="18"/>
      <c r="C842" s="18"/>
      <c r="D842" s="177"/>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8"/>
      <c r="B843" s="18"/>
      <c r="C843" s="18"/>
      <c r="D843" s="177"/>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8"/>
      <c r="B844" s="18"/>
      <c r="C844" s="18"/>
      <c r="D844" s="177"/>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8"/>
      <c r="B845" s="18"/>
      <c r="C845" s="18"/>
      <c r="D845" s="177"/>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8"/>
      <c r="B846" s="18"/>
      <c r="C846" s="18"/>
      <c r="D846" s="177"/>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8"/>
      <c r="B847" s="18"/>
      <c r="C847" s="18"/>
      <c r="D847" s="177"/>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8"/>
      <c r="B848" s="18"/>
      <c r="C848" s="18"/>
      <c r="D848" s="177"/>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8"/>
      <c r="B849" s="18"/>
      <c r="C849" s="18"/>
      <c r="D849" s="177"/>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8"/>
      <c r="B850" s="18"/>
      <c r="C850" s="18"/>
      <c r="D850" s="177"/>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8"/>
      <c r="B851" s="18"/>
      <c r="C851" s="18"/>
      <c r="D851" s="177"/>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8"/>
      <c r="B852" s="18"/>
      <c r="C852" s="18"/>
      <c r="D852" s="177"/>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8"/>
      <c r="B853" s="18"/>
      <c r="C853" s="18"/>
      <c r="D853" s="177"/>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8"/>
      <c r="B854" s="18"/>
      <c r="C854" s="18"/>
      <c r="D854" s="177"/>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8"/>
      <c r="B855" s="18"/>
      <c r="C855" s="18"/>
      <c r="D855" s="177"/>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8"/>
      <c r="B856" s="18"/>
      <c r="C856" s="18"/>
      <c r="D856" s="177"/>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8"/>
      <c r="B857" s="18"/>
      <c r="C857" s="18"/>
      <c r="D857" s="177"/>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8"/>
      <c r="B858" s="18"/>
      <c r="C858" s="18"/>
      <c r="D858" s="177"/>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8"/>
      <c r="B859" s="18"/>
      <c r="C859" s="18"/>
      <c r="D859" s="177"/>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8"/>
      <c r="B860" s="18"/>
      <c r="C860" s="18"/>
      <c r="D860" s="177"/>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8"/>
      <c r="B861" s="18"/>
      <c r="C861" s="18"/>
      <c r="D861" s="177"/>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8"/>
      <c r="B862" s="18"/>
      <c r="C862" s="18"/>
      <c r="D862" s="177"/>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8"/>
      <c r="B863" s="18"/>
      <c r="C863" s="18"/>
      <c r="D863" s="177"/>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8"/>
      <c r="B864" s="18"/>
      <c r="C864" s="18"/>
      <c r="D864" s="177"/>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8"/>
      <c r="B865" s="18"/>
      <c r="C865" s="18"/>
      <c r="D865" s="177"/>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8"/>
      <c r="B866" s="18"/>
      <c r="C866" s="18"/>
      <c r="D866" s="177"/>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8"/>
      <c r="B867" s="18"/>
      <c r="C867" s="18"/>
      <c r="D867" s="177"/>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8"/>
      <c r="B868" s="18"/>
      <c r="C868" s="18"/>
      <c r="D868" s="177"/>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8"/>
      <c r="B869" s="18"/>
      <c r="C869" s="18"/>
      <c r="D869" s="177"/>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8"/>
      <c r="B870" s="18"/>
      <c r="C870" s="18"/>
      <c r="D870" s="177"/>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8"/>
      <c r="B871" s="18"/>
      <c r="C871" s="18"/>
      <c r="D871" s="177"/>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8"/>
      <c r="B872" s="18"/>
      <c r="C872" s="18"/>
      <c r="D872" s="177"/>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8"/>
      <c r="B873" s="18"/>
      <c r="C873" s="18"/>
      <c r="D873" s="177"/>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8"/>
      <c r="B874" s="18"/>
      <c r="C874" s="18"/>
      <c r="D874" s="177"/>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8"/>
      <c r="B875" s="18"/>
      <c r="C875" s="18"/>
      <c r="D875" s="177"/>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8"/>
      <c r="B876" s="18"/>
      <c r="C876" s="18"/>
      <c r="D876" s="177"/>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8"/>
      <c r="B877" s="18"/>
      <c r="C877" s="18"/>
      <c r="D877" s="177"/>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8"/>
      <c r="B878" s="18"/>
      <c r="C878" s="18"/>
      <c r="D878" s="177"/>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8"/>
      <c r="B879" s="18"/>
      <c r="C879" s="18"/>
      <c r="D879" s="177"/>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8"/>
      <c r="B880" s="18"/>
      <c r="C880" s="18"/>
      <c r="D880" s="177"/>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8"/>
      <c r="B881" s="18"/>
      <c r="C881" s="18"/>
      <c r="D881" s="177"/>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8"/>
      <c r="B882" s="18"/>
      <c r="C882" s="18"/>
      <c r="D882" s="177"/>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8"/>
      <c r="B883" s="18"/>
      <c r="C883" s="18"/>
      <c r="D883" s="177"/>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8"/>
      <c r="B884" s="18"/>
      <c r="C884" s="18"/>
      <c r="D884" s="177"/>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8"/>
      <c r="B885" s="18"/>
      <c r="C885" s="18"/>
      <c r="D885" s="177"/>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8"/>
      <c r="B886" s="18"/>
      <c r="C886" s="18"/>
      <c r="D886" s="177"/>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8"/>
      <c r="B887" s="18"/>
      <c r="C887" s="18"/>
      <c r="D887" s="177"/>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8"/>
      <c r="B888" s="18"/>
      <c r="C888" s="18"/>
      <c r="D888" s="177"/>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8"/>
      <c r="B889" s="18"/>
      <c r="C889" s="18"/>
      <c r="D889" s="177"/>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8"/>
      <c r="B890" s="18"/>
      <c r="C890" s="18"/>
      <c r="D890" s="177"/>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8"/>
      <c r="B891" s="18"/>
      <c r="C891" s="18"/>
      <c r="D891" s="177"/>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8"/>
      <c r="B892" s="18"/>
      <c r="C892" s="18"/>
      <c r="D892" s="177"/>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8"/>
      <c r="B893" s="18"/>
      <c r="C893" s="18"/>
      <c r="D893" s="177"/>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8"/>
      <c r="B894" s="18"/>
      <c r="C894" s="18"/>
      <c r="D894" s="177"/>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8"/>
      <c r="B895" s="18"/>
      <c r="C895" s="18"/>
      <c r="D895" s="177"/>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8"/>
      <c r="B896" s="18"/>
      <c r="C896" s="18"/>
      <c r="D896" s="177"/>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8"/>
      <c r="B897" s="18"/>
      <c r="C897" s="18"/>
      <c r="D897" s="177"/>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8"/>
      <c r="B898" s="18"/>
      <c r="C898" s="18"/>
      <c r="D898" s="177"/>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8"/>
      <c r="B899" s="18"/>
      <c r="C899" s="18"/>
      <c r="D899" s="177"/>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8"/>
      <c r="B900" s="18"/>
      <c r="C900" s="18"/>
      <c r="D900" s="177"/>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8"/>
      <c r="B901" s="18"/>
      <c r="C901" s="18"/>
      <c r="D901" s="177"/>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8"/>
      <c r="B902" s="18"/>
      <c r="C902" s="18"/>
      <c r="D902" s="177"/>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8"/>
      <c r="B903" s="18"/>
      <c r="C903" s="18"/>
      <c r="D903" s="177"/>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8"/>
      <c r="B904" s="18"/>
      <c r="C904" s="18"/>
      <c r="D904" s="177"/>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8"/>
      <c r="B905" s="18"/>
      <c r="C905" s="18"/>
      <c r="D905" s="177"/>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8"/>
      <c r="B906" s="18"/>
      <c r="C906" s="18"/>
      <c r="D906" s="177"/>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8"/>
      <c r="B907" s="18"/>
      <c r="C907" s="18"/>
      <c r="D907" s="177"/>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8"/>
      <c r="B908" s="18"/>
      <c r="C908" s="18"/>
      <c r="D908" s="177"/>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8"/>
      <c r="B909" s="18"/>
      <c r="C909" s="18"/>
      <c r="D909" s="177"/>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8"/>
      <c r="B910" s="18"/>
      <c r="C910" s="18"/>
      <c r="D910" s="177"/>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8"/>
      <c r="B911" s="18"/>
      <c r="C911" s="18"/>
      <c r="D911" s="177"/>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8"/>
      <c r="B912" s="18"/>
      <c r="C912" s="18"/>
      <c r="D912" s="177"/>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8"/>
      <c r="B913" s="18"/>
      <c r="C913" s="18"/>
      <c r="D913" s="177"/>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8"/>
      <c r="B914" s="18"/>
      <c r="C914" s="18"/>
      <c r="D914" s="177"/>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8"/>
      <c r="B915" s="18"/>
      <c r="C915" s="18"/>
      <c r="D915" s="177"/>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8"/>
      <c r="B916" s="18"/>
      <c r="C916" s="18"/>
      <c r="D916" s="177"/>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8"/>
      <c r="B917" s="18"/>
      <c r="C917" s="18"/>
      <c r="D917" s="177"/>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8"/>
      <c r="B918" s="18"/>
      <c r="C918" s="18"/>
      <c r="D918" s="177"/>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8"/>
      <c r="B919" s="18"/>
      <c r="C919" s="18"/>
      <c r="D919" s="177"/>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8"/>
      <c r="B920" s="18"/>
      <c r="C920" s="18"/>
      <c r="D920" s="177"/>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8"/>
      <c r="B921" s="18"/>
      <c r="C921" s="18"/>
      <c r="D921" s="177"/>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8"/>
      <c r="B922" s="18"/>
      <c r="C922" s="18"/>
      <c r="D922" s="177"/>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8"/>
      <c r="B923" s="18"/>
      <c r="C923" s="18"/>
      <c r="D923" s="177"/>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8"/>
      <c r="B924" s="18"/>
      <c r="C924" s="18"/>
      <c r="D924" s="177"/>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8"/>
      <c r="B925" s="18"/>
      <c r="C925" s="18"/>
      <c r="D925" s="177"/>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8"/>
      <c r="B926" s="18"/>
      <c r="C926" s="18"/>
      <c r="D926" s="177"/>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8"/>
      <c r="B927" s="18"/>
      <c r="C927" s="18"/>
      <c r="D927" s="177"/>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8"/>
      <c r="B928" s="18"/>
      <c r="C928" s="18"/>
      <c r="D928" s="177"/>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8"/>
      <c r="B929" s="18"/>
      <c r="C929" s="18"/>
      <c r="D929" s="177"/>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8"/>
      <c r="B930" s="18"/>
      <c r="C930" s="18"/>
      <c r="D930" s="177"/>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8"/>
      <c r="B931" s="18"/>
      <c r="C931" s="18"/>
      <c r="D931" s="177"/>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8"/>
      <c r="B932" s="18"/>
      <c r="C932" s="18"/>
      <c r="D932" s="177"/>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8"/>
      <c r="B933" s="18"/>
      <c r="C933" s="18"/>
      <c r="D933" s="177"/>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8"/>
      <c r="B934" s="18"/>
      <c r="C934" s="18"/>
      <c r="D934" s="177"/>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8"/>
      <c r="B935" s="18"/>
      <c r="C935" s="18"/>
      <c r="D935" s="177"/>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8"/>
      <c r="B936" s="18"/>
      <c r="C936" s="18"/>
      <c r="D936" s="177"/>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8"/>
      <c r="B937" s="18"/>
      <c r="C937" s="18"/>
      <c r="D937" s="177"/>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8"/>
      <c r="B938" s="18"/>
      <c r="C938" s="18"/>
      <c r="D938" s="177"/>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8"/>
      <c r="B939" s="18"/>
      <c r="C939" s="18"/>
      <c r="D939" s="177"/>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8"/>
      <c r="B940" s="18"/>
      <c r="C940" s="18"/>
      <c r="D940" s="177"/>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8"/>
      <c r="B941" s="18"/>
      <c r="C941" s="18"/>
      <c r="D941" s="177"/>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8"/>
      <c r="B942" s="18"/>
      <c r="C942" s="18"/>
      <c r="D942" s="177"/>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8"/>
      <c r="B943" s="18"/>
      <c r="C943" s="18"/>
      <c r="D943" s="177"/>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8"/>
      <c r="B944" s="18"/>
      <c r="C944" s="18"/>
      <c r="D944" s="177"/>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8"/>
      <c r="B945" s="18"/>
      <c r="C945" s="18"/>
      <c r="D945" s="177"/>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8"/>
      <c r="B946" s="18"/>
      <c r="C946" s="18"/>
      <c r="D946" s="177"/>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8"/>
      <c r="B947" s="18"/>
      <c r="C947" s="18"/>
      <c r="D947" s="177"/>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8"/>
      <c r="B948" s="18"/>
      <c r="C948" s="18"/>
      <c r="D948" s="177"/>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8"/>
      <c r="B949" s="18"/>
      <c r="C949" s="18"/>
      <c r="D949" s="177"/>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8"/>
      <c r="B950" s="18"/>
      <c r="C950" s="18"/>
      <c r="D950" s="177"/>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8"/>
      <c r="B951" s="18"/>
      <c r="C951" s="18"/>
      <c r="D951" s="177"/>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8"/>
      <c r="B952" s="18"/>
      <c r="C952" s="18"/>
      <c r="D952" s="177"/>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8"/>
      <c r="B953" s="18"/>
      <c r="C953" s="18"/>
      <c r="D953" s="177"/>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8"/>
      <c r="B954" s="18"/>
      <c r="C954" s="18"/>
      <c r="D954" s="177"/>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8"/>
      <c r="B955" s="18"/>
      <c r="C955" s="18"/>
      <c r="D955" s="177"/>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8"/>
      <c r="B956" s="18"/>
      <c r="C956" s="18"/>
      <c r="D956" s="177"/>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8"/>
      <c r="B957" s="18"/>
      <c r="C957" s="18"/>
      <c r="D957" s="177"/>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8"/>
      <c r="B958" s="18"/>
      <c r="C958" s="18"/>
      <c r="D958" s="177"/>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8"/>
      <c r="B959" s="18"/>
      <c r="C959" s="18"/>
      <c r="D959" s="177"/>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8"/>
      <c r="B960" s="18"/>
      <c r="C960" s="18"/>
      <c r="D960" s="177"/>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8"/>
      <c r="B961" s="18"/>
      <c r="C961" s="18"/>
      <c r="D961" s="177"/>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8"/>
      <c r="B962" s="18"/>
      <c r="C962" s="18"/>
      <c r="D962" s="177"/>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8"/>
      <c r="B963" s="18"/>
      <c r="C963" s="18"/>
      <c r="D963" s="177"/>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8"/>
      <c r="B964" s="18"/>
      <c r="C964" s="18"/>
      <c r="D964" s="177"/>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8"/>
      <c r="B965" s="18"/>
      <c r="C965" s="18"/>
      <c r="D965" s="177"/>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8"/>
      <c r="B966" s="18"/>
      <c r="C966" s="18"/>
      <c r="D966" s="177"/>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8"/>
      <c r="B967" s="18"/>
      <c r="C967" s="18"/>
      <c r="D967" s="177"/>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8"/>
      <c r="B968" s="18"/>
      <c r="C968" s="18"/>
      <c r="D968" s="177"/>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8"/>
      <c r="B969" s="18"/>
      <c r="C969" s="18"/>
      <c r="D969" s="177"/>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8"/>
      <c r="B970" s="18"/>
      <c r="C970" s="18"/>
      <c r="D970" s="177"/>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8"/>
      <c r="B971" s="18"/>
      <c r="C971" s="18"/>
      <c r="D971" s="177"/>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8"/>
      <c r="B972" s="18"/>
      <c r="C972" s="18"/>
      <c r="D972" s="177"/>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8"/>
      <c r="B973" s="18"/>
      <c r="C973" s="18"/>
      <c r="D973" s="177"/>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8"/>
      <c r="B974" s="18"/>
      <c r="C974" s="18"/>
      <c r="D974" s="177"/>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8"/>
      <c r="B975" s="18"/>
      <c r="C975" s="18"/>
      <c r="D975" s="177"/>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8"/>
      <c r="B976" s="18"/>
      <c r="C976" s="18"/>
      <c r="D976" s="177"/>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8"/>
      <c r="B977" s="18"/>
      <c r="C977" s="18"/>
      <c r="D977" s="177"/>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8"/>
      <c r="B978" s="18"/>
      <c r="C978" s="18"/>
      <c r="D978" s="177"/>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8"/>
      <c r="B979" s="18"/>
      <c r="C979" s="18"/>
      <c r="D979" s="177"/>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8"/>
      <c r="B980" s="18"/>
      <c r="C980" s="18"/>
      <c r="D980" s="177"/>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x14ac:dyDescent="0.25">
      <c r="A981" s="18"/>
      <c r="B981" s="18"/>
      <c r="C981" s="18"/>
      <c r="D981" s="177"/>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x14ac:dyDescent="0.25">
      <c r="A982" s="18"/>
      <c r="B982" s="18"/>
      <c r="C982" s="18"/>
      <c r="D982" s="177"/>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x14ac:dyDescent="0.25">
      <c r="A983" s="18"/>
      <c r="B983" s="18"/>
      <c r="C983" s="18"/>
      <c r="D983" s="177"/>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x14ac:dyDescent="0.25">
      <c r="A984" s="18"/>
      <c r="B984" s="18"/>
      <c r="C984" s="18"/>
      <c r="D984" s="177"/>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x14ac:dyDescent="0.25">
      <c r="A985" s="18"/>
      <c r="B985" s="18"/>
      <c r="C985" s="18"/>
      <c r="D985" s="177"/>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x14ac:dyDescent="0.25">
      <c r="A986" s="18"/>
      <c r="B986" s="18"/>
      <c r="C986" s="18"/>
      <c r="D986" s="177"/>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x14ac:dyDescent="0.25">
      <c r="A987" s="18"/>
      <c r="B987" s="18"/>
      <c r="C987" s="18"/>
      <c r="D987" s="177"/>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x14ac:dyDescent="0.25">
      <c r="A988" s="18"/>
      <c r="B988" s="18"/>
      <c r="C988" s="18"/>
      <c r="D988" s="177"/>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x14ac:dyDescent="0.25">
      <c r="A989" s="18"/>
      <c r="B989" s="18"/>
      <c r="C989" s="18"/>
      <c r="D989" s="177"/>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x14ac:dyDescent="0.25">
      <c r="A990" s="18"/>
      <c r="B990" s="18"/>
      <c r="C990" s="18"/>
      <c r="D990" s="177"/>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x14ac:dyDescent="0.25">
      <c r="A991" s="18"/>
      <c r="B991" s="18"/>
      <c r="C991" s="18"/>
      <c r="D991" s="177"/>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x14ac:dyDescent="0.25">
      <c r="A992" s="18"/>
      <c r="B992" s="18"/>
      <c r="C992" s="18"/>
      <c r="D992" s="177"/>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x14ac:dyDescent="0.25">
      <c r="A993" s="18"/>
      <c r="B993" s="18"/>
      <c r="C993" s="18"/>
      <c r="D993" s="177"/>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x14ac:dyDescent="0.25">
      <c r="A994" s="18"/>
      <c r="B994" s="18"/>
      <c r="C994" s="18"/>
      <c r="D994" s="177"/>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x14ac:dyDescent="0.25">
      <c r="A995" s="18"/>
      <c r="B995" s="18"/>
      <c r="C995" s="18"/>
      <c r="D995" s="177"/>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x14ac:dyDescent="0.25">
      <c r="A996" s="18"/>
      <c r="B996" s="18"/>
      <c r="C996" s="18"/>
      <c r="D996" s="177"/>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x14ac:dyDescent="0.25">
      <c r="A997" s="18"/>
      <c r="B997" s="18"/>
      <c r="C997" s="18"/>
      <c r="D997" s="177"/>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x14ac:dyDescent="0.25">
      <c r="A998" s="18"/>
      <c r="B998" s="18"/>
      <c r="C998" s="18"/>
      <c r="D998" s="177"/>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x14ac:dyDescent="0.25">
      <c r="A999" s="18"/>
      <c r="B999" s="18"/>
      <c r="C999" s="18"/>
      <c r="D999" s="177"/>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x14ac:dyDescent="0.25">
      <c r="A1000" s="18"/>
      <c r="B1000" s="18"/>
      <c r="C1000" s="18"/>
      <c r="D1000" s="177"/>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9">
    <mergeCell ref="A62:F62"/>
    <mergeCell ref="A63:F63"/>
    <mergeCell ref="B27:C27"/>
    <mergeCell ref="A52:F52"/>
    <mergeCell ref="B53:C53"/>
    <mergeCell ref="B54:C54"/>
    <mergeCell ref="B55:C55"/>
    <mergeCell ref="B56:C56"/>
    <mergeCell ref="B57:C57"/>
    <mergeCell ref="B25:C25"/>
    <mergeCell ref="B26:C26"/>
    <mergeCell ref="B58:C58"/>
    <mergeCell ref="B59:C59"/>
    <mergeCell ref="A61:F61"/>
    <mergeCell ref="A20:F20"/>
    <mergeCell ref="B21:C21"/>
    <mergeCell ref="B22:C22"/>
    <mergeCell ref="B23:C23"/>
    <mergeCell ref="B24:C24"/>
  </mergeCells>
  <pageMargins left="0.7" right="0.7" top="0.75" bottom="0.75" header="0" footer="0"/>
  <pageSetup paperSize="9" orientation="portrait"/>
  <headerFooter>
    <oddFooter>&amp;C000000_x000D_#FFFF00HK-dir Intern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0"/>
  <sheetViews>
    <sheetView workbookViewId="0">
      <selection activeCell="C7" sqref="C7"/>
    </sheetView>
  </sheetViews>
  <sheetFormatPr baseColWidth="10" defaultColWidth="14.42578125" defaultRowHeight="15" customHeight="1" x14ac:dyDescent="0.25"/>
  <cols>
    <col min="1" max="1" width="45" customWidth="1"/>
    <col min="2" max="6" width="11.42578125" customWidth="1"/>
    <col min="7" max="26" width="9.140625" customWidth="1"/>
  </cols>
  <sheetData>
    <row r="1" spans="1:6" x14ac:dyDescent="0.25">
      <c r="A1" s="16" t="str">
        <f>Resultatregnskap!A1</f>
        <v>Fagskolens navn: Institutt for helhetsmedisin</v>
      </c>
      <c r="B1" s="118"/>
      <c r="C1" s="197"/>
      <c r="D1" s="69"/>
      <c r="E1" s="69"/>
      <c r="F1" s="69"/>
    </row>
    <row r="2" spans="1:6" x14ac:dyDescent="0.25">
      <c r="A2" s="69"/>
      <c r="B2" s="198"/>
      <c r="C2" s="199"/>
      <c r="D2" s="69"/>
      <c r="E2" s="69"/>
      <c r="F2" s="69"/>
    </row>
    <row r="3" spans="1:6" x14ac:dyDescent="0.25">
      <c r="A3" s="200" t="s">
        <v>500</v>
      </c>
      <c r="B3" s="201"/>
      <c r="C3" s="201"/>
      <c r="D3" s="201"/>
      <c r="E3" s="69"/>
      <c r="F3" s="69"/>
    </row>
    <row r="4" spans="1:6" x14ac:dyDescent="0.25">
      <c r="A4" s="202" t="s">
        <v>34</v>
      </c>
      <c r="B4" s="198"/>
      <c r="C4" s="198"/>
      <c r="D4" s="203"/>
      <c r="E4" s="69"/>
      <c r="F4" s="19"/>
    </row>
    <row r="5" spans="1:6" ht="38.25" x14ac:dyDescent="0.25">
      <c r="A5" s="204"/>
      <c r="B5" s="205" t="s">
        <v>501</v>
      </c>
      <c r="C5" s="205" t="s">
        <v>502</v>
      </c>
      <c r="D5" s="206" t="s">
        <v>503</v>
      </c>
      <c r="E5" s="206" t="s">
        <v>504</v>
      </c>
      <c r="F5" s="207" t="s">
        <v>505</v>
      </c>
    </row>
    <row r="6" spans="1:6" x14ac:dyDescent="0.25">
      <c r="A6" s="204" t="s">
        <v>506</v>
      </c>
      <c r="B6" s="208"/>
      <c r="C6" s="208">
        <f>100000/1000</f>
        <v>100</v>
      </c>
      <c r="D6" s="208"/>
      <c r="E6" s="208">
        <f t="shared" ref="E6:E9" si="0">SUM(B6:D6)</f>
        <v>100</v>
      </c>
      <c r="F6" s="19" t="s">
        <v>507</v>
      </c>
    </row>
    <row r="7" spans="1:6" x14ac:dyDescent="0.25">
      <c r="A7" s="209" t="s">
        <v>508</v>
      </c>
      <c r="B7" s="208"/>
      <c r="C7" s="208"/>
      <c r="D7" s="208"/>
      <c r="E7" s="208">
        <f t="shared" si="0"/>
        <v>0</v>
      </c>
      <c r="F7" s="19" t="s">
        <v>509</v>
      </c>
    </row>
    <row r="8" spans="1:6" x14ac:dyDescent="0.25">
      <c r="A8" s="209" t="s">
        <v>510</v>
      </c>
      <c r="B8" s="208"/>
      <c r="C8" s="208"/>
      <c r="D8" s="208"/>
      <c r="E8" s="208">
        <f t="shared" si="0"/>
        <v>0</v>
      </c>
      <c r="F8" s="19" t="s">
        <v>511</v>
      </c>
    </row>
    <row r="9" spans="1:6" x14ac:dyDescent="0.25">
      <c r="A9" s="210" t="s">
        <v>512</v>
      </c>
      <c r="B9" s="211"/>
      <c r="C9" s="211"/>
      <c r="D9" s="211"/>
      <c r="E9" s="208">
        <f t="shared" si="0"/>
        <v>0</v>
      </c>
      <c r="F9" s="19" t="s">
        <v>513</v>
      </c>
    </row>
    <row r="10" spans="1:6" x14ac:dyDescent="0.25">
      <c r="A10" s="212" t="s">
        <v>514</v>
      </c>
      <c r="B10" s="213">
        <f t="shared" ref="B10:E10" si="1">SUBTOTAL(9,B6:B9)</f>
        <v>0</v>
      </c>
      <c r="C10" s="213">
        <f t="shared" si="1"/>
        <v>100</v>
      </c>
      <c r="D10" s="213">
        <f t="shared" si="1"/>
        <v>0</v>
      </c>
      <c r="E10" s="213">
        <f t="shared" si="1"/>
        <v>100</v>
      </c>
      <c r="F10" s="214" t="s">
        <v>515</v>
      </c>
    </row>
    <row r="11" spans="1:6" x14ac:dyDescent="0.25">
      <c r="A11" s="209" t="s">
        <v>516</v>
      </c>
      <c r="B11" s="208"/>
      <c r="C11" s="208"/>
      <c r="D11" s="208"/>
      <c r="E11" s="208">
        <f t="shared" ref="E11:E15" si="2">SUM(B11:D11)</f>
        <v>0</v>
      </c>
      <c r="F11" s="19" t="s">
        <v>517</v>
      </c>
    </row>
    <row r="12" spans="1:6" x14ac:dyDescent="0.25">
      <c r="A12" s="209" t="s">
        <v>518</v>
      </c>
      <c r="B12" s="208"/>
      <c r="C12" s="208"/>
      <c r="D12" s="208"/>
      <c r="E12" s="208">
        <f t="shared" si="2"/>
        <v>0</v>
      </c>
      <c r="F12" s="19" t="s">
        <v>519</v>
      </c>
    </row>
    <row r="13" spans="1:6" x14ac:dyDescent="0.25">
      <c r="A13" s="209" t="s">
        <v>520</v>
      </c>
      <c r="B13" s="208"/>
      <c r="C13" s="208"/>
      <c r="D13" s="208"/>
      <c r="E13" s="208">
        <f t="shared" si="2"/>
        <v>0</v>
      </c>
      <c r="F13" s="19" t="s">
        <v>521</v>
      </c>
    </row>
    <row r="14" spans="1:6" x14ac:dyDescent="0.25">
      <c r="A14" s="209" t="s">
        <v>522</v>
      </c>
      <c r="B14" s="208"/>
      <c r="C14" s="208"/>
      <c r="D14" s="208"/>
      <c r="E14" s="208">
        <f t="shared" si="2"/>
        <v>0</v>
      </c>
      <c r="F14" s="19" t="s">
        <v>523</v>
      </c>
    </row>
    <row r="15" spans="1:6" x14ac:dyDescent="0.25">
      <c r="A15" s="209" t="s">
        <v>524</v>
      </c>
      <c r="B15" s="208"/>
      <c r="C15" s="208"/>
      <c r="D15" s="208"/>
      <c r="E15" s="208">
        <f t="shared" si="2"/>
        <v>0</v>
      </c>
      <c r="F15" s="19" t="s">
        <v>525</v>
      </c>
    </row>
    <row r="16" spans="1:6" x14ac:dyDescent="0.25">
      <c r="A16" s="212" t="s">
        <v>526</v>
      </c>
      <c r="B16" s="213">
        <f t="shared" ref="B16:E16" si="3">SUBTOTAL(9,B6:B15)</f>
        <v>0</v>
      </c>
      <c r="C16" s="215">
        <f t="shared" si="3"/>
        <v>100</v>
      </c>
      <c r="D16" s="215">
        <f t="shared" si="3"/>
        <v>0</v>
      </c>
      <c r="E16" s="215">
        <f t="shared" si="3"/>
        <v>100</v>
      </c>
      <c r="F16" s="214" t="s">
        <v>527</v>
      </c>
    </row>
    <row r="17" spans="1:6" x14ac:dyDescent="0.25">
      <c r="A17" s="204"/>
      <c r="B17" s="203"/>
      <c r="C17" s="203"/>
      <c r="D17" s="203"/>
      <c r="E17" s="19"/>
      <c r="F17" s="19"/>
    </row>
    <row r="18" spans="1:6" x14ac:dyDescent="0.25">
      <c r="A18" s="327" t="s">
        <v>528</v>
      </c>
      <c r="B18" s="305"/>
      <c r="C18" s="305"/>
      <c r="D18" s="305"/>
      <c r="E18" s="305"/>
    </row>
    <row r="21" spans="1:6" ht="15.75" customHeight="1" x14ac:dyDescent="0.25"/>
    <row r="22" spans="1:6" ht="15.75" customHeight="1" x14ac:dyDescent="0.25"/>
    <row r="23" spans="1:6" ht="15.75" customHeight="1" x14ac:dyDescent="0.25"/>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8:E18"/>
  </mergeCells>
  <pageMargins left="0.7" right="0.7" top="0.75" bottom="0.75" header="0" footer="0"/>
  <pageSetup paperSize="9" orientation="portrait"/>
  <headerFooter>
    <oddFooter>&amp;C000000_x000D_#FFFF00HK-dir Intern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I4" sqref="I4"/>
    </sheetView>
  </sheetViews>
  <sheetFormatPr baseColWidth="10" defaultColWidth="14.42578125" defaultRowHeight="15" customHeight="1" x14ac:dyDescent="0.25"/>
  <cols>
    <col min="1" max="1" width="51" customWidth="1"/>
    <col min="2" max="2" width="10.5703125" customWidth="1"/>
    <col min="3" max="3" width="14" customWidth="1"/>
    <col min="4" max="4" width="12.42578125" customWidth="1"/>
    <col min="5" max="5" width="13.42578125" customWidth="1"/>
    <col min="6" max="6" width="12.5703125" customWidth="1"/>
    <col min="7" max="8" width="14.5703125" customWidth="1"/>
    <col min="9" max="9" width="13.42578125" customWidth="1"/>
    <col min="10" max="10" width="10.5703125" customWidth="1"/>
    <col min="11" max="26" width="11.42578125" customWidth="1"/>
  </cols>
  <sheetData>
    <row r="1" spans="1:26" ht="12.75" customHeight="1" x14ac:dyDescent="0.25">
      <c r="A1" s="19"/>
      <c r="B1" s="19"/>
      <c r="C1" s="19"/>
      <c r="D1" s="19"/>
      <c r="E1" s="19"/>
      <c r="F1" s="19"/>
      <c r="G1" s="19"/>
      <c r="H1" s="19"/>
      <c r="I1" s="19"/>
      <c r="J1" s="19"/>
      <c r="K1" s="19"/>
      <c r="L1" s="19"/>
      <c r="M1" s="19"/>
      <c r="N1" s="19"/>
      <c r="O1" s="19"/>
      <c r="P1" s="19"/>
      <c r="Q1" s="19"/>
      <c r="R1" s="19"/>
      <c r="S1" s="19"/>
      <c r="T1" s="19"/>
      <c r="U1" s="19"/>
      <c r="V1" s="19"/>
      <c r="W1" s="19"/>
      <c r="X1" s="19"/>
      <c r="Y1" s="19"/>
      <c r="Z1" s="19"/>
    </row>
    <row r="2" spans="1:26" ht="12.75" customHeight="1" x14ac:dyDescent="0.25">
      <c r="A2" s="16" t="str">
        <f>Resultatregnskap!A1</f>
        <v>Fagskolens navn: Institutt for helhetsmedisin</v>
      </c>
      <c r="B2" s="19"/>
      <c r="C2" s="19"/>
      <c r="D2" s="19"/>
      <c r="E2" s="19"/>
      <c r="F2" s="19"/>
      <c r="G2" s="19"/>
      <c r="H2" s="19"/>
      <c r="I2" s="19"/>
      <c r="J2" s="19"/>
      <c r="K2" s="19"/>
      <c r="L2" s="19"/>
      <c r="M2" s="19"/>
      <c r="N2" s="19"/>
      <c r="O2" s="19"/>
      <c r="P2" s="19"/>
      <c r="Q2" s="19"/>
      <c r="R2" s="19"/>
      <c r="S2" s="19"/>
      <c r="T2" s="19"/>
      <c r="U2" s="19"/>
      <c r="V2" s="19"/>
      <c r="W2" s="19"/>
      <c r="X2" s="19"/>
      <c r="Y2" s="19"/>
      <c r="Z2" s="19"/>
    </row>
    <row r="3" spans="1:26" ht="12.75" customHeight="1" x14ac:dyDescent="0.25">
      <c r="A3" s="19"/>
      <c r="B3" s="19"/>
      <c r="C3" s="19"/>
      <c r="D3" s="19"/>
      <c r="E3" s="19"/>
      <c r="F3" s="19"/>
      <c r="G3" s="19"/>
      <c r="H3" s="19"/>
      <c r="I3" s="19"/>
      <c r="J3" s="19"/>
      <c r="K3" s="19"/>
      <c r="L3" s="19"/>
      <c r="M3" s="19"/>
      <c r="N3" s="19"/>
      <c r="O3" s="19"/>
      <c r="P3" s="19"/>
      <c r="Q3" s="19"/>
      <c r="R3" s="19"/>
      <c r="S3" s="19"/>
      <c r="T3" s="19"/>
      <c r="U3" s="19"/>
      <c r="V3" s="19"/>
      <c r="W3" s="19"/>
      <c r="X3" s="19"/>
      <c r="Y3" s="19"/>
      <c r="Z3" s="19"/>
    </row>
    <row r="4" spans="1:26" ht="12.75" customHeight="1" x14ac:dyDescent="0.25">
      <c r="A4" s="16" t="s">
        <v>529</v>
      </c>
      <c r="B4" s="16"/>
      <c r="C4" s="16"/>
      <c r="D4" s="16"/>
      <c r="E4" s="16"/>
      <c r="F4" s="16"/>
      <c r="G4" s="16"/>
      <c r="H4" s="16"/>
      <c r="I4" s="16"/>
      <c r="J4" s="16"/>
      <c r="K4" s="19"/>
      <c r="L4" s="19"/>
      <c r="M4" s="19"/>
      <c r="N4" s="19"/>
      <c r="O4" s="19"/>
      <c r="P4" s="19"/>
      <c r="Q4" s="19"/>
      <c r="R4" s="19"/>
      <c r="S4" s="19"/>
      <c r="T4" s="19"/>
      <c r="U4" s="19"/>
      <c r="V4" s="19"/>
      <c r="W4" s="19"/>
      <c r="X4" s="19"/>
      <c r="Y4" s="19"/>
      <c r="Z4" s="19"/>
    </row>
    <row r="5" spans="1:26" ht="12.75" customHeight="1" x14ac:dyDescent="0.25">
      <c r="A5" s="22" t="s">
        <v>34</v>
      </c>
      <c r="B5" s="22"/>
      <c r="C5" s="19"/>
      <c r="D5" s="19"/>
      <c r="E5" s="19"/>
      <c r="F5" s="19"/>
      <c r="G5" s="19"/>
      <c r="H5" s="19"/>
      <c r="I5" s="19"/>
      <c r="J5" s="19"/>
      <c r="K5" s="19"/>
      <c r="L5" s="19"/>
      <c r="M5" s="19"/>
      <c r="N5" s="19"/>
      <c r="O5" s="19"/>
      <c r="P5" s="19"/>
      <c r="Q5" s="19"/>
      <c r="R5" s="19"/>
      <c r="S5" s="19"/>
      <c r="T5" s="19"/>
      <c r="U5" s="19"/>
      <c r="V5" s="19"/>
      <c r="W5" s="19"/>
      <c r="X5" s="19"/>
      <c r="Y5" s="19"/>
      <c r="Z5" s="19"/>
    </row>
    <row r="6" spans="1:26" ht="12.75" customHeight="1" x14ac:dyDescent="0.25">
      <c r="A6" s="41"/>
      <c r="B6" s="41" t="s">
        <v>98</v>
      </c>
      <c r="C6" s="216" t="s">
        <v>530</v>
      </c>
      <c r="D6" s="216" t="s">
        <v>531</v>
      </c>
      <c r="E6" s="216" t="s">
        <v>106</v>
      </c>
      <c r="F6" s="216" t="s">
        <v>532</v>
      </c>
      <c r="G6" s="216" t="s">
        <v>533</v>
      </c>
      <c r="H6" s="216" t="s">
        <v>534</v>
      </c>
      <c r="I6" s="41" t="s">
        <v>535</v>
      </c>
      <c r="J6" s="217" t="s">
        <v>536</v>
      </c>
      <c r="K6" s="19"/>
      <c r="L6" s="19"/>
      <c r="M6" s="19"/>
      <c r="N6" s="19"/>
      <c r="O6" s="19"/>
      <c r="P6" s="19"/>
      <c r="Q6" s="19"/>
      <c r="R6" s="19"/>
      <c r="S6" s="19"/>
      <c r="T6" s="19"/>
      <c r="U6" s="19"/>
      <c r="V6" s="19"/>
      <c r="W6" s="19"/>
      <c r="X6" s="19"/>
      <c r="Y6" s="19"/>
      <c r="Z6" s="19"/>
    </row>
    <row r="7" spans="1:26" ht="15" customHeight="1" x14ac:dyDescent="0.25">
      <c r="A7" s="35" t="str">
        <f>'Note 7'!A6</f>
        <v>Anskaffelseskost 31.12.2023</v>
      </c>
      <c r="B7" s="34"/>
      <c r="C7" s="34"/>
      <c r="D7" s="34"/>
      <c r="E7" s="34"/>
      <c r="F7" s="34"/>
      <c r="G7" s="34"/>
      <c r="H7" s="34">
        <f>24900/1000</f>
        <v>24.9</v>
      </c>
      <c r="I7" s="34">
        <f t="shared" ref="I7:I17" si="0">SUM(B7:H7)</f>
        <v>24.9</v>
      </c>
      <c r="J7" s="35" t="s">
        <v>537</v>
      </c>
      <c r="K7" s="39"/>
      <c r="L7" s="19"/>
      <c r="M7" s="19"/>
      <c r="N7" s="19"/>
      <c r="O7" s="19"/>
      <c r="P7" s="19"/>
      <c r="Q7" s="19"/>
      <c r="R7" s="19"/>
      <c r="S7" s="19"/>
      <c r="T7" s="19"/>
      <c r="U7" s="19"/>
      <c r="V7" s="19"/>
      <c r="W7" s="19"/>
      <c r="X7" s="19"/>
      <c r="Y7" s="19"/>
      <c r="Z7" s="19"/>
    </row>
    <row r="8" spans="1:26" ht="15" customHeight="1" x14ac:dyDescent="0.25">
      <c r="A8" s="35" t="str">
        <f>'Note 7'!A7</f>
        <v xml:space="preserve"> + tilgang pr. 31.12.2024 (+)</v>
      </c>
      <c r="B8" s="34"/>
      <c r="C8" s="34"/>
      <c r="D8" s="34"/>
      <c r="E8" s="34"/>
      <c r="F8" s="34"/>
      <c r="G8" s="34"/>
      <c r="H8" s="34"/>
      <c r="I8" s="34">
        <f t="shared" si="0"/>
        <v>0</v>
      </c>
      <c r="J8" s="35" t="s">
        <v>538</v>
      </c>
      <c r="K8" s="19"/>
      <c r="L8" s="19"/>
      <c r="M8" s="19"/>
      <c r="N8" s="19"/>
      <c r="O8" s="19"/>
      <c r="P8" s="19"/>
      <c r="Q8" s="19"/>
      <c r="R8" s="19"/>
      <c r="S8" s="19"/>
      <c r="T8" s="19"/>
      <c r="U8" s="19"/>
      <c r="V8" s="19"/>
      <c r="W8" s="19"/>
      <c r="X8" s="19"/>
      <c r="Y8" s="19"/>
      <c r="Z8" s="19"/>
    </row>
    <row r="9" spans="1:26" ht="15" customHeight="1" x14ac:dyDescent="0.25">
      <c r="A9" s="35" t="str">
        <f>'Note 7'!A8</f>
        <v xml:space="preserve"> - avgang pr. 31.12.2024 (-)</v>
      </c>
      <c r="B9" s="34"/>
      <c r="C9" s="34"/>
      <c r="D9" s="34"/>
      <c r="E9" s="34"/>
      <c r="F9" s="34"/>
      <c r="G9" s="34"/>
      <c r="H9" s="34"/>
      <c r="I9" s="34">
        <f t="shared" si="0"/>
        <v>0</v>
      </c>
      <c r="J9" s="35" t="s">
        <v>539</v>
      </c>
      <c r="K9" s="19"/>
      <c r="L9" s="19"/>
      <c r="M9" s="19"/>
      <c r="N9" s="19"/>
      <c r="O9" s="19"/>
      <c r="P9" s="19"/>
      <c r="Q9" s="19"/>
      <c r="R9" s="19"/>
      <c r="S9" s="19"/>
      <c r="T9" s="19"/>
      <c r="U9" s="19"/>
      <c r="V9" s="19"/>
      <c r="W9" s="19"/>
      <c r="X9" s="19"/>
      <c r="Y9" s="19"/>
      <c r="Z9" s="19"/>
    </row>
    <row r="10" spans="1:26" ht="15" customHeight="1" x14ac:dyDescent="0.25">
      <c r="A10" s="35" t="str">
        <f>'Note 7'!A9</f>
        <v xml:space="preserve"> +/- fra eiendel under utførelse til annen gruppe (+/-)</v>
      </c>
      <c r="B10" s="34"/>
      <c r="C10" s="34"/>
      <c r="D10" s="34"/>
      <c r="E10" s="34"/>
      <c r="F10" s="34"/>
      <c r="G10" s="34"/>
      <c r="H10" s="34"/>
      <c r="I10" s="34">
        <f t="shared" si="0"/>
        <v>0</v>
      </c>
      <c r="J10" s="35" t="s">
        <v>540</v>
      </c>
      <c r="K10" s="19"/>
      <c r="L10" s="19"/>
      <c r="M10" s="19"/>
      <c r="N10" s="19"/>
      <c r="O10" s="19"/>
      <c r="P10" s="19"/>
      <c r="Q10" s="19"/>
      <c r="R10" s="19"/>
      <c r="S10" s="19"/>
      <c r="T10" s="19"/>
      <c r="U10" s="19"/>
      <c r="V10" s="19"/>
      <c r="W10" s="19"/>
      <c r="X10" s="19"/>
      <c r="Y10" s="19"/>
      <c r="Z10" s="19"/>
    </row>
    <row r="11" spans="1:26" ht="15" customHeight="1" x14ac:dyDescent="0.25">
      <c r="A11" s="172" t="str">
        <f>'Note 7'!A10</f>
        <v>Anskaffelseskost 31.12.2024</v>
      </c>
      <c r="B11" s="57">
        <f t="shared" ref="B11:H11" si="1">SUBTOTAL(9,B7:B10)</f>
        <v>0</v>
      </c>
      <c r="C11" s="57">
        <f t="shared" si="1"/>
        <v>0</v>
      </c>
      <c r="D11" s="57">
        <f t="shared" si="1"/>
        <v>0</v>
      </c>
      <c r="E11" s="57">
        <f t="shared" si="1"/>
        <v>0</v>
      </c>
      <c r="F11" s="57">
        <f t="shared" si="1"/>
        <v>0</v>
      </c>
      <c r="G11" s="57">
        <f t="shared" si="1"/>
        <v>0</v>
      </c>
      <c r="H11" s="57">
        <f t="shared" si="1"/>
        <v>24.9</v>
      </c>
      <c r="I11" s="57">
        <f t="shared" si="0"/>
        <v>24.9</v>
      </c>
      <c r="J11" s="27" t="s">
        <v>541</v>
      </c>
      <c r="K11" s="19"/>
      <c r="L11" s="19"/>
      <c r="M11" s="19"/>
      <c r="N11" s="19"/>
      <c r="O11" s="19"/>
      <c r="P11" s="19"/>
      <c r="Q11" s="19"/>
      <c r="R11" s="19"/>
      <c r="S11" s="19"/>
      <c r="T11" s="19"/>
      <c r="U11" s="19"/>
      <c r="V11" s="19"/>
      <c r="W11" s="19"/>
      <c r="X11" s="19"/>
      <c r="Y11" s="19"/>
      <c r="Z11" s="19"/>
    </row>
    <row r="12" spans="1:26" ht="15" customHeight="1" x14ac:dyDescent="0.25">
      <c r="A12" s="35" t="str">
        <f>'Note 7'!A11</f>
        <v xml:space="preserve"> - akkumulerte nedskrivninger pr. 31.12.2023 (-)</v>
      </c>
      <c r="B12" s="34"/>
      <c r="C12" s="34"/>
      <c r="D12" s="34"/>
      <c r="E12" s="34"/>
      <c r="F12" s="34"/>
      <c r="G12" s="34"/>
      <c r="H12" s="34">
        <f>-14900/1000</f>
        <v>-14.9</v>
      </c>
      <c r="I12" s="34">
        <f t="shared" si="0"/>
        <v>-14.9</v>
      </c>
      <c r="J12" s="35" t="s">
        <v>542</v>
      </c>
      <c r="K12" s="19"/>
      <c r="L12" s="19"/>
      <c r="M12" s="19"/>
      <c r="N12" s="19"/>
      <c r="O12" s="19"/>
      <c r="P12" s="19"/>
      <c r="Q12" s="19"/>
      <c r="R12" s="19"/>
      <c r="S12" s="19"/>
      <c r="T12" s="19"/>
      <c r="U12" s="19"/>
      <c r="V12" s="19"/>
      <c r="W12" s="19"/>
      <c r="X12" s="19"/>
      <c r="Y12" s="19"/>
      <c r="Z12" s="19"/>
    </row>
    <row r="13" spans="1:26" ht="15" customHeight="1" x14ac:dyDescent="0.25">
      <c r="A13" s="35" t="str">
        <f>'Note 7'!A12</f>
        <v xml:space="preserve"> - nedskrivninger pr. 31.12.2024 (-)</v>
      </c>
      <c r="B13" s="34"/>
      <c r="C13" s="34"/>
      <c r="D13" s="34"/>
      <c r="E13" s="34"/>
      <c r="F13" s="34"/>
      <c r="G13" s="34"/>
      <c r="H13" s="34">
        <v>0</v>
      </c>
      <c r="I13" s="34">
        <f t="shared" si="0"/>
        <v>0</v>
      </c>
      <c r="J13" s="35" t="s">
        <v>543</v>
      </c>
      <c r="K13" s="19"/>
      <c r="L13" s="19"/>
      <c r="M13" s="19"/>
      <c r="N13" s="19"/>
      <c r="O13" s="19"/>
      <c r="P13" s="19"/>
      <c r="Q13" s="19"/>
      <c r="R13" s="19"/>
      <c r="S13" s="19"/>
      <c r="T13" s="19"/>
      <c r="U13" s="19"/>
      <c r="V13" s="19"/>
      <c r="W13" s="19"/>
      <c r="X13" s="19"/>
      <c r="Y13" s="19"/>
      <c r="Z13" s="19"/>
    </row>
    <row r="14" spans="1:26" ht="15" customHeight="1" x14ac:dyDescent="0.25">
      <c r="A14" s="35" t="str">
        <f>'Note 7'!A13</f>
        <v xml:space="preserve"> - akkumulerte avskrivninger pr. 31.12.2023 (-)</v>
      </c>
      <c r="B14" s="34"/>
      <c r="C14" s="34"/>
      <c r="D14" s="34"/>
      <c r="E14" s="34"/>
      <c r="F14" s="34"/>
      <c r="G14" s="34"/>
      <c r="H14" s="34"/>
      <c r="I14" s="34">
        <f t="shared" si="0"/>
        <v>0</v>
      </c>
      <c r="J14" s="35" t="s">
        <v>544</v>
      </c>
      <c r="K14" s="19"/>
      <c r="L14" s="19"/>
      <c r="M14" s="19"/>
      <c r="N14" s="19"/>
      <c r="O14" s="19"/>
      <c r="P14" s="19"/>
      <c r="Q14" s="19"/>
      <c r="R14" s="19"/>
      <c r="S14" s="19"/>
      <c r="T14" s="19"/>
      <c r="U14" s="19"/>
      <c r="V14" s="19"/>
      <c r="W14" s="19"/>
      <c r="X14" s="19"/>
      <c r="Y14" s="19"/>
      <c r="Z14" s="19"/>
    </row>
    <row r="15" spans="1:26" ht="15" customHeight="1" x14ac:dyDescent="0.25">
      <c r="A15" s="35" t="str">
        <f>'Note 7'!A14</f>
        <v xml:space="preserve"> - ordinære avskrivninger pr. 31.12.2024 (-)</v>
      </c>
      <c r="B15" s="34"/>
      <c r="C15" s="34"/>
      <c r="D15" s="34"/>
      <c r="E15" s="34"/>
      <c r="F15" s="34"/>
      <c r="G15" s="34"/>
      <c r="H15" s="34">
        <f>-6000/1000</f>
        <v>-6</v>
      </c>
      <c r="I15" s="34">
        <f t="shared" si="0"/>
        <v>-6</v>
      </c>
      <c r="J15" s="35" t="s">
        <v>545</v>
      </c>
      <c r="K15" s="19"/>
      <c r="L15" s="19"/>
      <c r="M15" s="19"/>
      <c r="N15" s="19"/>
      <c r="O15" s="19"/>
      <c r="P15" s="19"/>
      <c r="Q15" s="19"/>
      <c r="R15" s="19"/>
      <c r="S15" s="19"/>
      <c r="T15" s="19"/>
      <c r="U15" s="19"/>
      <c r="V15" s="19"/>
      <c r="W15" s="19"/>
      <c r="X15" s="19"/>
      <c r="Y15" s="19"/>
      <c r="Z15" s="19"/>
    </row>
    <row r="16" spans="1:26" ht="15" customHeight="1" x14ac:dyDescent="0.25">
      <c r="A16" s="35" t="str">
        <f>'Note 7'!A15</f>
        <v xml:space="preserve"> + akkumulert avskrivning avgang pr. 31.12.2024 (+)</v>
      </c>
      <c r="B16" s="34"/>
      <c r="C16" s="34"/>
      <c r="D16" s="34"/>
      <c r="E16" s="34"/>
      <c r="F16" s="34"/>
      <c r="G16" s="34"/>
      <c r="H16" s="34"/>
      <c r="I16" s="34">
        <f t="shared" si="0"/>
        <v>0</v>
      </c>
      <c r="J16" s="35" t="s">
        <v>546</v>
      </c>
      <c r="K16" s="19"/>
      <c r="L16" s="19"/>
      <c r="M16" s="19"/>
      <c r="N16" s="19"/>
      <c r="O16" s="19"/>
      <c r="P16" s="19"/>
      <c r="Q16" s="19"/>
      <c r="R16" s="19"/>
      <c r="S16" s="19"/>
      <c r="T16" s="19"/>
      <c r="U16" s="19"/>
      <c r="V16" s="19"/>
      <c r="W16" s="19"/>
      <c r="X16" s="19"/>
      <c r="Y16" s="19"/>
      <c r="Z16" s="19"/>
    </row>
    <row r="17" spans="1:26" ht="15" customHeight="1" x14ac:dyDescent="0.25">
      <c r="A17" s="172" t="str">
        <f>'Note 7'!A16</f>
        <v>Balanseført verdi 31.12.2024</v>
      </c>
      <c r="B17" s="57">
        <f t="shared" ref="B17:H17" si="2">SUBTOTAL(9,B7:B16)</f>
        <v>0</v>
      </c>
      <c r="C17" s="57">
        <f t="shared" si="2"/>
        <v>0</v>
      </c>
      <c r="D17" s="57">
        <f t="shared" si="2"/>
        <v>0</v>
      </c>
      <c r="E17" s="57">
        <f t="shared" si="2"/>
        <v>0</v>
      </c>
      <c r="F17" s="57">
        <f t="shared" si="2"/>
        <v>0</v>
      </c>
      <c r="G17" s="57">
        <f t="shared" si="2"/>
        <v>0</v>
      </c>
      <c r="H17" s="57">
        <f t="shared" si="2"/>
        <v>3.9999999999999982</v>
      </c>
      <c r="I17" s="57">
        <f t="shared" si="0"/>
        <v>3.9999999999999982</v>
      </c>
      <c r="J17" s="27" t="s">
        <v>547</v>
      </c>
      <c r="K17" s="19"/>
      <c r="L17" s="19"/>
      <c r="M17" s="19"/>
      <c r="N17" s="19"/>
      <c r="O17" s="19"/>
      <c r="P17" s="19"/>
      <c r="Q17" s="19"/>
      <c r="R17" s="19"/>
      <c r="S17" s="19"/>
      <c r="T17" s="19"/>
      <c r="U17" s="19"/>
      <c r="V17" s="19"/>
      <c r="W17" s="19"/>
      <c r="X17" s="19"/>
      <c r="Y17" s="19"/>
      <c r="Z17" s="19"/>
    </row>
    <row r="18" spans="1:26" ht="12.75" customHeight="1"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2.75" customHeight="1" x14ac:dyDescent="0.25">
      <c r="A19" s="328" t="s">
        <v>528</v>
      </c>
      <c r="B19" s="305"/>
      <c r="C19" s="305"/>
      <c r="D19" s="305"/>
      <c r="E19" s="19"/>
      <c r="F19" s="19"/>
      <c r="G19" s="19"/>
      <c r="H19" s="19"/>
      <c r="I19" s="19"/>
      <c r="J19" s="19"/>
      <c r="K19" s="19"/>
      <c r="L19" s="19"/>
      <c r="M19" s="19"/>
      <c r="N19" s="19"/>
      <c r="O19" s="19"/>
      <c r="P19" s="19"/>
      <c r="Q19" s="19"/>
      <c r="R19" s="19"/>
      <c r="S19" s="19"/>
      <c r="T19" s="19"/>
      <c r="U19" s="19"/>
      <c r="V19" s="19"/>
      <c r="W19" s="19"/>
      <c r="X19" s="19"/>
      <c r="Y19" s="19"/>
      <c r="Z19" s="19"/>
    </row>
    <row r="20" spans="1:26" ht="15" customHeight="1"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 customHeight="1"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5" customHeight="1"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75" customHeight="1"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75" customHeight="1"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75" customHeight="1"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75" customHeight="1"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75" customHeight="1"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75" customHeight="1"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75" customHeight="1"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75" customHeight="1"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75" customHeight="1"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75" customHeight="1"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75" customHeight="1"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75" customHeight="1"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75" customHeight="1"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ustomHeight="1"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ustomHeight="1"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ustomHeight="1"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ustomHeight="1"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ustomHeight="1"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19:D19"/>
  </mergeCells>
  <pageMargins left="0.51181102362204722" right="0.31496062992125984" top="0.74803149606299213" bottom="0.74803149606299213" header="0" footer="0"/>
  <pageSetup paperSize="9" orientation="landscape"/>
  <headerFooter>
    <oddFooter>&amp;C000000_x000D_#FFFF00HK-dir Intern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election activeCell="C19" sqref="C19"/>
    </sheetView>
  </sheetViews>
  <sheetFormatPr baseColWidth="10" defaultColWidth="14.42578125" defaultRowHeight="15" customHeight="1" x14ac:dyDescent="0.25"/>
  <cols>
    <col min="1" max="1" width="43.42578125" customWidth="1"/>
    <col min="2" max="3" width="15.5703125" customWidth="1"/>
    <col min="4" max="4" width="13.5703125" customWidth="1"/>
    <col min="5" max="6" width="10.5703125" customWidth="1"/>
    <col min="7" max="26" width="17.42578125" customWidth="1"/>
  </cols>
  <sheetData>
    <row r="1" spans="1:26" ht="15.75" customHeight="1" x14ac:dyDescent="0.25">
      <c r="A1" s="16" t="str">
        <f>Resultatregnskap!A1</f>
        <v>Fagskolens navn: Institutt for helhetsmedisin</v>
      </c>
      <c r="B1" s="111"/>
      <c r="C1" s="111"/>
      <c r="D1" s="149"/>
      <c r="E1" s="62"/>
      <c r="F1" s="62"/>
      <c r="G1" s="19"/>
      <c r="H1" s="19"/>
      <c r="I1" s="19"/>
      <c r="J1" s="19"/>
      <c r="K1" s="19"/>
      <c r="L1" s="19"/>
      <c r="M1" s="19"/>
      <c r="N1" s="19"/>
      <c r="O1" s="19"/>
      <c r="P1" s="19"/>
      <c r="Q1" s="19"/>
      <c r="R1" s="19"/>
      <c r="S1" s="19"/>
      <c r="T1" s="19"/>
      <c r="U1" s="19"/>
      <c r="V1" s="19"/>
      <c r="W1" s="19"/>
      <c r="X1" s="19"/>
      <c r="Y1" s="19"/>
      <c r="Z1" s="19"/>
    </row>
    <row r="2" spans="1:26" ht="12" customHeight="1" x14ac:dyDescent="0.25">
      <c r="A2" s="62"/>
      <c r="B2" s="111"/>
      <c r="C2" s="150"/>
      <c r="D2" s="149"/>
      <c r="E2" s="62"/>
      <c r="F2" s="62"/>
      <c r="G2" s="19"/>
      <c r="H2" s="19"/>
      <c r="I2" s="19"/>
      <c r="J2" s="19"/>
      <c r="K2" s="19"/>
      <c r="L2" s="19"/>
      <c r="M2" s="19"/>
      <c r="N2" s="19"/>
      <c r="O2" s="19"/>
      <c r="P2" s="19"/>
      <c r="Q2" s="19"/>
      <c r="R2" s="19"/>
      <c r="S2" s="19"/>
      <c r="T2" s="19"/>
      <c r="U2" s="19"/>
      <c r="V2" s="19"/>
      <c r="W2" s="19"/>
      <c r="X2" s="19"/>
      <c r="Y2" s="19"/>
      <c r="Z2" s="19"/>
    </row>
    <row r="3" spans="1:26" ht="15" customHeight="1" x14ac:dyDescent="0.25">
      <c r="A3" s="218" t="s">
        <v>548</v>
      </c>
      <c r="B3" s="219"/>
      <c r="C3" s="150"/>
      <c r="D3" s="150"/>
      <c r="E3" s="62"/>
      <c r="F3" s="62"/>
      <c r="G3" s="19"/>
      <c r="H3" s="19"/>
      <c r="I3" s="19"/>
      <c r="J3" s="19"/>
      <c r="K3" s="19"/>
      <c r="L3" s="19"/>
      <c r="M3" s="19"/>
      <c r="N3" s="19"/>
      <c r="O3" s="19"/>
      <c r="P3" s="19"/>
      <c r="Q3" s="19"/>
      <c r="R3" s="19"/>
      <c r="S3" s="19"/>
      <c r="T3" s="19"/>
      <c r="U3" s="19"/>
      <c r="V3" s="19"/>
      <c r="W3" s="19"/>
      <c r="X3" s="19"/>
      <c r="Y3" s="19"/>
      <c r="Z3" s="19"/>
    </row>
    <row r="4" spans="1:26" ht="15" customHeight="1" x14ac:dyDescent="0.25">
      <c r="A4" s="220" t="s">
        <v>34</v>
      </c>
      <c r="B4" s="219"/>
      <c r="C4" s="150"/>
      <c r="D4" s="153"/>
      <c r="E4" s="62"/>
      <c r="F4" s="62"/>
      <c r="G4" s="19"/>
      <c r="H4" s="19"/>
      <c r="I4" s="19"/>
      <c r="J4" s="19"/>
      <c r="K4" s="19"/>
      <c r="L4" s="19"/>
      <c r="M4" s="19"/>
      <c r="N4" s="19"/>
      <c r="O4" s="19"/>
      <c r="P4" s="19"/>
      <c r="Q4" s="19"/>
      <c r="R4" s="19"/>
      <c r="S4" s="19"/>
      <c r="T4" s="19"/>
      <c r="U4" s="19"/>
      <c r="V4" s="19"/>
      <c r="W4" s="19"/>
      <c r="X4" s="19"/>
      <c r="Y4" s="19"/>
      <c r="Z4" s="19"/>
    </row>
    <row r="5" spans="1:26" ht="15.75" customHeight="1" x14ac:dyDescent="0.25">
      <c r="A5" s="221" t="s">
        <v>136</v>
      </c>
      <c r="B5" s="222">
        <f>Resultatregnskap!C6</f>
        <v>45657</v>
      </c>
      <c r="C5" s="223">
        <f>Resultatregnskap!D6</f>
        <v>45291</v>
      </c>
      <c r="D5" s="157" t="s">
        <v>36</v>
      </c>
      <c r="E5" s="224"/>
      <c r="F5" s="62"/>
      <c r="G5" s="19"/>
      <c r="H5" s="19"/>
      <c r="I5" s="19"/>
      <c r="J5" s="19"/>
      <c r="K5" s="19"/>
      <c r="L5" s="19"/>
      <c r="M5" s="19"/>
      <c r="N5" s="19"/>
      <c r="O5" s="19"/>
      <c r="P5" s="19"/>
      <c r="Q5" s="19"/>
      <c r="R5" s="19"/>
      <c r="S5" s="19"/>
      <c r="T5" s="19"/>
      <c r="U5" s="19"/>
      <c r="V5" s="19"/>
      <c r="W5" s="19"/>
      <c r="X5" s="19"/>
      <c r="Y5" s="19"/>
      <c r="Z5" s="19"/>
    </row>
    <row r="6" spans="1:26" ht="15.75" customHeight="1" x14ac:dyDescent="0.25">
      <c r="A6" s="225" t="s">
        <v>549</v>
      </c>
      <c r="B6" s="189">
        <f>1738158/1000</f>
        <v>1738.1579999999999</v>
      </c>
      <c r="C6" s="189">
        <f>1825518/1000</f>
        <v>1825.518</v>
      </c>
      <c r="D6" s="167" t="s">
        <v>550</v>
      </c>
      <c r="E6" s="62"/>
      <c r="F6" s="62"/>
      <c r="G6" s="19"/>
      <c r="H6" s="19"/>
      <c r="I6" s="19"/>
      <c r="J6" s="19"/>
      <c r="K6" s="19"/>
      <c r="L6" s="19"/>
      <c r="M6" s="19"/>
      <c r="N6" s="19"/>
      <c r="O6" s="19"/>
      <c r="P6" s="19"/>
      <c r="Q6" s="19"/>
      <c r="R6" s="19"/>
      <c r="S6" s="19"/>
      <c r="T6" s="19"/>
      <c r="U6" s="19"/>
      <c r="V6" s="19"/>
      <c r="W6" s="19"/>
      <c r="X6" s="19"/>
      <c r="Y6" s="19"/>
      <c r="Z6" s="19"/>
    </row>
    <row r="7" spans="1:26" ht="15.75" customHeight="1" x14ac:dyDescent="0.25">
      <c r="A7" s="225" t="s">
        <v>551</v>
      </c>
      <c r="B7" s="187">
        <f>-688000/1000</f>
        <v>-688</v>
      </c>
      <c r="C7" s="187">
        <f>-501000/1000</f>
        <v>-501</v>
      </c>
      <c r="D7" s="167" t="s">
        <v>552</v>
      </c>
      <c r="E7" s="62"/>
      <c r="F7" s="62"/>
      <c r="G7" s="19"/>
      <c r="H7" s="19"/>
      <c r="I7" s="19"/>
      <c r="J7" s="19"/>
      <c r="K7" s="19"/>
      <c r="L7" s="19"/>
      <c r="M7" s="19"/>
      <c r="N7" s="19"/>
      <c r="O7" s="19"/>
      <c r="P7" s="19"/>
      <c r="Q7" s="19"/>
      <c r="R7" s="19"/>
      <c r="S7" s="19"/>
      <c r="T7" s="19"/>
      <c r="U7" s="19"/>
      <c r="V7" s="19"/>
      <c r="W7" s="19"/>
      <c r="X7" s="19"/>
      <c r="Y7" s="19"/>
      <c r="Z7" s="19"/>
    </row>
    <row r="8" spans="1:26" ht="15.75" customHeight="1" x14ac:dyDescent="0.25">
      <c r="A8" s="226" t="s">
        <v>553</v>
      </c>
      <c r="B8" s="188">
        <f t="shared" ref="B8:C8" si="0">SUM(B6:B7)</f>
        <v>1050.1579999999999</v>
      </c>
      <c r="C8" s="189">
        <f t="shared" si="0"/>
        <v>1324.518</v>
      </c>
      <c r="D8" s="167" t="s">
        <v>554</v>
      </c>
      <c r="E8" s="62"/>
      <c r="F8" s="62"/>
      <c r="G8" s="19"/>
      <c r="H8" s="19"/>
      <c r="I8" s="19"/>
      <c r="J8" s="19"/>
      <c r="K8" s="19"/>
      <c r="L8" s="19"/>
      <c r="M8" s="19"/>
      <c r="N8" s="19"/>
      <c r="O8" s="19"/>
      <c r="P8" s="19"/>
      <c r="Q8" s="19"/>
      <c r="R8" s="19"/>
      <c r="S8" s="19"/>
      <c r="T8" s="19"/>
      <c r="U8" s="19"/>
      <c r="V8" s="19"/>
      <c r="W8" s="19"/>
      <c r="X8" s="19"/>
      <c r="Y8" s="19"/>
      <c r="Z8" s="19"/>
    </row>
    <row r="9" spans="1:26" ht="15.75" customHeight="1" x14ac:dyDescent="0.25">
      <c r="A9" s="227"/>
      <c r="B9" s="190"/>
      <c r="C9" s="190"/>
      <c r="D9" s="149"/>
      <c r="E9" s="62"/>
      <c r="F9" s="62"/>
      <c r="G9" s="19"/>
      <c r="H9" s="19"/>
      <c r="I9" s="19"/>
      <c r="J9" s="19"/>
      <c r="K9" s="19"/>
      <c r="L9" s="19"/>
      <c r="M9" s="19"/>
      <c r="N9" s="19"/>
      <c r="O9" s="19"/>
      <c r="P9" s="19"/>
      <c r="Q9" s="19"/>
      <c r="R9" s="19"/>
      <c r="S9" s="19"/>
      <c r="T9" s="19"/>
      <c r="U9" s="19"/>
      <c r="V9" s="19"/>
      <c r="W9" s="19"/>
      <c r="X9" s="19"/>
      <c r="Y9" s="19"/>
      <c r="Z9" s="19"/>
    </row>
    <row r="10" spans="1:26" ht="15.75" customHeight="1" x14ac:dyDescent="0.25">
      <c r="A10" s="221" t="s">
        <v>138</v>
      </c>
      <c r="B10" s="222">
        <f>Resultatregnskap!C6</f>
        <v>45657</v>
      </c>
      <c r="C10" s="223">
        <f>Resultatregnskap!D6</f>
        <v>45291</v>
      </c>
      <c r="D10" s="228" t="s">
        <v>36</v>
      </c>
      <c r="E10" s="62"/>
      <c r="F10" s="62"/>
      <c r="G10" s="19"/>
      <c r="H10" s="19"/>
      <c r="I10" s="19"/>
      <c r="J10" s="19"/>
      <c r="K10" s="19"/>
      <c r="L10" s="19"/>
      <c r="M10" s="19"/>
      <c r="N10" s="19"/>
      <c r="O10" s="19"/>
      <c r="P10" s="19"/>
      <c r="Q10" s="19"/>
      <c r="R10" s="19"/>
      <c r="S10" s="19"/>
      <c r="T10" s="19"/>
      <c r="U10" s="19"/>
      <c r="V10" s="19"/>
      <c r="W10" s="19"/>
      <c r="X10" s="19"/>
      <c r="Y10" s="19"/>
      <c r="Z10" s="19"/>
    </row>
    <row r="11" spans="1:26" ht="15.75" customHeight="1" x14ac:dyDescent="0.25">
      <c r="A11" s="27" t="s">
        <v>555</v>
      </c>
      <c r="B11" s="189">
        <f>1667238/1000</f>
        <v>1667.2380000000001</v>
      </c>
      <c r="C11" s="189">
        <f>1027350/1000</f>
        <v>1027.3499999999999</v>
      </c>
      <c r="D11" s="167" t="s">
        <v>556</v>
      </c>
      <c r="E11" s="62"/>
      <c r="F11" s="62"/>
      <c r="G11" s="229"/>
      <c r="H11" s="19"/>
      <c r="I11" s="19"/>
      <c r="J11" s="19"/>
      <c r="K11" s="19"/>
      <c r="L11" s="19"/>
      <c r="M11" s="19"/>
      <c r="N11" s="19"/>
      <c r="O11" s="19"/>
      <c r="P11" s="19"/>
      <c r="Q11" s="19"/>
      <c r="R11" s="19"/>
      <c r="S11" s="19"/>
      <c r="T11" s="19"/>
      <c r="U11" s="19"/>
      <c r="V11" s="19"/>
      <c r="W11" s="19"/>
      <c r="X11" s="19"/>
      <c r="Y11" s="19"/>
      <c r="Z11" s="19"/>
    </row>
    <row r="12" spans="1:26" ht="15.75" customHeight="1" x14ac:dyDescent="0.25">
      <c r="A12" s="230" t="s">
        <v>551</v>
      </c>
      <c r="B12" s="166"/>
      <c r="C12" s="166"/>
      <c r="D12" s="231" t="s">
        <v>557</v>
      </c>
      <c r="E12" s="62"/>
      <c r="F12" s="62"/>
      <c r="G12" s="19"/>
      <c r="H12" s="19"/>
      <c r="I12" s="19"/>
      <c r="J12" s="19"/>
      <c r="K12" s="19"/>
      <c r="L12" s="19"/>
      <c r="M12" s="19"/>
      <c r="N12" s="19"/>
      <c r="O12" s="19"/>
      <c r="P12" s="19"/>
      <c r="Q12" s="19"/>
      <c r="R12" s="19"/>
      <c r="S12" s="19"/>
      <c r="T12" s="19"/>
      <c r="U12" s="19"/>
      <c r="V12" s="19"/>
      <c r="W12" s="19"/>
      <c r="X12" s="19"/>
      <c r="Y12" s="19"/>
      <c r="Z12" s="19"/>
    </row>
    <row r="13" spans="1:26" ht="15.75" customHeight="1" x14ac:dyDescent="0.25">
      <c r="A13" s="232" t="s">
        <v>558</v>
      </c>
      <c r="B13" s="188">
        <f t="shared" ref="B13:C13" si="1">SUM(B11:B12)</f>
        <v>1667.2380000000001</v>
      </c>
      <c r="C13" s="189">
        <f t="shared" si="1"/>
        <v>1027.3499999999999</v>
      </c>
      <c r="D13" s="167" t="s">
        <v>559</v>
      </c>
      <c r="E13" s="62"/>
      <c r="F13" s="62"/>
      <c r="G13" s="19"/>
      <c r="H13" s="19"/>
      <c r="I13" s="19"/>
      <c r="J13" s="19"/>
      <c r="K13" s="19"/>
      <c r="L13" s="19"/>
      <c r="M13" s="19"/>
      <c r="N13" s="19"/>
      <c r="O13" s="19"/>
      <c r="P13" s="19"/>
      <c r="Q13" s="19"/>
      <c r="R13" s="19"/>
      <c r="S13" s="19"/>
      <c r="T13" s="19"/>
      <c r="U13" s="19"/>
      <c r="V13" s="19"/>
      <c r="W13" s="19"/>
      <c r="X13" s="19"/>
      <c r="Y13" s="19"/>
      <c r="Z13" s="19"/>
    </row>
    <row r="14" spans="1:26" ht="15.75" customHeight="1" x14ac:dyDescent="0.25">
      <c r="A14" s="62"/>
      <c r="B14" s="150"/>
      <c r="C14" s="150"/>
      <c r="D14" s="50"/>
      <c r="E14" s="62"/>
      <c r="F14" s="62"/>
      <c r="G14" s="19"/>
      <c r="H14" s="19"/>
      <c r="I14" s="19"/>
      <c r="J14" s="19"/>
      <c r="K14" s="19"/>
      <c r="L14" s="19"/>
      <c r="M14" s="19"/>
      <c r="N14" s="19"/>
      <c r="O14" s="19"/>
      <c r="P14" s="19"/>
      <c r="Q14" s="19"/>
      <c r="R14" s="19"/>
      <c r="S14" s="19"/>
      <c r="T14" s="19"/>
      <c r="U14" s="19"/>
      <c r="V14" s="19"/>
      <c r="W14" s="19"/>
      <c r="X14" s="19"/>
      <c r="Y14" s="19"/>
      <c r="Z14" s="19"/>
    </row>
    <row r="15" spans="1:26" ht="15.75" customHeight="1" x14ac:dyDescent="0.25">
      <c r="A15" s="16" t="s">
        <v>560</v>
      </c>
      <c r="B15" s="16"/>
      <c r="C15" s="16"/>
      <c r="D15" s="16"/>
      <c r="E15" s="62"/>
      <c r="F15" s="62"/>
      <c r="G15" s="19"/>
      <c r="H15" s="19"/>
      <c r="I15" s="19"/>
      <c r="J15" s="19"/>
      <c r="K15" s="19"/>
      <c r="L15" s="19"/>
      <c r="M15" s="19"/>
      <c r="N15" s="19"/>
      <c r="O15" s="19"/>
      <c r="P15" s="19"/>
      <c r="Q15" s="19"/>
      <c r="R15" s="19"/>
      <c r="S15" s="19"/>
      <c r="T15" s="19"/>
      <c r="U15" s="19"/>
      <c r="V15" s="19"/>
      <c r="W15" s="19"/>
      <c r="X15" s="19"/>
      <c r="Y15" s="19"/>
      <c r="Z15" s="19"/>
    </row>
    <row r="16" spans="1:26" ht="15.75" customHeight="1" x14ac:dyDescent="0.25">
      <c r="A16" s="220" t="s">
        <v>34</v>
      </c>
      <c r="B16" s="19"/>
      <c r="C16" s="19"/>
      <c r="D16" s="19"/>
      <c r="E16" s="62"/>
      <c r="F16" s="62"/>
      <c r="G16" s="19"/>
      <c r="H16" s="19"/>
      <c r="I16" s="19"/>
      <c r="J16" s="19"/>
      <c r="K16" s="19"/>
      <c r="L16" s="19"/>
      <c r="M16" s="19"/>
      <c r="N16" s="19"/>
      <c r="O16" s="19"/>
      <c r="P16" s="19"/>
      <c r="Q16" s="19"/>
      <c r="R16" s="19"/>
      <c r="S16" s="19"/>
      <c r="T16" s="19"/>
      <c r="U16" s="19"/>
      <c r="V16" s="19"/>
      <c r="W16" s="19"/>
      <c r="X16" s="19"/>
      <c r="Y16" s="19"/>
      <c r="Z16" s="19"/>
    </row>
    <row r="17" spans="1:26" ht="15.75" customHeight="1" x14ac:dyDescent="0.25">
      <c r="A17" s="27"/>
      <c r="B17" s="222">
        <f>Resultatregnskap!C6</f>
        <v>45657</v>
      </c>
      <c r="C17" s="223">
        <f>Resultatregnskap!D6</f>
        <v>45291</v>
      </c>
      <c r="D17" s="233" t="s">
        <v>36</v>
      </c>
      <c r="E17" s="62"/>
      <c r="F17" s="62"/>
      <c r="G17" s="19"/>
      <c r="H17" s="19"/>
      <c r="I17" s="19"/>
      <c r="J17" s="19"/>
      <c r="K17" s="19"/>
      <c r="L17" s="19"/>
      <c r="M17" s="19"/>
      <c r="N17" s="19"/>
      <c r="O17" s="19"/>
      <c r="P17" s="19"/>
      <c r="Q17" s="19"/>
      <c r="R17" s="19"/>
      <c r="S17" s="19"/>
      <c r="T17" s="19"/>
      <c r="U17" s="19"/>
      <c r="V17" s="19"/>
      <c r="W17" s="19"/>
      <c r="X17" s="19"/>
      <c r="Y17" s="19"/>
      <c r="Z17" s="19"/>
    </row>
    <row r="18" spans="1:26" ht="15.75" customHeight="1" x14ac:dyDescent="0.25">
      <c r="A18" s="27" t="s">
        <v>561</v>
      </c>
      <c r="B18" s="27"/>
      <c r="C18" s="27"/>
      <c r="D18" s="234" t="s">
        <v>562</v>
      </c>
      <c r="E18" s="235"/>
      <c r="F18" s="62"/>
      <c r="G18" s="19"/>
      <c r="H18" s="19"/>
      <c r="I18" s="19"/>
      <c r="J18" s="19"/>
      <c r="K18" s="19"/>
      <c r="L18" s="19"/>
      <c r="M18" s="19"/>
      <c r="N18" s="19"/>
      <c r="O18" s="19"/>
      <c r="P18" s="19"/>
      <c r="Q18" s="19"/>
      <c r="R18" s="19"/>
      <c r="S18" s="19"/>
      <c r="T18" s="19"/>
      <c r="U18" s="19"/>
      <c r="V18" s="19"/>
      <c r="W18" s="19"/>
      <c r="X18" s="19"/>
      <c r="Y18" s="19"/>
      <c r="Z18" s="19"/>
    </row>
    <row r="19" spans="1:26" ht="15.75" customHeight="1" x14ac:dyDescent="0.25">
      <c r="A19" s="27" t="s">
        <v>563</v>
      </c>
      <c r="B19" s="27"/>
      <c r="C19" s="27"/>
      <c r="D19" s="234" t="s">
        <v>564</v>
      </c>
      <c r="E19" s="235"/>
      <c r="F19" s="62"/>
      <c r="G19" s="19"/>
      <c r="H19" s="19"/>
      <c r="I19" s="19"/>
      <c r="J19" s="19"/>
      <c r="K19" s="19"/>
      <c r="L19" s="19"/>
      <c r="M19" s="19"/>
      <c r="N19" s="19"/>
      <c r="O19" s="19"/>
      <c r="P19" s="19"/>
      <c r="Q19" s="19"/>
      <c r="R19" s="19"/>
      <c r="S19" s="19"/>
      <c r="T19" s="19"/>
      <c r="U19" s="19"/>
      <c r="V19" s="19"/>
      <c r="W19" s="19"/>
      <c r="X19" s="19"/>
      <c r="Y19" s="19"/>
      <c r="Z19" s="19"/>
    </row>
    <row r="20" spans="1:26" ht="15.75" customHeight="1" x14ac:dyDescent="0.25">
      <c r="A20" s="236" t="s">
        <v>565</v>
      </c>
      <c r="B20" s="27"/>
      <c r="C20" s="27"/>
      <c r="D20" s="234" t="s">
        <v>566</v>
      </c>
      <c r="E20" s="62"/>
      <c r="F20" s="62"/>
      <c r="G20" s="19"/>
      <c r="H20" s="19"/>
      <c r="I20" s="19"/>
      <c r="J20" s="19"/>
      <c r="K20" s="19"/>
      <c r="L20" s="19"/>
      <c r="M20" s="19"/>
      <c r="N20" s="19"/>
      <c r="O20" s="19"/>
      <c r="P20" s="19"/>
      <c r="Q20" s="19"/>
      <c r="R20" s="19"/>
      <c r="S20" s="19"/>
      <c r="T20" s="19"/>
      <c r="U20" s="19"/>
      <c r="V20" s="19"/>
      <c r="W20" s="19"/>
      <c r="X20" s="19"/>
      <c r="Y20" s="19"/>
      <c r="Z20" s="19"/>
    </row>
    <row r="21" spans="1:26" ht="15.75" customHeight="1" x14ac:dyDescent="0.25">
      <c r="A21" s="236" t="s">
        <v>319</v>
      </c>
      <c r="B21" s="188">
        <f t="shared" ref="B21:C21" si="2">SUM(B18:B20)</f>
        <v>0</v>
      </c>
      <c r="C21" s="189">
        <f t="shared" si="2"/>
        <v>0</v>
      </c>
      <c r="D21" s="167" t="s">
        <v>567</v>
      </c>
      <c r="E21" s="62"/>
      <c r="F21" s="62"/>
      <c r="G21" s="19"/>
      <c r="H21" s="19"/>
      <c r="I21" s="19"/>
      <c r="J21" s="19"/>
      <c r="K21" s="19"/>
      <c r="L21" s="19"/>
      <c r="M21" s="19"/>
      <c r="N21" s="19"/>
      <c r="O21" s="19"/>
      <c r="P21" s="19"/>
      <c r="Q21" s="19"/>
      <c r="R21" s="19"/>
      <c r="S21" s="19"/>
      <c r="T21" s="19"/>
      <c r="U21" s="19"/>
      <c r="V21" s="19"/>
      <c r="W21" s="19"/>
      <c r="X21" s="19"/>
      <c r="Y21" s="19"/>
      <c r="Z21" s="19"/>
    </row>
    <row r="22" spans="1:26" ht="15.75" customHeight="1"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55.5" customHeight="1" x14ac:dyDescent="0.25">
      <c r="A23" s="310" t="s">
        <v>568</v>
      </c>
      <c r="B23" s="305"/>
      <c r="C23" s="305"/>
      <c r="D23" s="305"/>
      <c r="E23" s="19"/>
      <c r="F23" s="19"/>
      <c r="G23" s="19"/>
      <c r="H23" s="19"/>
      <c r="I23" s="19"/>
      <c r="J23" s="19"/>
      <c r="K23" s="19"/>
      <c r="L23" s="19"/>
      <c r="M23" s="19"/>
      <c r="N23" s="19"/>
      <c r="O23" s="19"/>
      <c r="P23" s="19"/>
      <c r="Q23" s="19"/>
      <c r="R23" s="19"/>
      <c r="S23" s="19"/>
      <c r="T23" s="19"/>
      <c r="U23" s="19"/>
      <c r="V23" s="19"/>
      <c r="W23" s="19"/>
      <c r="X23" s="19"/>
      <c r="Y23" s="19"/>
      <c r="Z23" s="19"/>
    </row>
    <row r="24" spans="1:26" ht="15.75" customHeight="1" x14ac:dyDescent="0.25">
      <c r="A24" s="329"/>
      <c r="B24" s="305"/>
      <c r="C24" s="305"/>
      <c r="D24" s="305"/>
      <c r="E24" s="19"/>
      <c r="F24" s="19"/>
      <c r="G24" s="19"/>
      <c r="H24" s="19"/>
      <c r="I24" s="19"/>
      <c r="J24" s="19"/>
      <c r="K24" s="19"/>
      <c r="L24" s="19"/>
      <c r="M24" s="19"/>
      <c r="N24" s="19"/>
      <c r="O24" s="19"/>
      <c r="P24" s="19"/>
      <c r="Q24" s="19"/>
      <c r="R24" s="19"/>
      <c r="S24" s="19"/>
      <c r="T24" s="19"/>
      <c r="U24" s="19"/>
      <c r="V24" s="19"/>
      <c r="W24" s="19"/>
      <c r="X24" s="19"/>
      <c r="Y24" s="19"/>
      <c r="Z24" s="19"/>
    </row>
    <row r="25" spans="1:26" ht="15.75" customHeight="1" x14ac:dyDescent="0.25">
      <c r="A25" s="38"/>
      <c r="B25" s="18"/>
      <c r="C25" s="18"/>
      <c r="D25" s="50"/>
      <c r="E25" s="19"/>
      <c r="F25" s="19"/>
      <c r="G25" s="19"/>
      <c r="H25" s="19"/>
      <c r="I25" s="19"/>
      <c r="J25" s="19"/>
      <c r="K25" s="19"/>
      <c r="L25" s="19"/>
      <c r="M25" s="19"/>
      <c r="N25" s="19"/>
      <c r="O25" s="19"/>
      <c r="P25" s="19"/>
      <c r="Q25" s="19"/>
      <c r="R25" s="19"/>
      <c r="S25" s="19"/>
      <c r="T25" s="19"/>
      <c r="U25" s="19"/>
      <c r="V25" s="19"/>
      <c r="W25" s="19"/>
      <c r="X25" s="19"/>
      <c r="Y25" s="19"/>
      <c r="Z25" s="19"/>
    </row>
    <row r="26" spans="1:26" ht="15.75" customHeight="1" x14ac:dyDescent="0.25">
      <c r="A26" s="19"/>
      <c r="B26" s="18"/>
      <c r="C26" s="18"/>
      <c r="D26" s="50"/>
      <c r="E26" s="19"/>
      <c r="F26" s="19"/>
      <c r="G26" s="19"/>
      <c r="H26" s="19"/>
      <c r="I26" s="19"/>
      <c r="J26" s="19"/>
      <c r="K26" s="19"/>
      <c r="L26" s="19"/>
      <c r="M26" s="19"/>
      <c r="N26" s="19"/>
      <c r="O26" s="19"/>
      <c r="P26" s="19"/>
      <c r="Q26" s="19"/>
      <c r="R26" s="19"/>
      <c r="S26" s="19"/>
      <c r="T26" s="19"/>
      <c r="U26" s="19"/>
      <c r="V26" s="19"/>
      <c r="W26" s="19"/>
      <c r="X26" s="19"/>
      <c r="Y26" s="19"/>
      <c r="Z26" s="19"/>
    </row>
    <row r="27" spans="1:26" ht="15.75" customHeight="1" x14ac:dyDescent="0.25">
      <c r="A27" s="19"/>
      <c r="B27" s="18"/>
      <c r="C27" s="18"/>
      <c r="D27" s="50"/>
      <c r="E27" s="19"/>
      <c r="F27" s="19"/>
      <c r="G27" s="19"/>
      <c r="H27" s="19"/>
      <c r="I27" s="19"/>
      <c r="J27" s="19"/>
      <c r="K27" s="19"/>
      <c r="L27" s="19"/>
      <c r="M27" s="19"/>
      <c r="N27" s="19"/>
      <c r="O27" s="19"/>
      <c r="P27" s="19"/>
      <c r="Q27" s="19"/>
      <c r="R27" s="19"/>
      <c r="S27" s="19"/>
      <c r="T27" s="19"/>
      <c r="U27" s="19"/>
      <c r="V27" s="19"/>
      <c r="W27" s="19"/>
      <c r="X27" s="19"/>
      <c r="Y27" s="19"/>
      <c r="Z27" s="19"/>
    </row>
    <row r="28" spans="1:26" ht="15.75" customHeight="1" x14ac:dyDescent="0.25">
      <c r="A28" s="19"/>
      <c r="B28" s="18"/>
      <c r="C28" s="18"/>
      <c r="D28" s="50"/>
      <c r="E28" s="19"/>
      <c r="F28" s="19"/>
      <c r="G28" s="19"/>
      <c r="H28" s="19"/>
      <c r="I28" s="19"/>
      <c r="J28" s="19"/>
      <c r="K28" s="19"/>
      <c r="L28" s="19"/>
      <c r="M28" s="19"/>
      <c r="N28" s="19"/>
      <c r="O28" s="19"/>
      <c r="P28" s="19"/>
      <c r="Q28" s="19"/>
      <c r="R28" s="19"/>
      <c r="S28" s="19"/>
      <c r="T28" s="19"/>
      <c r="U28" s="19"/>
      <c r="V28" s="19"/>
      <c r="W28" s="19"/>
      <c r="X28" s="19"/>
      <c r="Y28" s="19"/>
      <c r="Z28" s="19"/>
    </row>
    <row r="29" spans="1:26" ht="15.75" customHeight="1" x14ac:dyDescent="0.25">
      <c r="A29" s="19"/>
      <c r="B29" s="18"/>
      <c r="C29" s="18"/>
      <c r="D29" s="50"/>
      <c r="E29" s="19"/>
      <c r="F29" s="19"/>
      <c r="G29" s="19"/>
      <c r="H29" s="19"/>
      <c r="I29" s="19"/>
      <c r="J29" s="19"/>
      <c r="K29" s="19"/>
      <c r="L29" s="19"/>
      <c r="M29" s="19"/>
      <c r="N29" s="19"/>
      <c r="O29" s="19"/>
      <c r="P29" s="19"/>
      <c r="Q29" s="19"/>
      <c r="R29" s="19"/>
      <c r="S29" s="19"/>
      <c r="T29" s="19"/>
      <c r="U29" s="19"/>
      <c r="V29" s="19"/>
      <c r="W29" s="19"/>
      <c r="X29" s="19"/>
      <c r="Y29" s="19"/>
      <c r="Z29" s="19"/>
    </row>
    <row r="30" spans="1:26" ht="15.75" customHeight="1" x14ac:dyDescent="0.25">
      <c r="A30" s="19"/>
      <c r="B30" s="18"/>
      <c r="C30" s="18"/>
      <c r="D30" s="50"/>
      <c r="E30" s="19"/>
      <c r="F30" s="19"/>
      <c r="G30" s="19"/>
      <c r="H30" s="19"/>
      <c r="I30" s="19"/>
      <c r="J30" s="19"/>
      <c r="K30" s="19"/>
      <c r="L30" s="19"/>
      <c r="M30" s="19"/>
      <c r="N30" s="19"/>
      <c r="O30" s="19"/>
      <c r="P30" s="19"/>
      <c r="Q30" s="19"/>
      <c r="R30" s="19"/>
      <c r="S30" s="19"/>
      <c r="T30" s="19"/>
      <c r="U30" s="19"/>
      <c r="V30" s="19"/>
      <c r="W30" s="19"/>
      <c r="X30" s="19"/>
      <c r="Y30" s="19"/>
      <c r="Z30" s="19"/>
    </row>
    <row r="31" spans="1:26" ht="15.75" customHeight="1" x14ac:dyDescent="0.25">
      <c r="A31" s="19"/>
      <c r="B31" s="18"/>
      <c r="C31" s="18"/>
      <c r="D31" s="50"/>
      <c r="E31" s="19"/>
      <c r="F31" s="19"/>
      <c r="G31" s="19"/>
      <c r="H31" s="19"/>
      <c r="I31" s="19"/>
      <c r="J31" s="19"/>
      <c r="K31" s="19"/>
      <c r="L31" s="19"/>
      <c r="M31" s="19"/>
      <c r="N31" s="19"/>
      <c r="O31" s="19"/>
      <c r="P31" s="19"/>
      <c r="Q31" s="19"/>
      <c r="R31" s="19"/>
      <c r="S31" s="19"/>
      <c r="T31" s="19"/>
      <c r="U31" s="19"/>
      <c r="V31" s="19"/>
      <c r="W31" s="19"/>
      <c r="X31" s="19"/>
      <c r="Y31" s="19"/>
      <c r="Z31" s="19"/>
    </row>
    <row r="32" spans="1:26" ht="15.75" customHeight="1" x14ac:dyDescent="0.25">
      <c r="A32" s="19"/>
      <c r="B32" s="18"/>
      <c r="C32" s="18"/>
      <c r="D32" s="50"/>
      <c r="E32" s="19"/>
      <c r="F32" s="19"/>
      <c r="G32" s="19"/>
      <c r="H32" s="19"/>
      <c r="I32" s="19"/>
      <c r="J32" s="19"/>
      <c r="K32" s="19"/>
      <c r="L32" s="19"/>
      <c r="M32" s="19"/>
      <c r="N32" s="19"/>
      <c r="O32" s="19"/>
      <c r="P32" s="19"/>
      <c r="Q32" s="19"/>
      <c r="R32" s="19"/>
      <c r="S32" s="19"/>
      <c r="T32" s="19"/>
      <c r="U32" s="19"/>
      <c r="V32" s="19"/>
      <c r="W32" s="19"/>
      <c r="X32" s="19"/>
      <c r="Y32" s="19"/>
      <c r="Z32" s="19"/>
    </row>
    <row r="33" spans="1:26" ht="15.75" customHeight="1" x14ac:dyDescent="0.25">
      <c r="A33" s="19"/>
      <c r="B33" s="18"/>
      <c r="C33" s="18"/>
      <c r="D33" s="50"/>
      <c r="E33" s="19"/>
      <c r="F33" s="19"/>
      <c r="G33" s="19"/>
      <c r="H33" s="19"/>
      <c r="I33" s="19"/>
      <c r="J33" s="19"/>
      <c r="K33" s="19"/>
      <c r="L33" s="19"/>
      <c r="M33" s="19"/>
      <c r="N33" s="19"/>
      <c r="O33" s="19"/>
      <c r="P33" s="19"/>
      <c r="Q33" s="19"/>
      <c r="R33" s="19"/>
      <c r="S33" s="19"/>
      <c r="T33" s="19"/>
      <c r="U33" s="19"/>
      <c r="V33" s="19"/>
      <c r="W33" s="19"/>
      <c r="X33" s="19"/>
      <c r="Y33" s="19"/>
      <c r="Z33" s="19"/>
    </row>
    <row r="34" spans="1:26" ht="15.75" customHeight="1" x14ac:dyDescent="0.25">
      <c r="A34" s="19"/>
      <c r="B34" s="18"/>
      <c r="C34" s="18"/>
      <c r="D34" s="50"/>
      <c r="E34" s="19"/>
      <c r="F34" s="19"/>
      <c r="G34" s="19"/>
      <c r="H34" s="19"/>
      <c r="I34" s="19"/>
      <c r="J34" s="19"/>
      <c r="K34" s="19"/>
      <c r="L34" s="19"/>
      <c r="M34" s="19"/>
      <c r="N34" s="19"/>
      <c r="O34" s="19"/>
      <c r="P34" s="19"/>
      <c r="Q34" s="19"/>
      <c r="R34" s="19"/>
      <c r="S34" s="19"/>
      <c r="T34" s="19"/>
      <c r="U34" s="19"/>
      <c r="V34" s="19"/>
      <c r="W34" s="19"/>
      <c r="X34" s="19"/>
      <c r="Y34" s="19"/>
      <c r="Z34" s="19"/>
    </row>
    <row r="35" spans="1:26" ht="15.75" customHeight="1" x14ac:dyDescent="0.25">
      <c r="A35" s="19"/>
      <c r="B35" s="18"/>
      <c r="C35" s="18"/>
      <c r="D35" s="50"/>
      <c r="E35" s="19"/>
      <c r="F35" s="19"/>
      <c r="G35" s="19"/>
      <c r="H35" s="19"/>
      <c r="I35" s="19"/>
      <c r="J35" s="19"/>
      <c r="K35" s="19"/>
      <c r="L35" s="19"/>
      <c r="M35" s="19"/>
      <c r="N35" s="19"/>
      <c r="O35" s="19"/>
      <c r="P35" s="19"/>
      <c r="Q35" s="19"/>
      <c r="R35" s="19"/>
      <c r="S35" s="19"/>
      <c r="T35" s="19"/>
      <c r="U35" s="19"/>
      <c r="V35" s="19"/>
      <c r="W35" s="19"/>
      <c r="X35" s="19"/>
      <c r="Y35" s="19"/>
      <c r="Z35" s="19"/>
    </row>
    <row r="36" spans="1:26" ht="15.75" customHeight="1" x14ac:dyDescent="0.25">
      <c r="A36" s="19"/>
      <c r="B36" s="18"/>
      <c r="C36" s="18"/>
      <c r="D36" s="50"/>
      <c r="E36" s="19"/>
      <c r="F36" s="19"/>
      <c r="G36" s="19"/>
      <c r="H36" s="19"/>
      <c r="I36" s="19"/>
      <c r="J36" s="19"/>
      <c r="K36" s="19"/>
      <c r="L36" s="19"/>
      <c r="M36" s="19"/>
      <c r="N36" s="19"/>
      <c r="O36" s="19"/>
      <c r="P36" s="19"/>
      <c r="Q36" s="19"/>
      <c r="R36" s="19"/>
      <c r="S36" s="19"/>
      <c r="T36" s="19"/>
      <c r="U36" s="19"/>
      <c r="V36" s="19"/>
      <c r="W36" s="19"/>
      <c r="X36" s="19"/>
      <c r="Y36" s="19"/>
      <c r="Z36" s="19"/>
    </row>
    <row r="37" spans="1:26" ht="15.75" customHeight="1" x14ac:dyDescent="0.25">
      <c r="A37" s="19"/>
      <c r="B37" s="18"/>
      <c r="C37" s="18"/>
      <c r="D37" s="50"/>
      <c r="E37" s="19"/>
      <c r="F37" s="19"/>
      <c r="G37" s="19"/>
      <c r="H37" s="19"/>
      <c r="I37" s="19"/>
      <c r="J37" s="19"/>
      <c r="K37" s="19"/>
      <c r="L37" s="19"/>
      <c r="M37" s="19"/>
      <c r="N37" s="19"/>
      <c r="O37" s="19"/>
      <c r="P37" s="19"/>
      <c r="Q37" s="19"/>
      <c r="R37" s="19"/>
      <c r="S37" s="19"/>
      <c r="T37" s="19"/>
      <c r="U37" s="19"/>
      <c r="V37" s="19"/>
      <c r="W37" s="19"/>
      <c r="X37" s="19"/>
      <c r="Y37" s="19"/>
      <c r="Z37" s="19"/>
    </row>
    <row r="38" spans="1:26" ht="15.75" customHeight="1" x14ac:dyDescent="0.25">
      <c r="A38" s="19"/>
      <c r="B38" s="18"/>
      <c r="C38" s="18"/>
      <c r="D38" s="50"/>
      <c r="E38" s="19"/>
      <c r="F38" s="19"/>
      <c r="G38" s="19"/>
      <c r="H38" s="19"/>
      <c r="I38" s="19"/>
      <c r="J38" s="19"/>
      <c r="K38" s="19"/>
      <c r="L38" s="19"/>
      <c r="M38" s="19"/>
      <c r="N38" s="19"/>
      <c r="O38" s="19"/>
      <c r="P38" s="19"/>
      <c r="Q38" s="19"/>
      <c r="R38" s="19"/>
      <c r="S38" s="19"/>
      <c r="T38" s="19"/>
      <c r="U38" s="19"/>
      <c r="V38" s="19"/>
      <c r="W38" s="19"/>
      <c r="X38" s="19"/>
      <c r="Y38" s="19"/>
      <c r="Z38" s="19"/>
    </row>
    <row r="39" spans="1:26" ht="15.75" customHeight="1" x14ac:dyDescent="0.25">
      <c r="A39" s="19"/>
      <c r="B39" s="18"/>
      <c r="C39" s="18"/>
      <c r="D39" s="50"/>
      <c r="E39" s="19"/>
      <c r="F39" s="19"/>
      <c r="G39" s="19"/>
      <c r="H39" s="19"/>
      <c r="I39" s="19"/>
      <c r="J39" s="19"/>
      <c r="K39" s="19"/>
      <c r="L39" s="19"/>
      <c r="M39" s="19"/>
      <c r="N39" s="19"/>
      <c r="O39" s="19"/>
      <c r="P39" s="19"/>
      <c r="Q39" s="19"/>
      <c r="R39" s="19"/>
      <c r="S39" s="19"/>
      <c r="T39" s="19"/>
      <c r="U39" s="19"/>
      <c r="V39" s="19"/>
      <c r="W39" s="19"/>
      <c r="X39" s="19"/>
      <c r="Y39" s="19"/>
      <c r="Z39" s="19"/>
    </row>
    <row r="40" spans="1:26" ht="15.75" customHeight="1" x14ac:dyDescent="0.25">
      <c r="A40" s="19"/>
      <c r="B40" s="18"/>
      <c r="C40" s="18"/>
      <c r="D40" s="50"/>
      <c r="E40" s="19"/>
      <c r="F40" s="19"/>
      <c r="G40" s="19"/>
      <c r="H40" s="19"/>
      <c r="I40" s="19"/>
      <c r="J40" s="19"/>
      <c r="K40" s="19"/>
      <c r="L40" s="19"/>
      <c r="M40" s="19"/>
      <c r="N40" s="19"/>
      <c r="O40" s="19"/>
      <c r="P40" s="19"/>
      <c r="Q40" s="19"/>
      <c r="R40" s="19"/>
      <c r="S40" s="19"/>
      <c r="T40" s="19"/>
      <c r="U40" s="19"/>
      <c r="V40" s="19"/>
      <c r="W40" s="19"/>
      <c r="X40" s="19"/>
      <c r="Y40" s="19"/>
      <c r="Z40" s="19"/>
    </row>
    <row r="41" spans="1:26" ht="15.75" customHeight="1" x14ac:dyDescent="0.25">
      <c r="A41" s="19"/>
      <c r="B41" s="18"/>
      <c r="C41" s="18"/>
      <c r="D41" s="50"/>
      <c r="E41" s="19"/>
      <c r="F41" s="19"/>
      <c r="G41" s="19"/>
      <c r="H41" s="19"/>
      <c r="I41" s="19"/>
      <c r="J41" s="19"/>
      <c r="K41" s="19"/>
      <c r="L41" s="19"/>
      <c r="M41" s="19"/>
      <c r="N41" s="19"/>
      <c r="O41" s="19"/>
      <c r="P41" s="19"/>
      <c r="Q41" s="19"/>
      <c r="R41" s="19"/>
      <c r="S41" s="19"/>
      <c r="T41" s="19"/>
      <c r="U41" s="19"/>
      <c r="V41" s="19"/>
      <c r="W41" s="19"/>
      <c r="X41" s="19"/>
      <c r="Y41" s="19"/>
      <c r="Z41" s="19"/>
    </row>
    <row r="42" spans="1:26" ht="15.75" customHeight="1" x14ac:dyDescent="0.25">
      <c r="A42" s="19"/>
      <c r="B42" s="18"/>
      <c r="C42" s="18"/>
      <c r="D42" s="50"/>
      <c r="E42" s="19"/>
      <c r="F42" s="19"/>
      <c r="G42" s="19"/>
      <c r="H42" s="19"/>
      <c r="I42" s="19"/>
      <c r="J42" s="19"/>
      <c r="K42" s="19"/>
      <c r="L42" s="19"/>
      <c r="M42" s="19"/>
      <c r="N42" s="19"/>
      <c r="O42" s="19"/>
      <c r="P42" s="19"/>
      <c r="Q42" s="19"/>
      <c r="R42" s="19"/>
      <c r="S42" s="19"/>
      <c r="T42" s="19"/>
      <c r="U42" s="19"/>
      <c r="V42" s="19"/>
      <c r="W42" s="19"/>
      <c r="X42" s="19"/>
      <c r="Y42" s="19"/>
      <c r="Z42" s="19"/>
    </row>
    <row r="43" spans="1:26" ht="15.75" customHeight="1" x14ac:dyDescent="0.25">
      <c r="A43" s="19"/>
      <c r="B43" s="18"/>
      <c r="C43" s="18"/>
      <c r="D43" s="50"/>
      <c r="E43" s="19"/>
      <c r="F43" s="19"/>
      <c r="G43" s="19"/>
      <c r="H43" s="19"/>
      <c r="I43" s="19"/>
      <c r="J43" s="19"/>
      <c r="K43" s="19"/>
      <c r="L43" s="19"/>
      <c r="M43" s="19"/>
      <c r="N43" s="19"/>
      <c r="O43" s="19"/>
      <c r="P43" s="19"/>
      <c r="Q43" s="19"/>
      <c r="R43" s="19"/>
      <c r="S43" s="19"/>
      <c r="T43" s="19"/>
      <c r="U43" s="19"/>
      <c r="V43" s="19"/>
      <c r="W43" s="19"/>
      <c r="X43" s="19"/>
      <c r="Y43" s="19"/>
      <c r="Z43" s="19"/>
    </row>
    <row r="44" spans="1:26" ht="15.75" customHeight="1" x14ac:dyDescent="0.25">
      <c r="A44" s="19"/>
      <c r="B44" s="18"/>
      <c r="C44" s="18"/>
      <c r="D44" s="50"/>
      <c r="E44" s="19"/>
      <c r="F44" s="19"/>
      <c r="G44" s="19"/>
      <c r="H44" s="19"/>
      <c r="I44" s="19"/>
      <c r="J44" s="19"/>
      <c r="K44" s="19"/>
      <c r="L44" s="19"/>
      <c r="M44" s="19"/>
      <c r="N44" s="19"/>
      <c r="O44" s="19"/>
      <c r="P44" s="19"/>
      <c r="Q44" s="19"/>
      <c r="R44" s="19"/>
      <c r="S44" s="19"/>
      <c r="T44" s="19"/>
      <c r="U44" s="19"/>
      <c r="V44" s="19"/>
      <c r="W44" s="19"/>
      <c r="X44" s="19"/>
      <c r="Y44" s="19"/>
      <c r="Z44" s="19"/>
    </row>
    <row r="45" spans="1:26" ht="15.75" customHeight="1" x14ac:dyDescent="0.25">
      <c r="A45" s="19"/>
      <c r="B45" s="18"/>
      <c r="C45" s="18"/>
      <c r="D45" s="50"/>
      <c r="E45" s="19"/>
      <c r="F45" s="19"/>
      <c r="G45" s="19"/>
      <c r="H45" s="19"/>
      <c r="I45" s="19"/>
      <c r="J45" s="19"/>
      <c r="K45" s="19"/>
      <c r="L45" s="19"/>
      <c r="M45" s="19"/>
      <c r="N45" s="19"/>
      <c r="O45" s="19"/>
      <c r="P45" s="19"/>
      <c r="Q45" s="19"/>
      <c r="R45" s="19"/>
      <c r="S45" s="19"/>
      <c r="T45" s="19"/>
      <c r="U45" s="19"/>
      <c r="V45" s="19"/>
      <c r="W45" s="19"/>
      <c r="X45" s="19"/>
      <c r="Y45" s="19"/>
      <c r="Z45" s="19"/>
    </row>
    <row r="46" spans="1:26" ht="15.75" customHeight="1" x14ac:dyDescent="0.25">
      <c r="A46" s="19"/>
      <c r="B46" s="18"/>
      <c r="C46" s="18"/>
      <c r="D46" s="50"/>
      <c r="E46" s="19"/>
      <c r="F46" s="19"/>
      <c r="G46" s="19"/>
      <c r="H46" s="19"/>
      <c r="I46" s="19"/>
      <c r="J46" s="19"/>
      <c r="K46" s="19"/>
      <c r="L46" s="19"/>
      <c r="M46" s="19"/>
      <c r="N46" s="19"/>
      <c r="O46" s="19"/>
      <c r="P46" s="19"/>
      <c r="Q46" s="19"/>
      <c r="R46" s="19"/>
      <c r="S46" s="19"/>
      <c r="T46" s="19"/>
      <c r="U46" s="19"/>
      <c r="V46" s="19"/>
      <c r="W46" s="19"/>
      <c r="X46" s="19"/>
      <c r="Y46" s="19"/>
      <c r="Z46" s="19"/>
    </row>
    <row r="47" spans="1:26" ht="15.75" customHeight="1" x14ac:dyDescent="0.25">
      <c r="A47" s="19"/>
      <c r="B47" s="18"/>
      <c r="C47" s="18"/>
      <c r="D47" s="50"/>
      <c r="E47" s="19"/>
      <c r="F47" s="19"/>
      <c r="G47" s="19"/>
      <c r="H47" s="19"/>
      <c r="I47" s="19"/>
      <c r="J47" s="19"/>
      <c r="K47" s="19"/>
      <c r="L47" s="19"/>
      <c r="M47" s="19"/>
      <c r="N47" s="19"/>
      <c r="O47" s="19"/>
      <c r="P47" s="19"/>
      <c r="Q47" s="19"/>
      <c r="R47" s="19"/>
      <c r="S47" s="19"/>
      <c r="T47" s="19"/>
      <c r="U47" s="19"/>
      <c r="V47" s="19"/>
      <c r="W47" s="19"/>
      <c r="X47" s="19"/>
      <c r="Y47" s="19"/>
      <c r="Z47" s="19"/>
    </row>
    <row r="48" spans="1:26" ht="15.75" customHeight="1" x14ac:dyDescent="0.25">
      <c r="A48" s="19"/>
      <c r="B48" s="18"/>
      <c r="C48" s="18"/>
      <c r="D48" s="50"/>
      <c r="E48" s="19"/>
      <c r="F48" s="19"/>
      <c r="G48" s="19"/>
      <c r="H48" s="19"/>
      <c r="I48" s="19"/>
      <c r="J48" s="19"/>
      <c r="K48" s="19"/>
      <c r="L48" s="19"/>
      <c r="M48" s="19"/>
      <c r="N48" s="19"/>
      <c r="O48" s="19"/>
      <c r="P48" s="19"/>
      <c r="Q48" s="19"/>
      <c r="R48" s="19"/>
      <c r="S48" s="19"/>
      <c r="T48" s="19"/>
      <c r="U48" s="19"/>
      <c r="V48" s="19"/>
      <c r="W48" s="19"/>
      <c r="X48" s="19"/>
      <c r="Y48" s="19"/>
      <c r="Z48" s="19"/>
    </row>
    <row r="49" spans="1:26" ht="15.75" customHeight="1" x14ac:dyDescent="0.25">
      <c r="A49" s="19"/>
      <c r="B49" s="18"/>
      <c r="C49" s="18"/>
      <c r="D49" s="50"/>
      <c r="E49" s="19"/>
      <c r="F49" s="19"/>
      <c r="G49" s="19"/>
      <c r="H49" s="19"/>
      <c r="I49" s="19"/>
      <c r="J49" s="19"/>
      <c r="K49" s="19"/>
      <c r="L49" s="19"/>
      <c r="M49" s="19"/>
      <c r="N49" s="19"/>
      <c r="O49" s="19"/>
      <c r="P49" s="19"/>
      <c r="Q49" s="19"/>
      <c r="R49" s="19"/>
      <c r="S49" s="19"/>
      <c r="T49" s="19"/>
      <c r="U49" s="19"/>
      <c r="V49" s="19"/>
      <c r="W49" s="19"/>
      <c r="X49" s="19"/>
      <c r="Y49" s="19"/>
      <c r="Z49" s="19"/>
    </row>
    <row r="50" spans="1:26" ht="15.75" customHeight="1" x14ac:dyDescent="0.25">
      <c r="A50" s="19"/>
      <c r="B50" s="18"/>
      <c r="C50" s="18"/>
      <c r="D50" s="50"/>
      <c r="E50" s="19"/>
      <c r="F50" s="19"/>
      <c r="G50" s="19"/>
      <c r="H50" s="19"/>
      <c r="I50" s="19"/>
      <c r="J50" s="19"/>
      <c r="K50" s="19"/>
      <c r="L50" s="19"/>
      <c r="M50" s="19"/>
      <c r="N50" s="19"/>
      <c r="O50" s="19"/>
      <c r="P50" s="19"/>
      <c r="Q50" s="19"/>
      <c r="R50" s="19"/>
      <c r="S50" s="19"/>
      <c r="T50" s="19"/>
      <c r="U50" s="19"/>
      <c r="V50" s="19"/>
      <c r="W50" s="19"/>
      <c r="X50" s="19"/>
      <c r="Y50" s="19"/>
      <c r="Z50" s="19"/>
    </row>
    <row r="51" spans="1:26" ht="15.75" customHeight="1" x14ac:dyDescent="0.25">
      <c r="A51" s="19"/>
      <c r="B51" s="18"/>
      <c r="C51" s="18"/>
      <c r="D51" s="50"/>
      <c r="E51" s="19"/>
      <c r="F51" s="19"/>
      <c r="G51" s="19"/>
      <c r="H51" s="19"/>
      <c r="I51" s="19"/>
      <c r="J51" s="19"/>
      <c r="K51" s="19"/>
      <c r="L51" s="19"/>
      <c r="M51" s="19"/>
      <c r="N51" s="19"/>
      <c r="O51" s="19"/>
      <c r="P51" s="19"/>
      <c r="Q51" s="19"/>
      <c r="R51" s="19"/>
      <c r="S51" s="19"/>
      <c r="T51" s="19"/>
      <c r="U51" s="19"/>
      <c r="V51" s="19"/>
      <c r="W51" s="19"/>
      <c r="X51" s="19"/>
      <c r="Y51" s="19"/>
      <c r="Z51" s="19"/>
    </row>
    <row r="52" spans="1:26" ht="15.75" customHeight="1" x14ac:dyDescent="0.25">
      <c r="A52" s="19"/>
      <c r="B52" s="18"/>
      <c r="C52" s="18"/>
      <c r="D52" s="50"/>
      <c r="E52" s="19"/>
      <c r="F52" s="19"/>
      <c r="G52" s="19"/>
      <c r="H52" s="19"/>
      <c r="I52" s="19"/>
      <c r="J52" s="19"/>
      <c r="K52" s="19"/>
      <c r="L52" s="19"/>
      <c r="M52" s="19"/>
      <c r="N52" s="19"/>
      <c r="O52" s="19"/>
      <c r="P52" s="19"/>
      <c r="Q52" s="19"/>
      <c r="R52" s="19"/>
      <c r="S52" s="19"/>
      <c r="T52" s="19"/>
      <c r="U52" s="19"/>
      <c r="V52" s="19"/>
      <c r="W52" s="19"/>
      <c r="X52" s="19"/>
      <c r="Y52" s="19"/>
      <c r="Z52" s="19"/>
    </row>
    <row r="53" spans="1:26" ht="15.75" customHeight="1" x14ac:dyDescent="0.25">
      <c r="A53" s="19"/>
      <c r="B53" s="18"/>
      <c r="C53" s="18"/>
      <c r="D53" s="50"/>
      <c r="E53" s="19"/>
      <c r="F53" s="19"/>
      <c r="G53" s="19"/>
      <c r="H53" s="19"/>
      <c r="I53" s="19"/>
      <c r="J53" s="19"/>
      <c r="K53" s="19"/>
      <c r="L53" s="19"/>
      <c r="M53" s="19"/>
      <c r="N53" s="19"/>
      <c r="O53" s="19"/>
      <c r="P53" s="19"/>
      <c r="Q53" s="19"/>
      <c r="R53" s="19"/>
      <c r="S53" s="19"/>
      <c r="T53" s="19"/>
      <c r="U53" s="19"/>
      <c r="V53" s="19"/>
      <c r="W53" s="19"/>
      <c r="X53" s="19"/>
      <c r="Y53" s="19"/>
      <c r="Z53" s="19"/>
    </row>
    <row r="54" spans="1:26" ht="15.75" customHeight="1" x14ac:dyDescent="0.25">
      <c r="A54" s="19"/>
      <c r="B54" s="18"/>
      <c r="C54" s="18"/>
      <c r="D54" s="50"/>
      <c r="E54" s="19"/>
      <c r="F54" s="19"/>
      <c r="G54" s="19"/>
      <c r="H54" s="19"/>
      <c r="I54" s="19"/>
      <c r="J54" s="19"/>
      <c r="K54" s="19"/>
      <c r="L54" s="19"/>
      <c r="M54" s="19"/>
      <c r="N54" s="19"/>
      <c r="O54" s="19"/>
      <c r="P54" s="19"/>
      <c r="Q54" s="19"/>
      <c r="R54" s="19"/>
      <c r="S54" s="19"/>
      <c r="T54" s="19"/>
      <c r="U54" s="19"/>
      <c r="V54" s="19"/>
      <c r="W54" s="19"/>
      <c r="X54" s="19"/>
      <c r="Y54" s="19"/>
      <c r="Z54" s="19"/>
    </row>
    <row r="55" spans="1:26" ht="15.75" customHeight="1" x14ac:dyDescent="0.25">
      <c r="A55" s="19"/>
      <c r="B55" s="18"/>
      <c r="C55" s="18"/>
      <c r="D55" s="50"/>
      <c r="E55" s="19"/>
      <c r="F55" s="19"/>
      <c r="G55" s="19"/>
      <c r="H55" s="19"/>
      <c r="I55" s="19"/>
      <c r="J55" s="19"/>
      <c r="K55" s="19"/>
      <c r="L55" s="19"/>
      <c r="M55" s="19"/>
      <c r="N55" s="19"/>
      <c r="O55" s="19"/>
      <c r="P55" s="19"/>
      <c r="Q55" s="19"/>
      <c r="R55" s="19"/>
      <c r="S55" s="19"/>
      <c r="T55" s="19"/>
      <c r="U55" s="19"/>
      <c r="V55" s="19"/>
      <c r="W55" s="19"/>
      <c r="X55" s="19"/>
      <c r="Y55" s="19"/>
      <c r="Z55" s="19"/>
    </row>
    <row r="56" spans="1:26" ht="15.75" customHeight="1" x14ac:dyDescent="0.25">
      <c r="A56" s="19"/>
      <c r="B56" s="18"/>
      <c r="C56" s="18"/>
      <c r="D56" s="50"/>
      <c r="E56" s="19"/>
      <c r="F56" s="19"/>
      <c r="G56" s="19"/>
      <c r="H56" s="19"/>
      <c r="I56" s="19"/>
      <c r="J56" s="19"/>
      <c r="K56" s="19"/>
      <c r="L56" s="19"/>
      <c r="M56" s="19"/>
      <c r="N56" s="19"/>
      <c r="O56" s="19"/>
      <c r="P56" s="19"/>
      <c r="Q56" s="19"/>
      <c r="R56" s="19"/>
      <c r="S56" s="19"/>
      <c r="T56" s="19"/>
      <c r="U56" s="19"/>
      <c r="V56" s="19"/>
      <c r="W56" s="19"/>
      <c r="X56" s="19"/>
      <c r="Y56" s="19"/>
      <c r="Z56" s="19"/>
    </row>
    <row r="57" spans="1:26" ht="15.75" customHeight="1" x14ac:dyDescent="0.25">
      <c r="A57" s="19"/>
      <c r="B57" s="18"/>
      <c r="C57" s="18"/>
      <c r="D57" s="50"/>
      <c r="E57" s="19"/>
      <c r="F57" s="19"/>
      <c r="G57" s="19"/>
      <c r="H57" s="19"/>
      <c r="I57" s="19"/>
      <c r="J57" s="19"/>
      <c r="K57" s="19"/>
      <c r="L57" s="19"/>
      <c r="M57" s="19"/>
      <c r="N57" s="19"/>
      <c r="O57" s="19"/>
      <c r="P57" s="19"/>
      <c r="Q57" s="19"/>
      <c r="R57" s="19"/>
      <c r="S57" s="19"/>
      <c r="T57" s="19"/>
      <c r="U57" s="19"/>
      <c r="V57" s="19"/>
      <c r="W57" s="19"/>
      <c r="X57" s="19"/>
      <c r="Y57" s="19"/>
      <c r="Z57" s="19"/>
    </row>
    <row r="58" spans="1:26" ht="15.75" customHeight="1" x14ac:dyDescent="0.25">
      <c r="A58" s="19"/>
      <c r="B58" s="18"/>
      <c r="C58" s="18"/>
      <c r="D58" s="50"/>
      <c r="E58" s="19"/>
      <c r="F58" s="19"/>
      <c r="G58" s="19"/>
      <c r="H58" s="19"/>
      <c r="I58" s="19"/>
      <c r="J58" s="19"/>
      <c r="K58" s="19"/>
      <c r="L58" s="19"/>
      <c r="M58" s="19"/>
      <c r="N58" s="19"/>
      <c r="O58" s="19"/>
      <c r="P58" s="19"/>
      <c r="Q58" s="19"/>
      <c r="R58" s="19"/>
      <c r="S58" s="19"/>
      <c r="T58" s="19"/>
      <c r="U58" s="19"/>
      <c r="V58" s="19"/>
      <c r="W58" s="19"/>
      <c r="X58" s="19"/>
      <c r="Y58" s="19"/>
      <c r="Z58" s="19"/>
    </row>
    <row r="59" spans="1:26" ht="15.75" customHeight="1" x14ac:dyDescent="0.25">
      <c r="A59" s="19"/>
      <c r="B59" s="18"/>
      <c r="C59" s="18"/>
      <c r="D59" s="50"/>
      <c r="E59" s="19"/>
      <c r="F59" s="19"/>
      <c r="G59" s="19"/>
      <c r="H59" s="19"/>
      <c r="I59" s="19"/>
      <c r="J59" s="19"/>
      <c r="K59" s="19"/>
      <c r="L59" s="19"/>
      <c r="M59" s="19"/>
      <c r="N59" s="19"/>
      <c r="O59" s="19"/>
      <c r="P59" s="19"/>
      <c r="Q59" s="19"/>
      <c r="R59" s="19"/>
      <c r="S59" s="19"/>
      <c r="T59" s="19"/>
      <c r="U59" s="19"/>
      <c r="V59" s="19"/>
      <c r="W59" s="19"/>
      <c r="X59" s="19"/>
      <c r="Y59" s="19"/>
      <c r="Z59" s="19"/>
    </row>
    <row r="60" spans="1:26" ht="15.75" customHeight="1" x14ac:dyDescent="0.25">
      <c r="A60" s="19"/>
      <c r="B60" s="18"/>
      <c r="C60" s="18"/>
      <c r="D60" s="50"/>
      <c r="E60" s="19"/>
      <c r="F60" s="19"/>
      <c r="G60" s="19"/>
      <c r="H60" s="19"/>
      <c r="I60" s="19"/>
      <c r="J60" s="19"/>
      <c r="K60" s="19"/>
      <c r="L60" s="19"/>
      <c r="M60" s="19"/>
      <c r="N60" s="19"/>
      <c r="O60" s="19"/>
      <c r="P60" s="19"/>
      <c r="Q60" s="19"/>
      <c r="R60" s="19"/>
      <c r="S60" s="19"/>
      <c r="T60" s="19"/>
      <c r="U60" s="19"/>
      <c r="V60" s="19"/>
      <c r="W60" s="19"/>
      <c r="X60" s="19"/>
      <c r="Y60" s="19"/>
      <c r="Z60" s="19"/>
    </row>
    <row r="61" spans="1:26" ht="15.75" customHeight="1" x14ac:dyDescent="0.25">
      <c r="A61" s="19"/>
      <c r="B61" s="18"/>
      <c r="C61" s="18"/>
      <c r="D61" s="50"/>
      <c r="E61" s="19"/>
      <c r="F61" s="19"/>
      <c r="G61" s="19"/>
      <c r="H61" s="19"/>
      <c r="I61" s="19"/>
      <c r="J61" s="19"/>
      <c r="K61" s="19"/>
      <c r="L61" s="19"/>
      <c r="M61" s="19"/>
      <c r="N61" s="19"/>
      <c r="O61" s="19"/>
      <c r="P61" s="19"/>
      <c r="Q61" s="19"/>
      <c r="R61" s="19"/>
      <c r="S61" s="19"/>
      <c r="T61" s="19"/>
      <c r="U61" s="19"/>
      <c r="V61" s="19"/>
      <c r="W61" s="19"/>
      <c r="X61" s="19"/>
      <c r="Y61" s="19"/>
      <c r="Z61" s="19"/>
    </row>
    <row r="62" spans="1:26" ht="15.75" customHeight="1" x14ac:dyDescent="0.25">
      <c r="A62" s="19"/>
      <c r="B62" s="18"/>
      <c r="C62" s="18"/>
      <c r="D62" s="50"/>
      <c r="E62" s="19"/>
      <c r="F62" s="19"/>
      <c r="G62" s="19"/>
      <c r="H62" s="19"/>
      <c r="I62" s="19"/>
      <c r="J62" s="19"/>
      <c r="K62" s="19"/>
      <c r="L62" s="19"/>
      <c r="M62" s="19"/>
      <c r="N62" s="19"/>
      <c r="O62" s="19"/>
      <c r="P62" s="19"/>
      <c r="Q62" s="19"/>
      <c r="R62" s="19"/>
      <c r="S62" s="19"/>
      <c r="T62" s="19"/>
      <c r="U62" s="19"/>
      <c r="V62" s="19"/>
      <c r="W62" s="19"/>
      <c r="X62" s="19"/>
      <c r="Y62" s="19"/>
      <c r="Z62" s="19"/>
    </row>
    <row r="63" spans="1:26" ht="15.75" customHeight="1" x14ac:dyDescent="0.25">
      <c r="A63" s="19"/>
      <c r="B63" s="18"/>
      <c r="C63" s="18"/>
      <c r="D63" s="50"/>
      <c r="E63" s="19"/>
      <c r="F63" s="19"/>
      <c r="G63" s="19"/>
      <c r="H63" s="19"/>
      <c r="I63" s="19"/>
      <c r="J63" s="19"/>
      <c r="K63" s="19"/>
      <c r="L63" s="19"/>
      <c r="M63" s="19"/>
      <c r="N63" s="19"/>
      <c r="O63" s="19"/>
      <c r="P63" s="19"/>
      <c r="Q63" s="19"/>
      <c r="R63" s="19"/>
      <c r="S63" s="19"/>
      <c r="T63" s="19"/>
      <c r="U63" s="19"/>
      <c r="V63" s="19"/>
      <c r="W63" s="19"/>
      <c r="X63" s="19"/>
      <c r="Y63" s="19"/>
      <c r="Z63" s="19"/>
    </row>
    <row r="64" spans="1:26" ht="15.75" customHeight="1" x14ac:dyDescent="0.25">
      <c r="A64" s="19"/>
      <c r="B64" s="18"/>
      <c r="C64" s="18"/>
      <c r="D64" s="50"/>
      <c r="E64" s="19"/>
      <c r="F64" s="19"/>
      <c r="G64" s="19"/>
      <c r="H64" s="19"/>
      <c r="I64" s="19"/>
      <c r="J64" s="19"/>
      <c r="K64" s="19"/>
      <c r="L64" s="19"/>
      <c r="M64" s="19"/>
      <c r="N64" s="19"/>
      <c r="O64" s="19"/>
      <c r="P64" s="19"/>
      <c r="Q64" s="19"/>
      <c r="R64" s="19"/>
      <c r="S64" s="19"/>
      <c r="T64" s="19"/>
      <c r="U64" s="19"/>
      <c r="V64" s="19"/>
      <c r="W64" s="19"/>
      <c r="X64" s="19"/>
      <c r="Y64" s="19"/>
      <c r="Z64" s="19"/>
    </row>
    <row r="65" spans="1:26" ht="15.75" customHeight="1" x14ac:dyDescent="0.25">
      <c r="A65" s="19"/>
      <c r="B65" s="18"/>
      <c r="C65" s="18"/>
      <c r="D65" s="50"/>
      <c r="E65" s="19"/>
      <c r="F65" s="19"/>
      <c r="G65" s="19"/>
      <c r="H65" s="19"/>
      <c r="I65" s="19"/>
      <c r="J65" s="19"/>
      <c r="K65" s="19"/>
      <c r="L65" s="19"/>
      <c r="M65" s="19"/>
      <c r="N65" s="19"/>
      <c r="O65" s="19"/>
      <c r="P65" s="19"/>
      <c r="Q65" s="19"/>
      <c r="R65" s="19"/>
      <c r="S65" s="19"/>
      <c r="T65" s="19"/>
      <c r="U65" s="19"/>
      <c r="V65" s="19"/>
      <c r="W65" s="19"/>
      <c r="X65" s="19"/>
      <c r="Y65" s="19"/>
      <c r="Z65" s="19"/>
    </row>
    <row r="66" spans="1:26" ht="15.75" customHeight="1" x14ac:dyDescent="0.25">
      <c r="A66" s="19"/>
      <c r="B66" s="18"/>
      <c r="C66" s="18"/>
      <c r="D66" s="50"/>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x14ac:dyDescent="0.25">
      <c r="A67" s="19"/>
      <c r="B67" s="18"/>
      <c r="C67" s="18"/>
      <c r="D67" s="50"/>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x14ac:dyDescent="0.25">
      <c r="A68" s="19"/>
      <c r="B68" s="18"/>
      <c r="C68" s="18"/>
      <c r="D68" s="50"/>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x14ac:dyDescent="0.25">
      <c r="A69" s="19"/>
      <c r="B69" s="18"/>
      <c r="C69" s="18"/>
      <c r="D69" s="50"/>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x14ac:dyDescent="0.25">
      <c r="A70" s="19"/>
      <c r="B70" s="18"/>
      <c r="C70" s="18"/>
      <c r="D70" s="50"/>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x14ac:dyDescent="0.25">
      <c r="A71" s="19"/>
      <c r="B71" s="18"/>
      <c r="C71" s="18"/>
      <c r="D71" s="50"/>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x14ac:dyDescent="0.25">
      <c r="A72" s="19"/>
      <c r="B72" s="18"/>
      <c r="C72" s="18"/>
      <c r="D72" s="50"/>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x14ac:dyDescent="0.25">
      <c r="A73" s="19"/>
      <c r="B73" s="18"/>
      <c r="C73" s="18"/>
      <c r="D73" s="50"/>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x14ac:dyDescent="0.25">
      <c r="A74" s="19"/>
      <c r="B74" s="18"/>
      <c r="C74" s="18"/>
      <c r="D74" s="50"/>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x14ac:dyDescent="0.25">
      <c r="A75" s="19"/>
      <c r="B75" s="18"/>
      <c r="C75" s="18"/>
      <c r="D75" s="50"/>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x14ac:dyDescent="0.25">
      <c r="A76" s="19"/>
      <c r="B76" s="18"/>
      <c r="C76" s="18"/>
      <c r="D76" s="50"/>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x14ac:dyDescent="0.25">
      <c r="A77" s="19"/>
      <c r="B77" s="18"/>
      <c r="C77" s="18"/>
      <c r="D77" s="50"/>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x14ac:dyDescent="0.25">
      <c r="A78" s="19"/>
      <c r="B78" s="18"/>
      <c r="C78" s="18"/>
      <c r="D78" s="50"/>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x14ac:dyDescent="0.25">
      <c r="A79" s="19"/>
      <c r="B79" s="18"/>
      <c r="C79" s="18"/>
      <c r="D79" s="50"/>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x14ac:dyDescent="0.25">
      <c r="A80" s="19"/>
      <c r="B80" s="18"/>
      <c r="C80" s="18"/>
      <c r="D80" s="50"/>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x14ac:dyDescent="0.25">
      <c r="A81" s="19"/>
      <c r="B81" s="18"/>
      <c r="C81" s="18"/>
      <c r="D81" s="50"/>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x14ac:dyDescent="0.25">
      <c r="A82" s="19"/>
      <c r="B82" s="18"/>
      <c r="C82" s="18"/>
      <c r="D82" s="50"/>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x14ac:dyDescent="0.25">
      <c r="A83" s="19"/>
      <c r="B83" s="18"/>
      <c r="C83" s="18"/>
      <c r="D83" s="50"/>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x14ac:dyDescent="0.25">
      <c r="A84" s="19"/>
      <c r="B84" s="18"/>
      <c r="C84" s="18"/>
      <c r="D84" s="50"/>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x14ac:dyDescent="0.25">
      <c r="A85" s="19"/>
      <c r="B85" s="18"/>
      <c r="C85" s="18"/>
      <c r="D85" s="50"/>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x14ac:dyDescent="0.25">
      <c r="A86" s="19"/>
      <c r="B86" s="18"/>
      <c r="C86" s="18"/>
      <c r="D86" s="50"/>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x14ac:dyDescent="0.25">
      <c r="A87" s="19"/>
      <c r="B87" s="18"/>
      <c r="C87" s="18"/>
      <c r="D87" s="50"/>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x14ac:dyDescent="0.25">
      <c r="A88" s="19"/>
      <c r="B88" s="18"/>
      <c r="C88" s="18"/>
      <c r="D88" s="50"/>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x14ac:dyDescent="0.25">
      <c r="A89" s="19"/>
      <c r="B89" s="18"/>
      <c r="C89" s="18"/>
      <c r="D89" s="50"/>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x14ac:dyDescent="0.25">
      <c r="A90" s="19"/>
      <c r="B90" s="18"/>
      <c r="C90" s="18"/>
      <c r="D90" s="50"/>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x14ac:dyDescent="0.25">
      <c r="A91" s="19"/>
      <c r="B91" s="18"/>
      <c r="C91" s="18"/>
      <c r="D91" s="50"/>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x14ac:dyDescent="0.25">
      <c r="A92" s="19"/>
      <c r="B92" s="18"/>
      <c r="C92" s="18"/>
      <c r="D92" s="50"/>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x14ac:dyDescent="0.25">
      <c r="A93" s="19"/>
      <c r="B93" s="18"/>
      <c r="C93" s="18"/>
      <c r="D93" s="50"/>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x14ac:dyDescent="0.25">
      <c r="A94" s="19"/>
      <c r="B94" s="18"/>
      <c r="C94" s="18"/>
      <c r="D94" s="50"/>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x14ac:dyDescent="0.25">
      <c r="A95" s="19"/>
      <c r="B95" s="18"/>
      <c r="C95" s="18"/>
      <c r="D95" s="50"/>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x14ac:dyDescent="0.25">
      <c r="A96" s="19"/>
      <c r="B96" s="18"/>
      <c r="C96" s="18"/>
      <c r="D96" s="50"/>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x14ac:dyDescent="0.25">
      <c r="A97" s="19"/>
      <c r="B97" s="18"/>
      <c r="C97" s="18"/>
      <c r="D97" s="50"/>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x14ac:dyDescent="0.25">
      <c r="A98" s="19"/>
      <c r="B98" s="18"/>
      <c r="C98" s="18"/>
      <c r="D98" s="50"/>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x14ac:dyDescent="0.25">
      <c r="A99" s="19"/>
      <c r="B99" s="18"/>
      <c r="C99" s="18"/>
      <c r="D99" s="50"/>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x14ac:dyDescent="0.25">
      <c r="A100" s="19"/>
      <c r="B100" s="18"/>
      <c r="C100" s="18"/>
      <c r="D100" s="50"/>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x14ac:dyDescent="0.25">
      <c r="A101" s="19"/>
      <c r="B101" s="18"/>
      <c r="C101" s="18"/>
      <c r="D101" s="50"/>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x14ac:dyDescent="0.25">
      <c r="A102" s="19"/>
      <c r="B102" s="18"/>
      <c r="C102" s="18"/>
      <c r="D102" s="50"/>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x14ac:dyDescent="0.25">
      <c r="A103" s="19"/>
      <c r="B103" s="18"/>
      <c r="C103" s="18"/>
      <c r="D103" s="50"/>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x14ac:dyDescent="0.25">
      <c r="A104" s="19"/>
      <c r="B104" s="18"/>
      <c r="C104" s="18"/>
      <c r="D104" s="50"/>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x14ac:dyDescent="0.25">
      <c r="A105" s="19"/>
      <c r="B105" s="18"/>
      <c r="C105" s="18"/>
      <c r="D105" s="50"/>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x14ac:dyDescent="0.25">
      <c r="A106" s="19"/>
      <c r="B106" s="18"/>
      <c r="C106" s="18"/>
      <c r="D106" s="50"/>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x14ac:dyDescent="0.25">
      <c r="A107" s="19"/>
      <c r="B107" s="18"/>
      <c r="C107" s="18"/>
      <c r="D107" s="50"/>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x14ac:dyDescent="0.25">
      <c r="A108" s="19"/>
      <c r="B108" s="18"/>
      <c r="C108" s="18"/>
      <c r="D108" s="50"/>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x14ac:dyDescent="0.25">
      <c r="A109" s="19"/>
      <c r="B109" s="18"/>
      <c r="C109" s="18"/>
      <c r="D109" s="50"/>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x14ac:dyDescent="0.25">
      <c r="A110" s="19"/>
      <c r="B110" s="18"/>
      <c r="C110" s="18"/>
      <c r="D110" s="50"/>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x14ac:dyDescent="0.25">
      <c r="A111" s="19"/>
      <c r="B111" s="18"/>
      <c r="C111" s="18"/>
      <c r="D111" s="50"/>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x14ac:dyDescent="0.25">
      <c r="A112" s="19"/>
      <c r="B112" s="18"/>
      <c r="C112" s="18"/>
      <c r="D112" s="50"/>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x14ac:dyDescent="0.25">
      <c r="A113" s="19"/>
      <c r="B113" s="18"/>
      <c r="C113" s="18"/>
      <c r="D113" s="50"/>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x14ac:dyDescent="0.25">
      <c r="A114" s="19"/>
      <c r="B114" s="18"/>
      <c r="C114" s="18"/>
      <c r="D114" s="50"/>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x14ac:dyDescent="0.25">
      <c r="A115" s="19"/>
      <c r="B115" s="18"/>
      <c r="C115" s="18"/>
      <c r="D115" s="50"/>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x14ac:dyDescent="0.25">
      <c r="A116" s="19"/>
      <c r="B116" s="18"/>
      <c r="C116" s="18"/>
      <c r="D116" s="50"/>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x14ac:dyDescent="0.25">
      <c r="A117" s="19"/>
      <c r="B117" s="18"/>
      <c r="C117" s="18"/>
      <c r="D117" s="50"/>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x14ac:dyDescent="0.25">
      <c r="A118" s="19"/>
      <c r="B118" s="18"/>
      <c r="C118" s="18"/>
      <c r="D118" s="50"/>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x14ac:dyDescent="0.25">
      <c r="A119" s="19"/>
      <c r="B119" s="18"/>
      <c r="C119" s="18"/>
      <c r="D119" s="50"/>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x14ac:dyDescent="0.25">
      <c r="A120" s="19"/>
      <c r="B120" s="18"/>
      <c r="C120" s="18"/>
      <c r="D120" s="50"/>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x14ac:dyDescent="0.25">
      <c r="A121" s="19"/>
      <c r="B121" s="18"/>
      <c r="C121" s="18"/>
      <c r="D121" s="50"/>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x14ac:dyDescent="0.25">
      <c r="A122" s="19"/>
      <c r="B122" s="18"/>
      <c r="C122" s="18"/>
      <c r="D122" s="50"/>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x14ac:dyDescent="0.25">
      <c r="A123" s="19"/>
      <c r="B123" s="18"/>
      <c r="C123" s="18"/>
      <c r="D123" s="50"/>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x14ac:dyDescent="0.25">
      <c r="A124" s="19"/>
      <c r="B124" s="18"/>
      <c r="C124" s="18"/>
      <c r="D124" s="50"/>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x14ac:dyDescent="0.25">
      <c r="A125" s="19"/>
      <c r="B125" s="18"/>
      <c r="C125" s="18"/>
      <c r="D125" s="50"/>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x14ac:dyDescent="0.25">
      <c r="A126" s="19"/>
      <c r="B126" s="18"/>
      <c r="C126" s="18"/>
      <c r="D126" s="50"/>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x14ac:dyDescent="0.25">
      <c r="A127" s="19"/>
      <c r="B127" s="18"/>
      <c r="C127" s="18"/>
      <c r="D127" s="50"/>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x14ac:dyDescent="0.25">
      <c r="A128" s="19"/>
      <c r="B128" s="18"/>
      <c r="C128" s="18"/>
      <c r="D128" s="50"/>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x14ac:dyDescent="0.25">
      <c r="A129" s="19"/>
      <c r="B129" s="18"/>
      <c r="C129" s="18"/>
      <c r="D129" s="50"/>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x14ac:dyDescent="0.25">
      <c r="A130" s="19"/>
      <c r="B130" s="18"/>
      <c r="C130" s="18"/>
      <c r="D130" s="50"/>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x14ac:dyDescent="0.25">
      <c r="A131" s="19"/>
      <c r="B131" s="18"/>
      <c r="C131" s="18"/>
      <c r="D131" s="50"/>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x14ac:dyDescent="0.25">
      <c r="A132" s="19"/>
      <c r="B132" s="18"/>
      <c r="C132" s="18"/>
      <c r="D132" s="50"/>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x14ac:dyDescent="0.25">
      <c r="A133" s="19"/>
      <c r="B133" s="18"/>
      <c r="C133" s="18"/>
      <c r="D133" s="50"/>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x14ac:dyDescent="0.25">
      <c r="A134" s="19"/>
      <c r="B134" s="18"/>
      <c r="C134" s="18"/>
      <c r="D134" s="50"/>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x14ac:dyDescent="0.25">
      <c r="A135" s="19"/>
      <c r="B135" s="18"/>
      <c r="C135" s="18"/>
      <c r="D135" s="50"/>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x14ac:dyDescent="0.25">
      <c r="A136" s="19"/>
      <c r="B136" s="18"/>
      <c r="C136" s="18"/>
      <c r="D136" s="50"/>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x14ac:dyDescent="0.25">
      <c r="A137" s="19"/>
      <c r="B137" s="18"/>
      <c r="C137" s="18"/>
      <c r="D137" s="50"/>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x14ac:dyDescent="0.25">
      <c r="A138" s="19"/>
      <c r="B138" s="18"/>
      <c r="C138" s="18"/>
      <c r="D138" s="50"/>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x14ac:dyDescent="0.25">
      <c r="A139" s="19"/>
      <c r="B139" s="18"/>
      <c r="C139" s="18"/>
      <c r="D139" s="50"/>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x14ac:dyDescent="0.25">
      <c r="A140" s="19"/>
      <c r="B140" s="18"/>
      <c r="C140" s="18"/>
      <c r="D140" s="50"/>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x14ac:dyDescent="0.25">
      <c r="A141" s="19"/>
      <c r="B141" s="18"/>
      <c r="C141" s="18"/>
      <c r="D141" s="50"/>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x14ac:dyDescent="0.25">
      <c r="A142" s="19"/>
      <c r="B142" s="18"/>
      <c r="C142" s="18"/>
      <c r="D142" s="50"/>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x14ac:dyDescent="0.25">
      <c r="A143" s="19"/>
      <c r="B143" s="18"/>
      <c r="C143" s="18"/>
      <c r="D143" s="50"/>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x14ac:dyDescent="0.25">
      <c r="A144" s="19"/>
      <c r="B144" s="18"/>
      <c r="C144" s="18"/>
      <c r="D144" s="50"/>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x14ac:dyDescent="0.25">
      <c r="A145" s="19"/>
      <c r="B145" s="18"/>
      <c r="C145" s="18"/>
      <c r="D145" s="50"/>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x14ac:dyDescent="0.25">
      <c r="A146" s="19"/>
      <c r="B146" s="18"/>
      <c r="C146" s="18"/>
      <c r="D146" s="50"/>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x14ac:dyDescent="0.25">
      <c r="A147" s="19"/>
      <c r="B147" s="18"/>
      <c r="C147" s="18"/>
      <c r="D147" s="50"/>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x14ac:dyDescent="0.25">
      <c r="A148" s="19"/>
      <c r="B148" s="18"/>
      <c r="C148" s="18"/>
      <c r="D148" s="50"/>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x14ac:dyDescent="0.25">
      <c r="A149" s="19"/>
      <c r="B149" s="18"/>
      <c r="C149" s="18"/>
      <c r="D149" s="50"/>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x14ac:dyDescent="0.25">
      <c r="A150" s="19"/>
      <c r="B150" s="18"/>
      <c r="C150" s="18"/>
      <c r="D150" s="50"/>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x14ac:dyDescent="0.25">
      <c r="A151" s="19"/>
      <c r="B151" s="18"/>
      <c r="C151" s="18"/>
      <c r="D151" s="50"/>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x14ac:dyDescent="0.25">
      <c r="A152" s="19"/>
      <c r="B152" s="18"/>
      <c r="C152" s="18"/>
      <c r="D152" s="50"/>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x14ac:dyDescent="0.25">
      <c r="A153" s="19"/>
      <c r="B153" s="18"/>
      <c r="C153" s="18"/>
      <c r="D153" s="50"/>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x14ac:dyDescent="0.25">
      <c r="A154" s="19"/>
      <c r="B154" s="18"/>
      <c r="C154" s="18"/>
      <c r="D154" s="50"/>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x14ac:dyDescent="0.25">
      <c r="A155" s="19"/>
      <c r="B155" s="18"/>
      <c r="C155" s="18"/>
      <c r="D155" s="50"/>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x14ac:dyDescent="0.25">
      <c r="A156" s="19"/>
      <c r="B156" s="18"/>
      <c r="C156" s="18"/>
      <c r="D156" s="50"/>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x14ac:dyDescent="0.25">
      <c r="A157" s="19"/>
      <c r="B157" s="18"/>
      <c r="C157" s="18"/>
      <c r="D157" s="50"/>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x14ac:dyDescent="0.25">
      <c r="A158" s="19"/>
      <c r="B158" s="18"/>
      <c r="C158" s="18"/>
      <c r="D158" s="50"/>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x14ac:dyDescent="0.25">
      <c r="A159" s="19"/>
      <c r="B159" s="18"/>
      <c r="C159" s="18"/>
      <c r="D159" s="50"/>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x14ac:dyDescent="0.25">
      <c r="A160" s="19"/>
      <c r="B160" s="18"/>
      <c r="C160" s="18"/>
      <c r="D160" s="50"/>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x14ac:dyDescent="0.25">
      <c r="A161" s="19"/>
      <c r="B161" s="18"/>
      <c r="C161" s="18"/>
      <c r="D161" s="50"/>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x14ac:dyDescent="0.25">
      <c r="A162" s="19"/>
      <c r="B162" s="18"/>
      <c r="C162" s="18"/>
      <c r="D162" s="50"/>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x14ac:dyDescent="0.25">
      <c r="A163" s="19"/>
      <c r="B163" s="18"/>
      <c r="C163" s="18"/>
      <c r="D163" s="50"/>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x14ac:dyDescent="0.25">
      <c r="A164" s="19"/>
      <c r="B164" s="18"/>
      <c r="C164" s="18"/>
      <c r="D164" s="50"/>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x14ac:dyDescent="0.25">
      <c r="A165" s="19"/>
      <c r="B165" s="18"/>
      <c r="C165" s="18"/>
      <c r="D165" s="50"/>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x14ac:dyDescent="0.25">
      <c r="A166" s="19"/>
      <c r="B166" s="18"/>
      <c r="C166" s="18"/>
      <c r="D166" s="50"/>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x14ac:dyDescent="0.25">
      <c r="A167" s="19"/>
      <c r="B167" s="18"/>
      <c r="C167" s="18"/>
      <c r="D167" s="50"/>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x14ac:dyDescent="0.25">
      <c r="A168" s="19"/>
      <c r="B168" s="18"/>
      <c r="C168" s="18"/>
      <c r="D168" s="50"/>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x14ac:dyDescent="0.25">
      <c r="A169" s="19"/>
      <c r="B169" s="18"/>
      <c r="C169" s="18"/>
      <c r="D169" s="50"/>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x14ac:dyDescent="0.25">
      <c r="A170" s="19"/>
      <c r="B170" s="18"/>
      <c r="C170" s="18"/>
      <c r="D170" s="50"/>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x14ac:dyDescent="0.25">
      <c r="A171" s="19"/>
      <c r="B171" s="18"/>
      <c r="C171" s="18"/>
      <c r="D171" s="50"/>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x14ac:dyDescent="0.25">
      <c r="A172" s="19"/>
      <c r="B172" s="18"/>
      <c r="C172" s="18"/>
      <c r="D172" s="50"/>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x14ac:dyDescent="0.25">
      <c r="A173" s="19"/>
      <c r="B173" s="18"/>
      <c r="C173" s="18"/>
      <c r="D173" s="50"/>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x14ac:dyDescent="0.25">
      <c r="A174" s="19"/>
      <c r="B174" s="18"/>
      <c r="C174" s="18"/>
      <c r="D174" s="50"/>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x14ac:dyDescent="0.25">
      <c r="A175" s="19"/>
      <c r="B175" s="18"/>
      <c r="C175" s="18"/>
      <c r="D175" s="50"/>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x14ac:dyDescent="0.25">
      <c r="A176" s="19"/>
      <c r="B176" s="18"/>
      <c r="C176" s="18"/>
      <c r="D176" s="50"/>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x14ac:dyDescent="0.25">
      <c r="A177" s="19"/>
      <c r="B177" s="18"/>
      <c r="C177" s="18"/>
      <c r="D177" s="50"/>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x14ac:dyDescent="0.25">
      <c r="A178" s="19"/>
      <c r="B178" s="18"/>
      <c r="C178" s="18"/>
      <c r="D178" s="50"/>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x14ac:dyDescent="0.25">
      <c r="A179" s="19"/>
      <c r="B179" s="18"/>
      <c r="C179" s="18"/>
      <c r="D179" s="50"/>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x14ac:dyDescent="0.25">
      <c r="A180" s="19"/>
      <c r="B180" s="18"/>
      <c r="C180" s="18"/>
      <c r="D180" s="50"/>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x14ac:dyDescent="0.25">
      <c r="A181" s="19"/>
      <c r="B181" s="18"/>
      <c r="C181" s="18"/>
      <c r="D181" s="50"/>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x14ac:dyDescent="0.25">
      <c r="A182" s="19"/>
      <c r="B182" s="18"/>
      <c r="C182" s="18"/>
      <c r="D182" s="50"/>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x14ac:dyDescent="0.25">
      <c r="A183" s="19"/>
      <c r="B183" s="18"/>
      <c r="C183" s="18"/>
      <c r="D183" s="50"/>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x14ac:dyDescent="0.25">
      <c r="A184" s="19"/>
      <c r="B184" s="18"/>
      <c r="C184" s="18"/>
      <c r="D184" s="50"/>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x14ac:dyDescent="0.25">
      <c r="A185" s="19"/>
      <c r="B185" s="18"/>
      <c r="C185" s="18"/>
      <c r="D185" s="50"/>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x14ac:dyDescent="0.25">
      <c r="A186" s="19"/>
      <c r="B186" s="18"/>
      <c r="C186" s="18"/>
      <c r="D186" s="50"/>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x14ac:dyDescent="0.25">
      <c r="A187" s="19"/>
      <c r="B187" s="18"/>
      <c r="C187" s="18"/>
      <c r="D187" s="50"/>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x14ac:dyDescent="0.25">
      <c r="A188" s="19"/>
      <c r="B188" s="18"/>
      <c r="C188" s="18"/>
      <c r="D188" s="50"/>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x14ac:dyDescent="0.25">
      <c r="A189" s="19"/>
      <c r="B189" s="18"/>
      <c r="C189" s="18"/>
      <c r="D189" s="50"/>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x14ac:dyDescent="0.25">
      <c r="A190" s="19"/>
      <c r="B190" s="18"/>
      <c r="C190" s="18"/>
      <c r="D190" s="50"/>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x14ac:dyDescent="0.25">
      <c r="A191" s="19"/>
      <c r="B191" s="18"/>
      <c r="C191" s="18"/>
      <c r="D191" s="50"/>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x14ac:dyDescent="0.25">
      <c r="A192" s="19"/>
      <c r="B192" s="18"/>
      <c r="C192" s="18"/>
      <c r="D192" s="50"/>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x14ac:dyDescent="0.25">
      <c r="A193" s="19"/>
      <c r="B193" s="18"/>
      <c r="C193" s="18"/>
      <c r="D193" s="50"/>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x14ac:dyDescent="0.25">
      <c r="A194" s="19"/>
      <c r="B194" s="18"/>
      <c r="C194" s="18"/>
      <c r="D194" s="50"/>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x14ac:dyDescent="0.25">
      <c r="A195" s="19"/>
      <c r="B195" s="18"/>
      <c r="C195" s="18"/>
      <c r="D195" s="50"/>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x14ac:dyDescent="0.25">
      <c r="A196" s="19"/>
      <c r="B196" s="18"/>
      <c r="C196" s="18"/>
      <c r="D196" s="50"/>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x14ac:dyDescent="0.25">
      <c r="A197" s="19"/>
      <c r="B197" s="18"/>
      <c r="C197" s="18"/>
      <c r="D197" s="50"/>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x14ac:dyDescent="0.25">
      <c r="A198" s="19"/>
      <c r="B198" s="18"/>
      <c r="C198" s="18"/>
      <c r="D198" s="50"/>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x14ac:dyDescent="0.25">
      <c r="A199" s="19"/>
      <c r="B199" s="18"/>
      <c r="C199" s="18"/>
      <c r="D199" s="50"/>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x14ac:dyDescent="0.25">
      <c r="A200" s="19"/>
      <c r="B200" s="18"/>
      <c r="C200" s="18"/>
      <c r="D200" s="50"/>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x14ac:dyDescent="0.25">
      <c r="A201" s="19"/>
      <c r="B201" s="18"/>
      <c r="C201" s="18"/>
      <c r="D201" s="50"/>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x14ac:dyDescent="0.25">
      <c r="A202" s="19"/>
      <c r="B202" s="18"/>
      <c r="C202" s="18"/>
      <c r="D202" s="50"/>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x14ac:dyDescent="0.25">
      <c r="A203" s="19"/>
      <c r="B203" s="18"/>
      <c r="C203" s="18"/>
      <c r="D203" s="50"/>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x14ac:dyDescent="0.25">
      <c r="A204" s="19"/>
      <c r="B204" s="18"/>
      <c r="C204" s="18"/>
      <c r="D204" s="50"/>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x14ac:dyDescent="0.25">
      <c r="A205" s="19"/>
      <c r="B205" s="18"/>
      <c r="C205" s="18"/>
      <c r="D205" s="50"/>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x14ac:dyDescent="0.25">
      <c r="A206" s="19"/>
      <c r="B206" s="18"/>
      <c r="C206" s="18"/>
      <c r="D206" s="50"/>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x14ac:dyDescent="0.25">
      <c r="A207" s="19"/>
      <c r="B207" s="18"/>
      <c r="C207" s="18"/>
      <c r="D207" s="50"/>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x14ac:dyDescent="0.25">
      <c r="A208" s="19"/>
      <c r="B208" s="18"/>
      <c r="C208" s="18"/>
      <c r="D208" s="50"/>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x14ac:dyDescent="0.25">
      <c r="A209" s="19"/>
      <c r="B209" s="18"/>
      <c r="C209" s="18"/>
      <c r="D209" s="50"/>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x14ac:dyDescent="0.25">
      <c r="A210" s="19"/>
      <c r="B210" s="18"/>
      <c r="C210" s="18"/>
      <c r="D210" s="50"/>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x14ac:dyDescent="0.25">
      <c r="A211" s="19"/>
      <c r="B211" s="18"/>
      <c r="C211" s="18"/>
      <c r="D211" s="50"/>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x14ac:dyDescent="0.25">
      <c r="A212" s="19"/>
      <c r="B212" s="18"/>
      <c r="C212" s="18"/>
      <c r="D212" s="50"/>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x14ac:dyDescent="0.25">
      <c r="A213" s="19"/>
      <c r="B213" s="18"/>
      <c r="C213" s="18"/>
      <c r="D213" s="50"/>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x14ac:dyDescent="0.25">
      <c r="A214" s="19"/>
      <c r="B214" s="18"/>
      <c r="C214" s="18"/>
      <c r="D214" s="50"/>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x14ac:dyDescent="0.25">
      <c r="A215" s="19"/>
      <c r="B215" s="18"/>
      <c r="C215" s="18"/>
      <c r="D215" s="50"/>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x14ac:dyDescent="0.25">
      <c r="A216" s="19"/>
      <c r="B216" s="18"/>
      <c r="C216" s="18"/>
      <c r="D216" s="50"/>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x14ac:dyDescent="0.25">
      <c r="A217" s="19"/>
      <c r="B217" s="18"/>
      <c r="C217" s="18"/>
      <c r="D217" s="50"/>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x14ac:dyDescent="0.25">
      <c r="A218" s="19"/>
      <c r="B218" s="18"/>
      <c r="C218" s="18"/>
      <c r="D218" s="50"/>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25">
      <c r="A219" s="19"/>
      <c r="B219" s="18"/>
      <c r="C219" s="18"/>
      <c r="D219" s="50"/>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25">
      <c r="A220" s="19"/>
      <c r="B220" s="18"/>
      <c r="C220" s="18"/>
      <c r="D220" s="50"/>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5">
      <c r="A221" s="19"/>
      <c r="B221" s="18"/>
      <c r="C221" s="18"/>
      <c r="D221" s="50"/>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5">
      <c r="A222" s="19"/>
      <c r="B222" s="18"/>
      <c r="C222" s="18"/>
      <c r="D222" s="50"/>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5">
      <c r="A223" s="19"/>
      <c r="B223" s="18"/>
      <c r="C223" s="18"/>
      <c r="D223" s="50"/>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5">
      <c r="A224" s="19"/>
      <c r="B224" s="18"/>
      <c r="C224" s="18"/>
      <c r="D224" s="50"/>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5">
      <c r="A225" s="19"/>
      <c r="B225" s="18"/>
      <c r="C225" s="18"/>
      <c r="D225" s="50"/>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5">
      <c r="A226" s="19"/>
      <c r="B226" s="18"/>
      <c r="C226" s="18"/>
      <c r="D226" s="50"/>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5">
      <c r="A227" s="19"/>
      <c r="B227" s="18"/>
      <c r="C227" s="18"/>
      <c r="D227" s="50"/>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5">
      <c r="A228" s="19"/>
      <c r="B228" s="18"/>
      <c r="C228" s="18"/>
      <c r="D228" s="50"/>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5">
      <c r="A229" s="19"/>
      <c r="B229" s="18"/>
      <c r="C229" s="18"/>
      <c r="D229" s="50"/>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5">
      <c r="A230" s="19"/>
      <c r="B230" s="18"/>
      <c r="C230" s="18"/>
      <c r="D230" s="50"/>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5">
      <c r="A231" s="19"/>
      <c r="B231" s="18"/>
      <c r="C231" s="18"/>
      <c r="D231" s="50"/>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5">
      <c r="A232" s="19"/>
      <c r="B232" s="18"/>
      <c r="C232" s="18"/>
      <c r="D232" s="50"/>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5">
      <c r="A233" s="19"/>
      <c r="B233" s="18"/>
      <c r="C233" s="18"/>
      <c r="D233" s="50"/>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5">
      <c r="A234" s="19"/>
      <c r="B234" s="18"/>
      <c r="C234" s="18"/>
      <c r="D234" s="50"/>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5">
      <c r="A235" s="19"/>
      <c r="B235" s="18"/>
      <c r="C235" s="18"/>
      <c r="D235" s="50"/>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5">
      <c r="A236" s="19"/>
      <c r="B236" s="18"/>
      <c r="C236" s="18"/>
      <c r="D236" s="50"/>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5">
      <c r="A237" s="19"/>
      <c r="B237" s="18"/>
      <c r="C237" s="18"/>
      <c r="D237" s="50"/>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5">
      <c r="A238" s="19"/>
      <c r="B238" s="18"/>
      <c r="C238" s="18"/>
      <c r="D238" s="50"/>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5">
      <c r="A239" s="19"/>
      <c r="B239" s="18"/>
      <c r="C239" s="18"/>
      <c r="D239" s="50"/>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5">
      <c r="A240" s="19"/>
      <c r="B240" s="18"/>
      <c r="C240" s="18"/>
      <c r="D240" s="50"/>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5">
      <c r="A241" s="19"/>
      <c r="B241" s="18"/>
      <c r="C241" s="18"/>
      <c r="D241" s="50"/>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5">
      <c r="A242" s="19"/>
      <c r="B242" s="18"/>
      <c r="C242" s="18"/>
      <c r="D242" s="50"/>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5">
      <c r="A243" s="19"/>
      <c r="B243" s="18"/>
      <c r="C243" s="18"/>
      <c r="D243" s="50"/>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5">
      <c r="A244" s="19"/>
      <c r="B244" s="18"/>
      <c r="C244" s="18"/>
      <c r="D244" s="50"/>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5">
      <c r="A245" s="19"/>
      <c r="B245" s="18"/>
      <c r="C245" s="18"/>
      <c r="D245" s="50"/>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5">
      <c r="A246" s="19"/>
      <c r="B246" s="18"/>
      <c r="C246" s="18"/>
      <c r="D246" s="50"/>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5">
      <c r="A247" s="19"/>
      <c r="B247" s="18"/>
      <c r="C247" s="18"/>
      <c r="D247" s="50"/>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5">
      <c r="A248" s="19"/>
      <c r="B248" s="18"/>
      <c r="C248" s="18"/>
      <c r="D248" s="50"/>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5">
      <c r="A249" s="19"/>
      <c r="B249" s="18"/>
      <c r="C249" s="18"/>
      <c r="D249" s="50"/>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5">
      <c r="A250" s="19"/>
      <c r="B250" s="18"/>
      <c r="C250" s="18"/>
      <c r="D250" s="50"/>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5">
      <c r="A251" s="19"/>
      <c r="B251" s="18"/>
      <c r="C251" s="18"/>
      <c r="D251" s="50"/>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5">
      <c r="A252" s="19"/>
      <c r="B252" s="18"/>
      <c r="C252" s="18"/>
      <c r="D252" s="50"/>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5">
      <c r="A253" s="19"/>
      <c r="B253" s="18"/>
      <c r="C253" s="18"/>
      <c r="D253" s="50"/>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5">
      <c r="A254" s="19"/>
      <c r="B254" s="18"/>
      <c r="C254" s="18"/>
      <c r="D254" s="50"/>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5">
      <c r="A255" s="19"/>
      <c r="B255" s="18"/>
      <c r="C255" s="18"/>
      <c r="D255" s="50"/>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5">
      <c r="A256" s="19"/>
      <c r="B256" s="18"/>
      <c r="C256" s="18"/>
      <c r="D256" s="50"/>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5">
      <c r="A257" s="19"/>
      <c r="B257" s="18"/>
      <c r="C257" s="18"/>
      <c r="D257" s="50"/>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5">
      <c r="A258" s="19"/>
      <c r="B258" s="18"/>
      <c r="C258" s="18"/>
      <c r="D258" s="50"/>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5">
      <c r="A259" s="19"/>
      <c r="B259" s="18"/>
      <c r="C259" s="18"/>
      <c r="D259" s="50"/>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5">
      <c r="A260" s="19"/>
      <c r="B260" s="18"/>
      <c r="C260" s="18"/>
      <c r="D260" s="50"/>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5">
      <c r="A261" s="19"/>
      <c r="B261" s="18"/>
      <c r="C261" s="18"/>
      <c r="D261" s="50"/>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5">
      <c r="A262" s="19"/>
      <c r="B262" s="18"/>
      <c r="C262" s="18"/>
      <c r="D262" s="50"/>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5">
      <c r="A263" s="19"/>
      <c r="B263" s="18"/>
      <c r="C263" s="18"/>
      <c r="D263" s="50"/>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5">
      <c r="A264" s="19"/>
      <c r="B264" s="18"/>
      <c r="C264" s="18"/>
      <c r="D264" s="50"/>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5">
      <c r="A265" s="19"/>
      <c r="B265" s="18"/>
      <c r="C265" s="18"/>
      <c r="D265" s="50"/>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5">
      <c r="A266" s="19"/>
      <c r="B266" s="18"/>
      <c r="C266" s="18"/>
      <c r="D266" s="50"/>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5">
      <c r="A267" s="19"/>
      <c r="B267" s="18"/>
      <c r="C267" s="18"/>
      <c r="D267" s="50"/>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5">
      <c r="A268" s="19"/>
      <c r="B268" s="18"/>
      <c r="C268" s="18"/>
      <c r="D268" s="50"/>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5">
      <c r="A269" s="19"/>
      <c r="B269" s="18"/>
      <c r="C269" s="18"/>
      <c r="D269" s="50"/>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5">
      <c r="A270" s="19"/>
      <c r="B270" s="18"/>
      <c r="C270" s="18"/>
      <c r="D270" s="50"/>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5">
      <c r="A271" s="19"/>
      <c r="B271" s="18"/>
      <c r="C271" s="18"/>
      <c r="D271" s="50"/>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5">
      <c r="A272" s="19"/>
      <c r="B272" s="18"/>
      <c r="C272" s="18"/>
      <c r="D272" s="50"/>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5">
      <c r="A273" s="19"/>
      <c r="B273" s="18"/>
      <c r="C273" s="18"/>
      <c r="D273" s="50"/>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5">
      <c r="A274" s="19"/>
      <c r="B274" s="18"/>
      <c r="C274" s="18"/>
      <c r="D274" s="50"/>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5">
      <c r="A275" s="19"/>
      <c r="B275" s="18"/>
      <c r="C275" s="18"/>
      <c r="D275" s="50"/>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5">
      <c r="A276" s="19"/>
      <c r="B276" s="18"/>
      <c r="C276" s="18"/>
      <c r="D276" s="50"/>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5">
      <c r="A277" s="19"/>
      <c r="B277" s="18"/>
      <c r="C277" s="18"/>
      <c r="D277" s="50"/>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5">
      <c r="A278" s="19"/>
      <c r="B278" s="18"/>
      <c r="C278" s="18"/>
      <c r="D278" s="50"/>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5">
      <c r="A279" s="19"/>
      <c r="B279" s="18"/>
      <c r="C279" s="18"/>
      <c r="D279" s="50"/>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5">
      <c r="A280" s="19"/>
      <c r="B280" s="18"/>
      <c r="C280" s="18"/>
      <c r="D280" s="50"/>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5">
      <c r="A281" s="19"/>
      <c r="B281" s="18"/>
      <c r="C281" s="18"/>
      <c r="D281" s="50"/>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5">
      <c r="A282" s="19"/>
      <c r="B282" s="18"/>
      <c r="C282" s="18"/>
      <c r="D282" s="50"/>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5">
      <c r="A283" s="19"/>
      <c r="B283" s="18"/>
      <c r="C283" s="18"/>
      <c r="D283" s="50"/>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5">
      <c r="A284" s="19"/>
      <c r="B284" s="18"/>
      <c r="C284" s="18"/>
      <c r="D284" s="50"/>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5">
      <c r="A285" s="19"/>
      <c r="B285" s="18"/>
      <c r="C285" s="18"/>
      <c r="D285" s="50"/>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5">
      <c r="A286" s="19"/>
      <c r="B286" s="18"/>
      <c r="C286" s="18"/>
      <c r="D286" s="50"/>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5">
      <c r="A287" s="19"/>
      <c r="B287" s="18"/>
      <c r="C287" s="18"/>
      <c r="D287" s="50"/>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5">
      <c r="A288" s="19"/>
      <c r="B288" s="18"/>
      <c r="C288" s="18"/>
      <c r="D288" s="50"/>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5">
      <c r="A289" s="19"/>
      <c r="B289" s="18"/>
      <c r="C289" s="18"/>
      <c r="D289" s="50"/>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5">
      <c r="A290" s="19"/>
      <c r="B290" s="18"/>
      <c r="C290" s="18"/>
      <c r="D290" s="50"/>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5">
      <c r="A291" s="19"/>
      <c r="B291" s="18"/>
      <c r="C291" s="18"/>
      <c r="D291" s="50"/>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5">
      <c r="A292" s="19"/>
      <c r="B292" s="18"/>
      <c r="C292" s="18"/>
      <c r="D292" s="50"/>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5">
      <c r="A293" s="19"/>
      <c r="B293" s="18"/>
      <c r="C293" s="18"/>
      <c r="D293" s="50"/>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5">
      <c r="A294" s="19"/>
      <c r="B294" s="18"/>
      <c r="C294" s="18"/>
      <c r="D294" s="50"/>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5">
      <c r="A295" s="19"/>
      <c r="B295" s="18"/>
      <c r="C295" s="18"/>
      <c r="D295" s="50"/>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5">
      <c r="A296" s="19"/>
      <c r="B296" s="18"/>
      <c r="C296" s="18"/>
      <c r="D296" s="50"/>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5">
      <c r="A297" s="19"/>
      <c r="B297" s="18"/>
      <c r="C297" s="18"/>
      <c r="D297" s="50"/>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5">
      <c r="A298" s="19"/>
      <c r="B298" s="18"/>
      <c r="C298" s="18"/>
      <c r="D298" s="50"/>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5">
      <c r="A299" s="19"/>
      <c r="B299" s="18"/>
      <c r="C299" s="18"/>
      <c r="D299" s="50"/>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5">
      <c r="A300" s="19"/>
      <c r="B300" s="18"/>
      <c r="C300" s="18"/>
      <c r="D300" s="50"/>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5">
      <c r="A301" s="19"/>
      <c r="B301" s="18"/>
      <c r="C301" s="18"/>
      <c r="D301" s="50"/>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5">
      <c r="A302" s="19"/>
      <c r="B302" s="18"/>
      <c r="C302" s="18"/>
      <c r="D302" s="50"/>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5">
      <c r="A303" s="19"/>
      <c r="B303" s="18"/>
      <c r="C303" s="18"/>
      <c r="D303" s="50"/>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5">
      <c r="A304" s="19"/>
      <c r="B304" s="18"/>
      <c r="C304" s="18"/>
      <c r="D304" s="50"/>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5">
      <c r="A305" s="19"/>
      <c r="B305" s="18"/>
      <c r="C305" s="18"/>
      <c r="D305" s="50"/>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9"/>
      <c r="B306" s="18"/>
      <c r="C306" s="18"/>
      <c r="D306" s="50"/>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9"/>
      <c r="B307" s="18"/>
      <c r="C307" s="18"/>
      <c r="D307" s="50"/>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9"/>
      <c r="B308" s="18"/>
      <c r="C308" s="18"/>
      <c r="D308" s="50"/>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9"/>
      <c r="B309" s="18"/>
      <c r="C309" s="18"/>
      <c r="D309" s="50"/>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9"/>
      <c r="B310" s="18"/>
      <c r="C310" s="18"/>
      <c r="D310" s="50"/>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9"/>
      <c r="B311" s="18"/>
      <c r="C311" s="18"/>
      <c r="D311" s="50"/>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9"/>
      <c r="B312" s="18"/>
      <c r="C312" s="18"/>
      <c r="D312" s="50"/>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9"/>
      <c r="B313" s="18"/>
      <c r="C313" s="18"/>
      <c r="D313" s="50"/>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9"/>
      <c r="B314" s="18"/>
      <c r="C314" s="18"/>
      <c r="D314" s="50"/>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8"/>
      <c r="C315" s="18"/>
      <c r="D315" s="50"/>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8"/>
      <c r="C316" s="18"/>
      <c r="D316" s="50"/>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8"/>
      <c r="C317" s="18"/>
      <c r="D317" s="50"/>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8"/>
      <c r="C318" s="18"/>
      <c r="D318" s="50"/>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8"/>
      <c r="C319" s="18"/>
      <c r="D319" s="50"/>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8"/>
      <c r="C320" s="18"/>
      <c r="D320" s="50"/>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8"/>
      <c r="C321" s="18"/>
      <c r="D321" s="50"/>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8"/>
      <c r="C322" s="18"/>
      <c r="D322" s="50"/>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8"/>
      <c r="C323" s="18"/>
      <c r="D323" s="50"/>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8"/>
      <c r="C324" s="18"/>
      <c r="D324" s="50"/>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8"/>
      <c r="C325" s="18"/>
      <c r="D325" s="50"/>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8"/>
      <c r="C326" s="18"/>
      <c r="D326" s="50"/>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8"/>
      <c r="C327" s="18"/>
      <c r="D327" s="50"/>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8"/>
      <c r="C328" s="18"/>
      <c r="D328" s="50"/>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8"/>
      <c r="C329" s="18"/>
      <c r="D329" s="50"/>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8"/>
      <c r="C330" s="18"/>
      <c r="D330" s="50"/>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8"/>
      <c r="C331" s="18"/>
      <c r="D331" s="50"/>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8"/>
      <c r="C332" s="18"/>
      <c r="D332" s="50"/>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8"/>
      <c r="C333" s="18"/>
      <c r="D333" s="50"/>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8"/>
      <c r="C334" s="18"/>
      <c r="D334" s="50"/>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8"/>
      <c r="C335" s="18"/>
      <c r="D335" s="50"/>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8"/>
      <c r="C336" s="18"/>
      <c r="D336" s="50"/>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8"/>
      <c r="C337" s="18"/>
      <c r="D337" s="50"/>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8"/>
      <c r="C338" s="18"/>
      <c r="D338" s="50"/>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8"/>
      <c r="C339" s="18"/>
      <c r="D339" s="50"/>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8"/>
      <c r="C340" s="18"/>
      <c r="D340" s="50"/>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8"/>
      <c r="C341" s="18"/>
      <c r="D341" s="50"/>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8"/>
      <c r="C342" s="18"/>
      <c r="D342" s="50"/>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8"/>
      <c r="C343" s="18"/>
      <c r="D343" s="50"/>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8"/>
      <c r="C344" s="18"/>
      <c r="D344" s="50"/>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8"/>
      <c r="C345" s="18"/>
      <c r="D345" s="50"/>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8"/>
      <c r="C346" s="18"/>
      <c r="D346" s="50"/>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8"/>
      <c r="C347" s="18"/>
      <c r="D347" s="50"/>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8"/>
      <c r="C348" s="18"/>
      <c r="D348" s="50"/>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8"/>
      <c r="C349" s="18"/>
      <c r="D349" s="50"/>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8"/>
      <c r="C350" s="18"/>
      <c r="D350" s="50"/>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8"/>
      <c r="C351" s="18"/>
      <c r="D351" s="50"/>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8"/>
      <c r="C352" s="18"/>
      <c r="D352" s="50"/>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8"/>
      <c r="C353" s="18"/>
      <c r="D353" s="50"/>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8"/>
      <c r="C354" s="18"/>
      <c r="D354" s="50"/>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8"/>
      <c r="C355" s="18"/>
      <c r="D355" s="50"/>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8"/>
      <c r="C356" s="18"/>
      <c r="D356" s="50"/>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8"/>
      <c r="C357" s="18"/>
      <c r="D357" s="50"/>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8"/>
      <c r="C358" s="18"/>
      <c r="D358" s="50"/>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8"/>
      <c r="C359" s="18"/>
      <c r="D359" s="50"/>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8"/>
      <c r="C360" s="18"/>
      <c r="D360" s="50"/>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8"/>
      <c r="C361" s="18"/>
      <c r="D361" s="50"/>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8"/>
      <c r="C362" s="18"/>
      <c r="D362" s="50"/>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8"/>
      <c r="C363" s="18"/>
      <c r="D363" s="50"/>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8"/>
      <c r="C364" s="18"/>
      <c r="D364" s="50"/>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8"/>
      <c r="C365" s="18"/>
      <c r="D365" s="50"/>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8"/>
      <c r="C366" s="18"/>
      <c r="D366" s="50"/>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8"/>
      <c r="C367" s="18"/>
      <c r="D367" s="50"/>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8"/>
      <c r="C368" s="18"/>
      <c r="D368" s="50"/>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8"/>
      <c r="C369" s="18"/>
      <c r="D369" s="50"/>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8"/>
      <c r="C370" s="18"/>
      <c r="D370" s="50"/>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8"/>
      <c r="C371" s="18"/>
      <c r="D371" s="50"/>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8"/>
      <c r="C372" s="18"/>
      <c r="D372" s="50"/>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8"/>
      <c r="C373" s="18"/>
      <c r="D373" s="50"/>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8"/>
      <c r="C374" s="18"/>
      <c r="D374" s="50"/>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8"/>
      <c r="C375" s="18"/>
      <c r="D375" s="50"/>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8"/>
      <c r="C376" s="18"/>
      <c r="D376" s="50"/>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8"/>
      <c r="C377" s="18"/>
      <c r="D377" s="50"/>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8"/>
      <c r="C378" s="18"/>
      <c r="D378" s="50"/>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8"/>
      <c r="C379" s="18"/>
      <c r="D379" s="50"/>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8"/>
      <c r="C380" s="18"/>
      <c r="D380" s="50"/>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8"/>
      <c r="C381" s="18"/>
      <c r="D381" s="50"/>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8"/>
      <c r="C382" s="18"/>
      <c r="D382" s="50"/>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8"/>
      <c r="C383" s="18"/>
      <c r="D383" s="50"/>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8"/>
      <c r="C384" s="18"/>
      <c r="D384" s="50"/>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8"/>
      <c r="C385" s="18"/>
      <c r="D385" s="50"/>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8"/>
      <c r="C386" s="18"/>
      <c r="D386" s="50"/>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8"/>
      <c r="C387" s="18"/>
      <c r="D387" s="50"/>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8"/>
      <c r="C388" s="18"/>
      <c r="D388" s="50"/>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8"/>
      <c r="C389" s="18"/>
      <c r="D389" s="50"/>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8"/>
      <c r="C390" s="18"/>
      <c r="D390" s="50"/>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8"/>
      <c r="C391" s="18"/>
      <c r="D391" s="50"/>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8"/>
      <c r="C392" s="18"/>
      <c r="D392" s="50"/>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8"/>
      <c r="C393" s="18"/>
      <c r="D393" s="50"/>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8"/>
      <c r="C394" s="18"/>
      <c r="D394" s="50"/>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8"/>
      <c r="C395" s="18"/>
      <c r="D395" s="50"/>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8"/>
      <c r="C396" s="18"/>
      <c r="D396" s="50"/>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8"/>
      <c r="C397" s="18"/>
      <c r="D397" s="50"/>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8"/>
      <c r="C398" s="18"/>
      <c r="D398" s="50"/>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8"/>
      <c r="C399" s="18"/>
      <c r="D399" s="50"/>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8"/>
      <c r="C400" s="18"/>
      <c r="D400" s="50"/>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8"/>
      <c r="C401" s="18"/>
      <c r="D401" s="50"/>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8"/>
      <c r="C402" s="18"/>
      <c r="D402" s="50"/>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8"/>
      <c r="C403" s="18"/>
      <c r="D403" s="50"/>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8"/>
      <c r="C404" s="18"/>
      <c r="D404" s="50"/>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8"/>
      <c r="C405" s="18"/>
      <c r="D405" s="50"/>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8"/>
      <c r="C406" s="18"/>
      <c r="D406" s="50"/>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8"/>
      <c r="C407" s="18"/>
      <c r="D407" s="50"/>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8"/>
      <c r="C408" s="18"/>
      <c r="D408" s="50"/>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8"/>
      <c r="C409" s="18"/>
      <c r="D409" s="50"/>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8"/>
      <c r="C410" s="18"/>
      <c r="D410" s="50"/>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8"/>
      <c r="C411" s="18"/>
      <c r="D411" s="50"/>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8"/>
      <c r="C412" s="18"/>
      <c r="D412" s="50"/>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8"/>
      <c r="C413" s="18"/>
      <c r="D413" s="50"/>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8"/>
      <c r="C414" s="18"/>
      <c r="D414" s="50"/>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8"/>
      <c r="C415" s="18"/>
      <c r="D415" s="50"/>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8"/>
      <c r="C416" s="18"/>
      <c r="D416" s="50"/>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8"/>
      <c r="C417" s="18"/>
      <c r="D417" s="50"/>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8"/>
      <c r="C418" s="18"/>
      <c r="D418" s="50"/>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8"/>
      <c r="C419" s="18"/>
      <c r="D419" s="50"/>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8"/>
      <c r="C420" s="18"/>
      <c r="D420" s="50"/>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8"/>
      <c r="C421" s="18"/>
      <c r="D421" s="50"/>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8"/>
      <c r="C422" s="18"/>
      <c r="D422" s="50"/>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8"/>
      <c r="C423" s="18"/>
      <c r="D423" s="50"/>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8"/>
      <c r="C424" s="18"/>
      <c r="D424" s="50"/>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8"/>
      <c r="C425" s="18"/>
      <c r="D425" s="50"/>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8"/>
      <c r="C426" s="18"/>
      <c r="D426" s="50"/>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8"/>
      <c r="C427" s="18"/>
      <c r="D427" s="50"/>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8"/>
      <c r="C428" s="18"/>
      <c r="D428" s="50"/>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8"/>
      <c r="C429" s="18"/>
      <c r="D429" s="50"/>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8"/>
      <c r="C430" s="18"/>
      <c r="D430" s="50"/>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8"/>
      <c r="C431" s="18"/>
      <c r="D431" s="50"/>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8"/>
      <c r="C432" s="18"/>
      <c r="D432" s="50"/>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8"/>
      <c r="C433" s="18"/>
      <c r="D433" s="50"/>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8"/>
      <c r="C434" s="18"/>
      <c r="D434" s="50"/>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8"/>
      <c r="C435" s="18"/>
      <c r="D435" s="50"/>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8"/>
      <c r="C436" s="18"/>
      <c r="D436" s="50"/>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8"/>
      <c r="C437" s="18"/>
      <c r="D437" s="50"/>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8"/>
      <c r="C438" s="18"/>
      <c r="D438" s="50"/>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8"/>
      <c r="C439" s="18"/>
      <c r="D439" s="50"/>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8"/>
      <c r="C440" s="18"/>
      <c r="D440" s="50"/>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8"/>
      <c r="C441" s="18"/>
      <c r="D441" s="50"/>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8"/>
      <c r="C442" s="18"/>
      <c r="D442" s="50"/>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8"/>
      <c r="C443" s="18"/>
      <c r="D443" s="50"/>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8"/>
      <c r="C444" s="18"/>
      <c r="D444" s="50"/>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8"/>
      <c r="C445" s="18"/>
      <c r="D445" s="50"/>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8"/>
      <c r="C446" s="18"/>
      <c r="D446" s="50"/>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8"/>
      <c r="C447" s="18"/>
      <c r="D447" s="50"/>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8"/>
      <c r="C448" s="18"/>
      <c r="D448" s="50"/>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8"/>
      <c r="C449" s="18"/>
      <c r="D449" s="50"/>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8"/>
      <c r="C450" s="18"/>
      <c r="D450" s="50"/>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8"/>
      <c r="C451" s="18"/>
      <c r="D451" s="50"/>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8"/>
      <c r="C452" s="18"/>
      <c r="D452" s="50"/>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8"/>
      <c r="C453" s="18"/>
      <c r="D453" s="50"/>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8"/>
      <c r="C454" s="18"/>
      <c r="D454" s="50"/>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8"/>
      <c r="C455" s="18"/>
      <c r="D455" s="50"/>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8"/>
      <c r="C456" s="18"/>
      <c r="D456" s="50"/>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8"/>
      <c r="C457" s="18"/>
      <c r="D457" s="50"/>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8"/>
      <c r="C458" s="18"/>
      <c r="D458" s="50"/>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8"/>
      <c r="C459" s="18"/>
      <c r="D459" s="50"/>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8"/>
      <c r="C460" s="18"/>
      <c r="D460" s="50"/>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8"/>
      <c r="C461" s="18"/>
      <c r="D461" s="50"/>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8"/>
      <c r="C462" s="18"/>
      <c r="D462" s="50"/>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8"/>
      <c r="C463" s="18"/>
      <c r="D463" s="50"/>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8"/>
      <c r="C464" s="18"/>
      <c r="D464" s="50"/>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8"/>
      <c r="C465" s="18"/>
      <c r="D465" s="50"/>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8"/>
      <c r="C466" s="18"/>
      <c r="D466" s="50"/>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8"/>
      <c r="C467" s="18"/>
      <c r="D467" s="50"/>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8"/>
      <c r="C468" s="18"/>
      <c r="D468" s="50"/>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8"/>
      <c r="C469" s="18"/>
      <c r="D469" s="50"/>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8"/>
      <c r="C470" s="18"/>
      <c r="D470" s="50"/>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8"/>
      <c r="C471" s="18"/>
      <c r="D471" s="50"/>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8"/>
      <c r="C472" s="18"/>
      <c r="D472" s="50"/>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8"/>
      <c r="C473" s="18"/>
      <c r="D473" s="50"/>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8"/>
      <c r="C474" s="18"/>
      <c r="D474" s="50"/>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8"/>
      <c r="C475" s="18"/>
      <c r="D475" s="50"/>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8"/>
      <c r="C476" s="18"/>
      <c r="D476" s="50"/>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8"/>
      <c r="C477" s="18"/>
      <c r="D477" s="50"/>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8"/>
      <c r="C478" s="18"/>
      <c r="D478" s="50"/>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8"/>
      <c r="C479" s="18"/>
      <c r="D479" s="50"/>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8"/>
      <c r="C480" s="18"/>
      <c r="D480" s="50"/>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8"/>
      <c r="C481" s="18"/>
      <c r="D481" s="50"/>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8"/>
      <c r="C482" s="18"/>
      <c r="D482" s="50"/>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8"/>
      <c r="C483" s="18"/>
      <c r="D483" s="50"/>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8"/>
      <c r="C484" s="18"/>
      <c r="D484" s="50"/>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8"/>
      <c r="C485" s="18"/>
      <c r="D485" s="50"/>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8"/>
      <c r="C486" s="18"/>
      <c r="D486" s="50"/>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8"/>
      <c r="C487" s="18"/>
      <c r="D487" s="50"/>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8"/>
      <c r="C488" s="18"/>
      <c r="D488" s="50"/>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8"/>
      <c r="C489" s="18"/>
      <c r="D489" s="50"/>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8"/>
      <c r="C490" s="18"/>
      <c r="D490" s="50"/>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8"/>
      <c r="C491" s="18"/>
      <c r="D491" s="50"/>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8"/>
      <c r="C492" s="18"/>
      <c r="D492" s="50"/>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8"/>
      <c r="C493" s="18"/>
      <c r="D493" s="50"/>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8"/>
      <c r="C494" s="18"/>
      <c r="D494" s="50"/>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8"/>
      <c r="C495" s="18"/>
      <c r="D495" s="50"/>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8"/>
      <c r="C496" s="18"/>
      <c r="D496" s="50"/>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8"/>
      <c r="C497" s="18"/>
      <c r="D497" s="50"/>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8"/>
      <c r="C498" s="18"/>
      <c r="D498" s="50"/>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8"/>
      <c r="C499" s="18"/>
      <c r="D499" s="50"/>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8"/>
      <c r="C500" s="18"/>
      <c r="D500" s="50"/>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8"/>
      <c r="C501" s="18"/>
      <c r="D501" s="50"/>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8"/>
      <c r="C502" s="18"/>
      <c r="D502" s="50"/>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8"/>
      <c r="C503" s="18"/>
      <c r="D503" s="50"/>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8"/>
      <c r="C504" s="18"/>
      <c r="D504" s="50"/>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8"/>
      <c r="C505" s="18"/>
      <c r="D505" s="50"/>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8"/>
      <c r="C506" s="18"/>
      <c r="D506" s="50"/>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8"/>
      <c r="C507" s="18"/>
      <c r="D507" s="50"/>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8"/>
      <c r="C508" s="18"/>
      <c r="D508" s="50"/>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8"/>
      <c r="C509" s="18"/>
      <c r="D509" s="50"/>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8"/>
      <c r="C510" s="18"/>
      <c r="D510" s="50"/>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8"/>
      <c r="C511" s="18"/>
      <c r="D511" s="50"/>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8"/>
      <c r="C512" s="18"/>
      <c r="D512" s="50"/>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8"/>
      <c r="C513" s="18"/>
      <c r="D513" s="50"/>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8"/>
      <c r="C514" s="18"/>
      <c r="D514" s="50"/>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8"/>
      <c r="C515" s="18"/>
      <c r="D515" s="50"/>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8"/>
      <c r="C516" s="18"/>
      <c r="D516" s="50"/>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8"/>
      <c r="C517" s="18"/>
      <c r="D517" s="50"/>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8"/>
      <c r="C518" s="18"/>
      <c r="D518" s="50"/>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8"/>
      <c r="C519" s="18"/>
      <c r="D519" s="50"/>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8"/>
      <c r="C520" s="18"/>
      <c r="D520" s="50"/>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8"/>
      <c r="C521" s="18"/>
      <c r="D521" s="50"/>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8"/>
      <c r="C522" s="18"/>
      <c r="D522" s="50"/>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8"/>
      <c r="C523" s="18"/>
      <c r="D523" s="50"/>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8"/>
      <c r="C524" s="18"/>
      <c r="D524" s="50"/>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8"/>
      <c r="C525" s="18"/>
      <c r="D525" s="50"/>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8"/>
      <c r="C526" s="18"/>
      <c r="D526" s="50"/>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8"/>
      <c r="C527" s="18"/>
      <c r="D527" s="50"/>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8"/>
      <c r="C528" s="18"/>
      <c r="D528" s="50"/>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8"/>
      <c r="C529" s="18"/>
      <c r="D529" s="50"/>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8"/>
      <c r="C530" s="18"/>
      <c r="D530" s="50"/>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8"/>
      <c r="C531" s="18"/>
      <c r="D531" s="50"/>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8"/>
      <c r="C532" s="18"/>
      <c r="D532" s="50"/>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8"/>
      <c r="C533" s="18"/>
      <c r="D533" s="50"/>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8"/>
      <c r="C534" s="18"/>
      <c r="D534" s="50"/>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8"/>
      <c r="C535" s="18"/>
      <c r="D535" s="50"/>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8"/>
      <c r="C536" s="18"/>
      <c r="D536" s="50"/>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8"/>
      <c r="C537" s="18"/>
      <c r="D537" s="50"/>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8"/>
      <c r="C538" s="18"/>
      <c r="D538" s="50"/>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8"/>
      <c r="C539" s="18"/>
      <c r="D539" s="50"/>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8"/>
      <c r="C540" s="18"/>
      <c r="D540" s="50"/>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8"/>
      <c r="C541" s="18"/>
      <c r="D541" s="50"/>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8"/>
      <c r="C542" s="18"/>
      <c r="D542" s="50"/>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8"/>
      <c r="C543" s="18"/>
      <c r="D543" s="50"/>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8"/>
      <c r="C544" s="18"/>
      <c r="D544" s="50"/>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8"/>
      <c r="C545" s="18"/>
      <c r="D545" s="50"/>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8"/>
      <c r="C546" s="18"/>
      <c r="D546" s="50"/>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8"/>
      <c r="C547" s="18"/>
      <c r="D547" s="50"/>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8"/>
      <c r="C548" s="18"/>
      <c r="D548" s="50"/>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8"/>
      <c r="C549" s="18"/>
      <c r="D549" s="50"/>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8"/>
      <c r="C550" s="18"/>
      <c r="D550" s="50"/>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8"/>
      <c r="C551" s="18"/>
      <c r="D551" s="50"/>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8"/>
      <c r="C552" s="18"/>
      <c r="D552" s="50"/>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8"/>
      <c r="C553" s="18"/>
      <c r="D553" s="50"/>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8"/>
      <c r="C554" s="18"/>
      <c r="D554" s="50"/>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8"/>
      <c r="C555" s="18"/>
      <c r="D555" s="50"/>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8"/>
      <c r="C556" s="18"/>
      <c r="D556" s="50"/>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8"/>
      <c r="C557" s="18"/>
      <c r="D557" s="50"/>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8"/>
      <c r="C558" s="18"/>
      <c r="D558" s="50"/>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8"/>
      <c r="C559" s="18"/>
      <c r="D559" s="50"/>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8"/>
      <c r="C560" s="18"/>
      <c r="D560" s="50"/>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8"/>
      <c r="C561" s="18"/>
      <c r="D561" s="50"/>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8"/>
      <c r="C562" s="18"/>
      <c r="D562" s="50"/>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8"/>
      <c r="C563" s="18"/>
      <c r="D563" s="50"/>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8"/>
      <c r="C564" s="18"/>
      <c r="D564" s="50"/>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8"/>
      <c r="C565" s="18"/>
      <c r="D565" s="50"/>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8"/>
      <c r="C566" s="18"/>
      <c r="D566" s="50"/>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8"/>
      <c r="C567" s="18"/>
      <c r="D567" s="50"/>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8"/>
      <c r="C568" s="18"/>
      <c r="D568" s="50"/>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8"/>
      <c r="C569" s="18"/>
      <c r="D569" s="50"/>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8"/>
      <c r="C570" s="18"/>
      <c r="D570" s="50"/>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8"/>
      <c r="C571" s="18"/>
      <c r="D571" s="50"/>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8"/>
      <c r="C572" s="18"/>
      <c r="D572" s="50"/>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8"/>
      <c r="C573" s="18"/>
      <c r="D573" s="50"/>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8"/>
      <c r="C574" s="18"/>
      <c r="D574" s="50"/>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8"/>
      <c r="C575" s="18"/>
      <c r="D575" s="50"/>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8"/>
      <c r="C576" s="18"/>
      <c r="D576" s="50"/>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8"/>
      <c r="C577" s="18"/>
      <c r="D577" s="50"/>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8"/>
      <c r="C578" s="18"/>
      <c r="D578" s="50"/>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8"/>
      <c r="C579" s="18"/>
      <c r="D579" s="50"/>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8"/>
      <c r="C580" s="18"/>
      <c r="D580" s="50"/>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8"/>
      <c r="C581" s="18"/>
      <c r="D581" s="50"/>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8"/>
      <c r="C582" s="18"/>
      <c r="D582" s="50"/>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8"/>
      <c r="C583" s="18"/>
      <c r="D583" s="50"/>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8"/>
      <c r="C584" s="18"/>
      <c r="D584" s="50"/>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8"/>
      <c r="C585" s="18"/>
      <c r="D585" s="50"/>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8"/>
      <c r="C586" s="18"/>
      <c r="D586" s="50"/>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8"/>
      <c r="C587" s="18"/>
      <c r="D587" s="50"/>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8"/>
      <c r="C588" s="18"/>
      <c r="D588" s="50"/>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8"/>
      <c r="C589" s="18"/>
      <c r="D589" s="50"/>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8"/>
      <c r="C590" s="18"/>
      <c r="D590" s="50"/>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8"/>
      <c r="C591" s="18"/>
      <c r="D591" s="50"/>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8"/>
      <c r="C592" s="18"/>
      <c r="D592" s="50"/>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8"/>
      <c r="C593" s="18"/>
      <c r="D593" s="50"/>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8"/>
      <c r="C594" s="18"/>
      <c r="D594" s="50"/>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8"/>
      <c r="C595" s="18"/>
      <c r="D595" s="50"/>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8"/>
      <c r="C596" s="18"/>
      <c r="D596" s="50"/>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8"/>
      <c r="C597" s="18"/>
      <c r="D597" s="50"/>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8"/>
      <c r="C598" s="18"/>
      <c r="D598" s="50"/>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8"/>
      <c r="C599" s="18"/>
      <c r="D599" s="50"/>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8"/>
      <c r="C600" s="18"/>
      <c r="D600" s="50"/>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8"/>
      <c r="C601" s="18"/>
      <c r="D601" s="50"/>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8"/>
      <c r="C602" s="18"/>
      <c r="D602" s="50"/>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8"/>
      <c r="C603" s="18"/>
      <c r="D603" s="50"/>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8"/>
      <c r="C604" s="18"/>
      <c r="D604" s="50"/>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8"/>
      <c r="C605" s="18"/>
      <c r="D605" s="50"/>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8"/>
      <c r="C606" s="18"/>
      <c r="D606" s="50"/>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8"/>
      <c r="C607" s="18"/>
      <c r="D607" s="50"/>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8"/>
      <c r="C608" s="18"/>
      <c r="D608" s="50"/>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8"/>
      <c r="C609" s="18"/>
      <c r="D609" s="50"/>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8"/>
      <c r="C610" s="18"/>
      <c r="D610" s="50"/>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8"/>
      <c r="C611" s="18"/>
      <c r="D611" s="50"/>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8"/>
      <c r="C612" s="18"/>
      <c r="D612" s="50"/>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8"/>
      <c r="C613" s="18"/>
      <c r="D613" s="50"/>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8"/>
      <c r="C614" s="18"/>
      <c r="D614" s="50"/>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8"/>
      <c r="C615" s="18"/>
      <c r="D615" s="50"/>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8"/>
      <c r="C616" s="18"/>
      <c r="D616" s="50"/>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8"/>
      <c r="C617" s="18"/>
      <c r="D617" s="50"/>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8"/>
      <c r="C618" s="18"/>
      <c r="D618" s="50"/>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8"/>
      <c r="C619" s="18"/>
      <c r="D619" s="50"/>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8"/>
      <c r="C620" s="18"/>
      <c r="D620" s="50"/>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8"/>
      <c r="C621" s="18"/>
      <c r="D621" s="50"/>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8"/>
      <c r="C622" s="18"/>
      <c r="D622" s="50"/>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8"/>
      <c r="C623" s="18"/>
      <c r="D623" s="50"/>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8"/>
      <c r="C624" s="18"/>
      <c r="D624" s="50"/>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8"/>
      <c r="C625" s="18"/>
      <c r="D625" s="50"/>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8"/>
      <c r="C626" s="18"/>
      <c r="D626" s="50"/>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8"/>
      <c r="C627" s="18"/>
      <c r="D627" s="50"/>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8"/>
      <c r="C628" s="18"/>
      <c r="D628" s="50"/>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8"/>
      <c r="C629" s="18"/>
      <c r="D629" s="50"/>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8"/>
      <c r="C630" s="18"/>
      <c r="D630" s="50"/>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8"/>
      <c r="C631" s="18"/>
      <c r="D631" s="50"/>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8"/>
      <c r="C632" s="18"/>
      <c r="D632" s="50"/>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8"/>
      <c r="C633" s="18"/>
      <c r="D633" s="50"/>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8"/>
      <c r="C634" s="18"/>
      <c r="D634" s="50"/>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8"/>
      <c r="C635" s="18"/>
      <c r="D635" s="50"/>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8"/>
      <c r="C636" s="18"/>
      <c r="D636" s="50"/>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8"/>
      <c r="C637" s="18"/>
      <c r="D637" s="50"/>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8"/>
      <c r="C638" s="18"/>
      <c r="D638" s="50"/>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8"/>
      <c r="C639" s="18"/>
      <c r="D639" s="50"/>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8"/>
      <c r="C640" s="18"/>
      <c r="D640" s="50"/>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8"/>
      <c r="C641" s="18"/>
      <c r="D641" s="50"/>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8"/>
      <c r="C642" s="18"/>
      <c r="D642" s="50"/>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8"/>
      <c r="C643" s="18"/>
      <c r="D643" s="50"/>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8"/>
      <c r="C644" s="18"/>
      <c r="D644" s="50"/>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8"/>
      <c r="C645" s="18"/>
      <c r="D645" s="50"/>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8"/>
      <c r="C646" s="18"/>
      <c r="D646" s="50"/>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8"/>
      <c r="C647" s="18"/>
      <c r="D647" s="50"/>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8"/>
      <c r="C648" s="18"/>
      <c r="D648" s="50"/>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8"/>
      <c r="C649" s="18"/>
      <c r="D649" s="50"/>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8"/>
      <c r="C650" s="18"/>
      <c r="D650" s="50"/>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8"/>
      <c r="C651" s="18"/>
      <c r="D651" s="50"/>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8"/>
      <c r="C652" s="18"/>
      <c r="D652" s="50"/>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8"/>
      <c r="C653" s="18"/>
      <c r="D653" s="50"/>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8"/>
      <c r="C654" s="18"/>
      <c r="D654" s="50"/>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8"/>
      <c r="C655" s="18"/>
      <c r="D655" s="50"/>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8"/>
      <c r="C656" s="18"/>
      <c r="D656" s="50"/>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8"/>
      <c r="C657" s="18"/>
      <c r="D657" s="50"/>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8"/>
      <c r="C658" s="18"/>
      <c r="D658" s="50"/>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8"/>
      <c r="C659" s="18"/>
      <c r="D659" s="50"/>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8"/>
      <c r="C660" s="18"/>
      <c r="D660" s="50"/>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8"/>
      <c r="C661" s="18"/>
      <c r="D661" s="50"/>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8"/>
      <c r="C662" s="18"/>
      <c r="D662" s="50"/>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8"/>
      <c r="C663" s="18"/>
      <c r="D663" s="50"/>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8"/>
      <c r="C664" s="18"/>
      <c r="D664" s="50"/>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8"/>
      <c r="C665" s="18"/>
      <c r="D665" s="50"/>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8"/>
      <c r="C666" s="18"/>
      <c r="D666" s="50"/>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8"/>
      <c r="C667" s="18"/>
      <c r="D667" s="50"/>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8"/>
      <c r="C668" s="18"/>
      <c r="D668" s="50"/>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8"/>
      <c r="C669" s="18"/>
      <c r="D669" s="50"/>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8"/>
      <c r="C670" s="18"/>
      <c r="D670" s="50"/>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8"/>
      <c r="C671" s="18"/>
      <c r="D671" s="50"/>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8"/>
      <c r="C672" s="18"/>
      <c r="D672" s="50"/>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8"/>
      <c r="C673" s="18"/>
      <c r="D673" s="50"/>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8"/>
      <c r="C674" s="18"/>
      <c r="D674" s="50"/>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8"/>
      <c r="C675" s="18"/>
      <c r="D675" s="50"/>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8"/>
      <c r="C676" s="18"/>
      <c r="D676" s="50"/>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8"/>
      <c r="C677" s="18"/>
      <c r="D677" s="50"/>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8"/>
      <c r="C678" s="18"/>
      <c r="D678" s="50"/>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8"/>
      <c r="C679" s="18"/>
      <c r="D679" s="50"/>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8"/>
      <c r="C680" s="18"/>
      <c r="D680" s="50"/>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8"/>
      <c r="C681" s="18"/>
      <c r="D681" s="50"/>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8"/>
      <c r="C682" s="18"/>
      <c r="D682" s="50"/>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8"/>
      <c r="C683" s="18"/>
      <c r="D683" s="50"/>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8"/>
      <c r="C684" s="18"/>
      <c r="D684" s="50"/>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8"/>
      <c r="C685" s="18"/>
      <c r="D685" s="50"/>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8"/>
      <c r="C686" s="18"/>
      <c r="D686" s="50"/>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8"/>
      <c r="C687" s="18"/>
      <c r="D687" s="50"/>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8"/>
      <c r="C688" s="18"/>
      <c r="D688" s="50"/>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8"/>
      <c r="C689" s="18"/>
      <c r="D689" s="50"/>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8"/>
      <c r="C690" s="18"/>
      <c r="D690" s="50"/>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8"/>
      <c r="C691" s="18"/>
      <c r="D691" s="50"/>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8"/>
      <c r="C692" s="18"/>
      <c r="D692" s="50"/>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8"/>
      <c r="C693" s="18"/>
      <c r="D693" s="50"/>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8"/>
      <c r="C694" s="18"/>
      <c r="D694" s="50"/>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8"/>
      <c r="C695" s="18"/>
      <c r="D695" s="50"/>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8"/>
      <c r="C696" s="18"/>
      <c r="D696" s="50"/>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8"/>
      <c r="C697" s="18"/>
      <c r="D697" s="50"/>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8"/>
      <c r="C698" s="18"/>
      <c r="D698" s="50"/>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8"/>
      <c r="C699" s="18"/>
      <c r="D699" s="50"/>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8"/>
      <c r="C700" s="18"/>
      <c r="D700" s="50"/>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8"/>
      <c r="C701" s="18"/>
      <c r="D701" s="50"/>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8"/>
      <c r="C702" s="18"/>
      <c r="D702" s="50"/>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8"/>
      <c r="C703" s="18"/>
      <c r="D703" s="50"/>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8"/>
      <c r="C704" s="18"/>
      <c r="D704" s="50"/>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8"/>
      <c r="C705" s="18"/>
      <c r="D705" s="50"/>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8"/>
      <c r="C706" s="18"/>
      <c r="D706" s="50"/>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8"/>
      <c r="C707" s="18"/>
      <c r="D707" s="50"/>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8"/>
      <c r="C708" s="18"/>
      <c r="D708" s="50"/>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8"/>
      <c r="C709" s="18"/>
      <c r="D709" s="50"/>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8"/>
      <c r="C710" s="18"/>
      <c r="D710" s="50"/>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8"/>
      <c r="C711" s="18"/>
      <c r="D711" s="50"/>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8"/>
      <c r="C712" s="18"/>
      <c r="D712" s="50"/>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8"/>
      <c r="C713" s="18"/>
      <c r="D713" s="50"/>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8"/>
      <c r="C714" s="18"/>
      <c r="D714" s="50"/>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8"/>
      <c r="C715" s="18"/>
      <c r="D715" s="50"/>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8"/>
      <c r="C716" s="18"/>
      <c r="D716" s="50"/>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8"/>
      <c r="C717" s="18"/>
      <c r="D717" s="50"/>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8"/>
      <c r="C718" s="18"/>
      <c r="D718" s="50"/>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8"/>
      <c r="C719" s="18"/>
      <c r="D719" s="50"/>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8"/>
      <c r="C720" s="18"/>
      <c r="D720" s="50"/>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8"/>
      <c r="C721" s="18"/>
      <c r="D721" s="50"/>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8"/>
      <c r="C722" s="18"/>
      <c r="D722" s="50"/>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8"/>
      <c r="C723" s="18"/>
      <c r="D723" s="50"/>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8"/>
      <c r="C724" s="18"/>
      <c r="D724" s="50"/>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8"/>
      <c r="C725" s="18"/>
      <c r="D725" s="50"/>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8"/>
      <c r="C726" s="18"/>
      <c r="D726" s="50"/>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8"/>
      <c r="C727" s="18"/>
      <c r="D727" s="50"/>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8"/>
      <c r="C728" s="18"/>
      <c r="D728" s="50"/>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8"/>
      <c r="C729" s="18"/>
      <c r="D729" s="50"/>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8"/>
      <c r="C730" s="18"/>
      <c r="D730" s="50"/>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8"/>
      <c r="C731" s="18"/>
      <c r="D731" s="50"/>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8"/>
      <c r="C732" s="18"/>
      <c r="D732" s="50"/>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8"/>
      <c r="C733" s="18"/>
      <c r="D733" s="50"/>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8"/>
      <c r="C734" s="18"/>
      <c r="D734" s="50"/>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8"/>
      <c r="C735" s="18"/>
      <c r="D735" s="50"/>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8"/>
      <c r="C736" s="18"/>
      <c r="D736" s="50"/>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8"/>
      <c r="C737" s="18"/>
      <c r="D737" s="50"/>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8"/>
      <c r="C738" s="18"/>
      <c r="D738" s="50"/>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8"/>
      <c r="C739" s="18"/>
      <c r="D739" s="50"/>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8"/>
      <c r="C740" s="18"/>
      <c r="D740" s="50"/>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8"/>
      <c r="C741" s="18"/>
      <c r="D741" s="50"/>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8"/>
      <c r="C742" s="18"/>
      <c r="D742" s="50"/>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8"/>
      <c r="C743" s="18"/>
      <c r="D743" s="50"/>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8"/>
      <c r="C744" s="18"/>
      <c r="D744" s="50"/>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8"/>
      <c r="C745" s="18"/>
      <c r="D745" s="50"/>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8"/>
      <c r="C746" s="18"/>
      <c r="D746" s="50"/>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8"/>
      <c r="C747" s="18"/>
      <c r="D747" s="50"/>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8"/>
      <c r="C748" s="18"/>
      <c r="D748" s="50"/>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8"/>
      <c r="C749" s="18"/>
      <c r="D749" s="50"/>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8"/>
      <c r="C750" s="18"/>
      <c r="D750" s="50"/>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8"/>
      <c r="C751" s="18"/>
      <c r="D751" s="50"/>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8"/>
      <c r="C752" s="18"/>
      <c r="D752" s="50"/>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8"/>
      <c r="C753" s="18"/>
      <c r="D753" s="50"/>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8"/>
      <c r="C754" s="18"/>
      <c r="D754" s="50"/>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8"/>
      <c r="C755" s="18"/>
      <c r="D755" s="50"/>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8"/>
      <c r="C756" s="18"/>
      <c r="D756" s="50"/>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8"/>
      <c r="C757" s="18"/>
      <c r="D757" s="50"/>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8"/>
      <c r="C758" s="18"/>
      <c r="D758" s="50"/>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8"/>
      <c r="C759" s="18"/>
      <c r="D759" s="50"/>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8"/>
      <c r="C760" s="18"/>
      <c r="D760" s="50"/>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8"/>
      <c r="C761" s="18"/>
      <c r="D761" s="50"/>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8"/>
      <c r="C762" s="18"/>
      <c r="D762" s="50"/>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8"/>
      <c r="C763" s="18"/>
      <c r="D763" s="50"/>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8"/>
      <c r="C764" s="18"/>
      <c r="D764" s="50"/>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8"/>
      <c r="C765" s="18"/>
      <c r="D765" s="50"/>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8"/>
      <c r="C766" s="18"/>
      <c r="D766" s="50"/>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8"/>
      <c r="C767" s="18"/>
      <c r="D767" s="50"/>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8"/>
      <c r="C768" s="18"/>
      <c r="D768" s="50"/>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8"/>
      <c r="C769" s="18"/>
      <c r="D769" s="50"/>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8"/>
      <c r="C770" s="18"/>
      <c r="D770" s="50"/>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8"/>
      <c r="C771" s="18"/>
      <c r="D771" s="50"/>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8"/>
      <c r="C772" s="18"/>
      <c r="D772" s="50"/>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8"/>
      <c r="C773" s="18"/>
      <c r="D773" s="50"/>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8"/>
      <c r="C774" s="18"/>
      <c r="D774" s="50"/>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8"/>
      <c r="C775" s="18"/>
      <c r="D775" s="50"/>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8"/>
      <c r="C776" s="18"/>
      <c r="D776" s="50"/>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8"/>
      <c r="C777" s="18"/>
      <c r="D777" s="50"/>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8"/>
      <c r="C778" s="18"/>
      <c r="D778" s="50"/>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8"/>
      <c r="C779" s="18"/>
      <c r="D779" s="50"/>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8"/>
      <c r="C780" s="18"/>
      <c r="D780" s="50"/>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8"/>
      <c r="C781" s="18"/>
      <c r="D781" s="50"/>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8"/>
      <c r="C782" s="18"/>
      <c r="D782" s="50"/>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8"/>
      <c r="C783" s="18"/>
      <c r="D783" s="50"/>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8"/>
      <c r="C784" s="18"/>
      <c r="D784" s="50"/>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8"/>
      <c r="C785" s="18"/>
      <c r="D785" s="50"/>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8"/>
      <c r="C786" s="18"/>
      <c r="D786" s="50"/>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8"/>
      <c r="C787" s="18"/>
      <c r="D787" s="50"/>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8"/>
      <c r="C788" s="18"/>
      <c r="D788" s="50"/>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8"/>
      <c r="C789" s="18"/>
      <c r="D789" s="50"/>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8"/>
      <c r="C790" s="18"/>
      <c r="D790" s="50"/>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8"/>
      <c r="C791" s="18"/>
      <c r="D791" s="50"/>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8"/>
      <c r="C792" s="18"/>
      <c r="D792" s="50"/>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8"/>
      <c r="C793" s="18"/>
      <c r="D793" s="50"/>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8"/>
      <c r="C794" s="18"/>
      <c r="D794" s="50"/>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8"/>
      <c r="C795" s="18"/>
      <c r="D795" s="50"/>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8"/>
      <c r="C796" s="18"/>
      <c r="D796" s="50"/>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8"/>
      <c r="C797" s="18"/>
      <c r="D797" s="50"/>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8"/>
      <c r="C798" s="18"/>
      <c r="D798" s="50"/>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8"/>
      <c r="C799" s="18"/>
      <c r="D799" s="50"/>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8"/>
      <c r="C800" s="18"/>
      <c r="D800" s="50"/>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8"/>
      <c r="C801" s="18"/>
      <c r="D801" s="50"/>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8"/>
      <c r="C802" s="18"/>
      <c r="D802" s="50"/>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8"/>
      <c r="C803" s="18"/>
      <c r="D803" s="50"/>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8"/>
      <c r="C804" s="18"/>
      <c r="D804" s="50"/>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8"/>
      <c r="C805" s="18"/>
      <c r="D805" s="50"/>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8"/>
      <c r="C806" s="18"/>
      <c r="D806" s="50"/>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8"/>
      <c r="C807" s="18"/>
      <c r="D807" s="50"/>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8"/>
      <c r="C808" s="18"/>
      <c r="D808" s="50"/>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8"/>
      <c r="C809" s="18"/>
      <c r="D809" s="50"/>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8"/>
      <c r="C810" s="18"/>
      <c r="D810" s="50"/>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8"/>
      <c r="C811" s="18"/>
      <c r="D811" s="50"/>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8"/>
      <c r="C812" s="18"/>
      <c r="D812" s="50"/>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8"/>
      <c r="C813" s="18"/>
      <c r="D813" s="50"/>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8"/>
      <c r="C814" s="18"/>
      <c r="D814" s="50"/>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8"/>
      <c r="C815" s="18"/>
      <c r="D815" s="50"/>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8"/>
      <c r="C816" s="18"/>
      <c r="D816" s="50"/>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8"/>
      <c r="C817" s="18"/>
      <c r="D817" s="50"/>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8"/>
      <c r="C818" s="18"/>
      <c r="D818" s="50"/>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8"/>
      <c r="C819" s="18"/>
      <c r="D819" s="50"/>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8"/>
      <c r="C820" s="18"/>
      <c r="D820" s="50"/>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8"/>
      <c r="C821" s="18"/>
      <c r="D821" s="50"/>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8"/>
      <c r="C822" s="18"/>
      <c r="D822" s="50"/>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8"/>
      <c r="C823" s="18"/>
      <c r="D823" s="50"/>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8"/>
      <c r="C824" s="18"/>
      <c r="D824" s="50"/>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8"/>
      <c r="C825" s="18"/>
      <c r="D825" s="50"/>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8"/>
      <c r="C826" s="18"/>
      <c r="D826" s="50"/>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8"/>
      <c r="C827" s="18"/>
      <c r="D827" s="50"/>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8"/>
      <c r="C828" s="18"/>
      <c r="D828" s="50"/>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8"/>
      <c r="C829" s="18"/>
      <c r="D829" s="50"/>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8"/>
      <c r="C830" s="18"/>
      <c r="D830" s="50"/>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8"/>
      <c r="C831" s="18"/>
      <c r="D831" s="50"/>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8"/>
      <c r="C832" s="18"/>
      <c r="D832" s="50"/>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8"/>
      <c r="C833" s="18"/>
      <c r="D833" s="50"/>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8"/>
      <c r="C834" s="18"/>
      <c r="D834" s="50"/>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8"/>
      <c r="C835" s="18"/>
      <c r="D835" s="50"/>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8"/>
      <c r="C836" s="18"/>
      <c r="D836" s="50"/>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8"/>
      <c r="C837" s="18"/>
      <c r="D837" s="50"/>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8"/>
      <c r="C838" s="18"/>
      <c r="D838" s="50"/>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8"/>
      <c r="C839" s="18"/>
      <c r="D839" s="50"/>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8"/>
      <c r="C840" s="18"/>
      <c r="D840" s="50"/>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8"/>
      <c r="C841" s="18"/>
      <c r="D841" s="50"/>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8"/>
      <c r="C842" s="18"/>
      <c r="D842" s="50"/>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8"/>
      <c r="C843" s="18"/>
      <c r="D843" s="50"/>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8"/>
      <c r="C844" s="18"/>
      <c r="D844" s="50"/>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8"/>
      <c r="C845" s="18"/>
      <c r="D845" s="50"/>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8"/>
      <c r="C846" s="18"/>
      <c r="D846" s="50"/>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8"/>
      <c r="C847" s="18"/>
      <c r="D847" s="50"/>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8"/>
      <c r="C848" s="18"/>
      <c r="D848" s="50"/>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8"/>
      <c r="C849" s="18"/>
      <c r="D849" s="50"/>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8"/>
      <c r="C850" s="18"/>
      <c r="D850" s="50"/>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8"/>
      <c r="C851" s="18"/>
      <c r="D851" s="50"/>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8"/>
      <c r="C852" s="18"/>
      <c r="D852" s="50"/>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8"/>
      <c r="C853" s="18"/>
      <c r="D853" s="50"/>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8"/>
      <c r="C854" s="18"/>
      <c r="D854" s="50"/>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8"/>
      <c r="C855" s="18"/>
      <c r="D855" s="50"/>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8"/>
      <c r="C856" s="18"/>
      <c r="D856" s="50"/>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8"/>
      <c r="C857" s="18"/>
      <c r="D857" s="50"/>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8"/>
      <c r="C858" s="18"/>
      <c r="D858" s="50"/>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8"/>
      <c r="C859" s="18"/>
      <c r="D859" s="50"/>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8"/>
      <c r="C860" s="18"/>
      <c r="D860" s="50"/>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8"/>
      <c r="C861" s="18"/>
      <c r="D861" s="50"/>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8"/>
      <c r="C862" s="18"/>
      <c r="D862" s="50"/>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8"/>
      <c r="C863" s="18"/>
      <c r="D863" s="50"/>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8"/>
      <c r="C864" s="18"/>
      <c r="D864" s="50"/>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8"/>
      <c r="C865" s="18"/>
      <c r="D865" s="50"/>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8"/>
      <c r="C866" s="18"/>
      <c r="D866" s="50"/>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8"/>
      <c r="C867" s="18"/>
      <c r="D867" s="50"/>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8"/>
      <c r="C868" s="18"/>
      <c r="D868" s="50"/>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8"/>
      <c r="C869" s="18"/>
      <c r="D869" s="50"/>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8"/>
      <c r="C870" s="18"/>
      <c r="D870" s="50"/>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8"/>
      <c r="C871" s="18"/>
      <c r="D871" s="50"/>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8"/>
      <c r="C872" s="18"/>
      <c r="D872" s="50"/>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8"/>
      <c r="C873" s="18"/>
      <c r="D873" s="50"/>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8"/>
      <c r="C874" s="18"/>
      <c r="D874" s="50"/>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8"/>
      <c r="C875" s="18"/>
      <c r="D875" s="50"/>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8"/>
      <c r="C876" s="18"/>
      <c r="D876" s="50"/>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8"/>
      <c r="C877" s="18"/>
      <c r="D877" s="50"/>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8"/>
      <c r="C878" s="18"/>
      <c r="D878" s="50"/>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8"/>
      <c r="C879" s="18"/>
      <c r="D879" s="50"/>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8"/>
      <c r="C880" s="18"/>
      <c r="D880" s="50"/>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8"/>
      <c r="C881" s="18"/>
      <c r="D881" s="50"/>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8"/>
      <c r="C882" s="18"/>
      <c r="D882" s="50"/>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8"/>
      <c r="C883" s="18"/>
      <c r="D883" s="50"/>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8"/>
      <c r="C884" s="18"/>
      <c r="D884" s="50"/>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8"/>
      <c r="C885" s="18"/>
      <c r="D885" s="50"/>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8"/>
      <c r="C886" s="18"/>
      <c r="D886" s="50"/>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8"/>
      <c r="C887" s="18"/>
      <c r="D887" s="50"/>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8"/>
      <c r="C888" s="18"/>
      <c r="D888" s="50"/>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8"/>
      <c r="C889" s="18"/>
      <c r="D889" s="50"/>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8"/>
      <c r="C890" s="18"/>
      <c r="D890" s="50"/>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8"/>
      <c r="C891" s="18"/>
      <c r="D891" s="50"/>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8"/>
      <c r="C892" s="18"/>
      <c r="D892" s="50"/>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8"/>
      <c r="C893" s="18"/>
      <c r="D893" s="50"/>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8"/>
      <c r="C894" s="18"/>
      <c r="D894" s="50"/>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8"/>
      <c r="C895" s="18"/>
      <c r="D895" s="50"/>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8"/>
      <c r="C896" s="18"/>
      <c r="D896" s="50"/>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8"/>
      <c r="C897" s="18"/>
      <c r="D897" s="50"/>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8"/>
      <c r="C898" s="18"/>
      <c r="D898" s="50"/>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8"/>
      <c r="C899" s="18"/>
      <c r="D899" s="50"/>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8"/>
      <c r="C900" s="18"/>
      <c r="D900" s="50"/>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8"/>
      <c r="C901" s="18"/>
      <c r="D901" s="50"/>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8"/>
      <c r="C902" s="18"/>
      <c r="D902" s="50"/>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8"/>
      <c r="C903" s="18"/>
      <c r="D903" s="50"/>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8"/>
      <c r="C904" s="18"/>
      <c r="D904" s="50"/>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8"/>
      <c r="C905" s="18"/>
      <c r="D905" s="50"/>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8"/>
      <c r="C906" s="18"/>
      <c r="D906" s="50"/>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8"/>
      <c r="C907" s="18"/>
      <c r="D907" s="50"/>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8"/>
      <c r="C908" s="18"/>
      <c r="D908" s="50"/>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8"/>
      <c r="C909" s="18"/>
      <c r="D909" s="50"/>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8"/>
      <c r="C910" s="18"/>
      <c r="D910" s="50"/>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8"/>
      <c r="C911" s="18"/>
      <c r="D911" s="50"/>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8"/>
      <c r="C912" s="18"/>
      <c r="D912" s="50"/>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8"/>
      <c r="C913" s="18"/>
      <c r="D913" s="50"/>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8"/>
      <c r="C914" s="18"/>
      <c r="D914" s="50"/>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9"/>
      <c r="B915" s="18"/>
      <c r="C915" s="18"/>
      <c r="D915" s="50"/>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9"/>
      <c r="B916" s="18"/>
      <c r="C916" s="18"/>
      <c r="D916" s="50"/>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9"/>
      <c r="B917" s="18"/>
      <c r="C917" s="18"/>
      <c r="D917" s="50"/>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9"/>
      <c r="B918" s="18"/>
      <c r="C918" s="18"/>
      <c r="D918" s="50"/>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9"/>
      <c r="B919" s="18"/>
      <c r="C919" s="18"/>
      <c r="D919" s="50"/>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9"/>
      <c r="B920" s="18"/>
      <c r="C920" s="18"/>
      <c r="D920" s="50"/>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9"/>
      <c r="B921" s="18"/>
      <c r="C921" s="18"/>
      <c r="D921" s="50"/>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9"/>
      <c r="B922" s="18"/>
      <c r="C922" s="18"/>
      <c r="D922" s="50"/>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9"/>
      <c r="B923" s="18"/>
      <c r="C923" s="18"/>
      <c r="D923" s="50"/>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9"/>
      <c r="B924" s="18"/>
      <c r="C924" s="18"/>
      <c r="D924" s="50"/>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9"/>
      <c r="B925" s="18"/>
      <c r="C925" s="18"/>
      <c r="D925" s="50"/>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9"/>
      <c r="B926" s="18"/>
      <c r="C926" s="18"/>
      <c r="D926" s="50"/>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9"/>
      <c r="B927" s="18"/>
      <c r="C927" s="18"/>
      <c r="D927" s="50"/>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9"/>
      <c r="B928" s="18"/>
      <c r="C928" s="18"/>
      <c r="D928" s="50"/>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9"/>
      <c r="B929" s="18"/>
      <c r="C929" s="18"/>
      <c r="D929" s="50"/>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9"/>
      <c r="B930" s="18"/>
      <c r="C930" s="18"/>
      <c r="D930" s="50"/>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9"/>
      <c r="B931" s="18"/>
      <c r="C931" s="18"/>
      <c r="D931" s="50"/>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9"/>
      <c r="B932" s="18"/>
      <c r="C932" s="18"/>
      <c r="D932" s="50"/>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9"/>
      <c r="B933" s="18"/>
      <c r="C933" s="18"/>
      <c r="D933" s="50"/>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9"/>
      <c r="B934" s="18"/>
      <c r="C934" s="18"/>
      <c r="D934" s="50"/>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9"/>
      <c r="B935" s="18"/>
      <c r="C935" s="18"/>
      <c r="D935" s="50"/>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9"/>
      <c r="B936" s="18"/>
      <c r="C936" s="18"/>
      <c r="D936" s="50"/>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9"/>
      <c r="B937" s="18"/>
      <c r="C937" s="18"/>
      <c r="D937" s="50"/>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9"/>
      <c r="B938" s="18"/>
      <c r="C938" s="18"/>
      <c r="D938" s="50"/>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9"/>
      <c r="B939" s="18"/>
      <c r="C939" s="18"/>
      <c r="D939" s="50"/>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9"/>
      <c r="B940" s="18"/>
      <c r="C940" s="18"/>
      <c r="D940" s="50"/>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9"/>
      <c r="B941" s="18"/>
      <c r="C941" s="18"/>
      <c r="D941" s="50"/>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9"/>
      <c r="B942" s="18"/>
      <c r="C942" s="18"/>
      <c r="D942" s="50"/>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9"/>
      <c r="B943" s="18"/>
      <c r="C943" s="18"/>
      <c r="D943" s="50"/>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9"/>
      <c r="B944" s="18"/>
      <c r="C944" s="18"/>
      <c r="D944" s="50"/>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9"/>
      <c r="B945" s="18"/>
      <c r="C945" s="18"/>
      <c r="D945" s="50"/>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9"/>
      <c r="B946" s="18"/>
      <c r="C946" s="18"/>
      <c r="D946" s="50"/>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9"/>
      <c r="B947" s="18"/>
      <c r="C947" s="18"/>
      <c r="D947" s="50"/>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9"/>
      <c r="B948" s="18"/>
      <c r="C948" s="18"/>
      <c r="D948" s="50"/>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9"/>
      <c r="B949" s="18"/>
      <c r="C949" s="18"/>
      <c r="D949" s="50"/>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9"/>
      <c r="B950" s="18"/>
      <c r="C950" s="18"/>
      <c r="D950" s="50"/>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9"/>
      <c r="B951" s="18"/>
      <c r="C951" s="18"/>
      <c r="D951" s="50"/>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9"/>
      <c r="B952" s="18"/>
      <c r="C952" s="18"/>
      <c r="D952" s="50"/>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9"/>
      <c r="B953" s="18"/>
      <c r="C953" s="18"/>
      <c r="D953" s="50"/>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9"/>
      <c r="B954" s="18"/>
      <c r="C954" s="18"/>
      <c r="D954" s="50"/>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9"/>
      <c r="B955" s="18"/>
      <c r="C955" s="18"/>
      <c r="D955" s="50"/>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9"/>
      <c r="B956" s="18"/>
      <c r="C956" s="18"/>
      <c r="D956" s="50"/>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9"/>
      <c r="B957" s="18"/>
      <c r="C957" s="18"/>
      <c r="D957" s="50"/>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9"/>
      <c r="B958" s="18"/>
      <c r="C958" s="18"/>
      <c r="D958" s="50"/>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9"/>
      <c r="B959" s="18"/>
      <c r="C959" s="18"/>
      <c r="D959" s="50"/>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9"/>
      <c r="B960" s="18"/>
      <c r="C960" s="18"/>
      <c r="D960" s="50"/>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9"/>
      <c r="B961" s="18"/>
      <c r="C961" s="18"/>
      <c r="D961" s="50"/>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9"/>
      <c r="B962" s="18"/>
      <c r="C962" s="18"/>
      <c r="D962" s="50"/>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9"/>
      <c r="B963" s="18"/>
      <c r="C963" s="18"/>
      <c r="D963" s="50"/>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9"/>
      <c r="B964" s="18"/>
      <c r="C964" s="18"/>
      <c r="D964" s="50"/>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9"/>
      <c r="B965" s="18"/>
      <c r="C965" s="18"/>
      <c r="D965" s="50"/>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9"/>
      <c r="B966" s="18"/>
      <c r="C966" s="18"/>
      <c r="D966" s="50"/>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9"/>
      <c r="B967" s="18"/>
      <c r="C967" s="18"/>
      <c r="D967" s="50"/>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9"/>
      <c r="B968" s="18"/>
      <c r="C968" s="18"/>
      <c r="D968" s="50"/>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9"/>
      <c r="B969" s="18"/>
      <c r="C969" s="18"/>
      <c r="D969" s="50"/>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9"/>
      <c r="B970" s="18"/>
      <c r="C970" s="18"/>
      <c r="D970" s="50"/>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9"/>
      <c r="B971" s="18"/>
      <c r="C971" s="18"/>
      <c r="D971" s="50"/>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9"/>
      <c r="B972" s="18"/>
      <c r="C972" s="18"/>
      <c r="D972" s="50"/>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9"/>
      <c r="B973" s="18"/>
      <c r="C973" s="18"/>
      <c r="D973" s="50"/>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9"/>
      <c r="B974" s="18"/>
      <c r="C974" s="18"/>
      <c r="D974" s="50"/>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9"/>
      <c r="B975" s="18"/>
      <c r="C975" s="18"/>
      <c r="D975" s="50"/>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9"/>
      <c r="B976" s="18"/>
      <c r="C976" s="18"/>
      <c r="D976" s="50"/>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9"/>
      <c r="B977" s="18"/>
      <c r="C977" s="18"/>
      <c r="D977" s="50"/>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9"/>
      <c r="B978" s="18"/>
      <c r="C978" s="18"/>
      <c r="D978" s="50"/>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9"/>
      <c r="B979" s="18"/>
      <c r="C979" s="18"/>
      <c r="D979" s="50"/>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9"/>
      <c r="B980" s="18"/>
      <c r="C980" s="18"/>
      <c r="D980" s="50"/>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x14ac:dyDescent="0.25">
      <c r="A981" s="19"/>
      <c r="B981" s="18"/>
      <c r="C981" s="18"/>
      <c r="D981" s="50"/>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x14ac:dyDescent="0.25">
      <c r="A982" s="19"/>
      <c r="B982" s="18"/>
      <c r="C982" s="18"/>
      <c r="D982" s="50"/>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x14ac:dyDescent="0.25">
      <c r="A983" s="19"/>
      <c r="B983" s="18"/>
      <c r="C983" s="18"/>
      <c r="D983" s="50"/>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x14ac:dyDescent="0.25">
      <c r="A984" s="19"/>
      <c r="B984" s="18"/>
      <c r="C984" s="18"/>
      <c r="D984" s="50"/>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x14ac:dyDescent="0.25">
      <c r="A985" s="19"/>
      <c r="B985" s="18"/>
      <c r="C985" s="18"/>
      <c r="D985" s="50"/>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x14ac:dyDescent="0.25">
      <c r="A986" s="19"/>
      <c r="B986" s="18"/>
      <c r="C986" s="18"/>
      <c r="D986" s="50"/>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x14ac:dyDescent="0.25">
      <c r="A987" s="19"/>
      <c r="B987" s="18"/>
      <c r="C987" s="18"/>
      <c r="D987" s="50"/>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x14ac:dyDescent="0.25">
      <c r="A988" s="19"/>
      <c r="B988" s="18"/>
      <c r="C988" s="18"/>
      <c r="D988" s="50"/>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x14ac:dyDescent="0.25">
      <c r="A989" s="19"/>
      <c r="B989" s="18"/>
      <c r="C989" s="18"/>
      <c r="D989" s="50"/>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x14ac:dyDescent="0.25">
      <c r="A990" s="19"/>
      <c r="B990" s="18"/>
      <c r="C990" s="18"/>
      <c r="D990" s="50"/>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x14ac:dyDescent="0.25">
      <c r="A991" s="19"/>
      <c r="B991" s="18"/>
      <c r="C991" s="18"/>
      <c r="D991" s="50"/>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x14ac:dyDescent="0.25">
      <c r="A992" s="19"/>
      <c r="B992" s="18"/>
      <c r="C992" s="18"/>
      <c r="D992" s="50"/>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x14ac:dyDescent="0.25">
      <c r="A993" s="19"/>
      <c r="B993" s="18"/>
      <c r="C993" s="18"/>
      <c r="D993" s="50"/>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x14ac:dyDescent="0.25">
      <c r="A994" s="19"/>
      <c r="B994" s="18"/>
      <c r="C994" s="18"/>
      <c r="D994" s="50"/>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x14ac:dyDescent="0.25">
      <c r="A995" s="19"/>
      <c r="B995" s="18"/>
      <c r="C995" s="18"/>
      <c r="D995" s="50"/>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x14ac:dyDescent="0.25">
      <c r="A996" s="19"/>
      <c r="B996" s="18"/>
      <c r="C996" s="18"/>
      <c r="D996" s="50"/>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x14ac:dyDescent="0.25">
      <c r="A997" s="19"/>
      <c r="B997" s="18"/>
      <c r="C997" s="18"/>
      <c r="D997" s="50"/>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x14ac:dyDescent="0.25">
      <c r="A998" s="19"/>
      <c r="B998" s="18"/>
      <c r="C998" s="18"/>
      <c r="D998" s="50"/>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x14ac:dyDescent="0.25">
      <c r="A999" s="19"/>
      <c r="B999" s="18"/>
      <c r="C999" s="18"/>
      <c r="D999" s="50"/>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x14ac:dyDescent="0.25">
      <c r="A1000" s="19"/>
      <c r="B1000" s="18"/>
      <c r="C1000" s="18"/>
      <c r="D1000" s="50"/>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A23:D23"/>
    <mergeCell ref="A24:D24"/>
  </mergeCells>
  <pageMargins left="0.7" right="0.7" top="0.75" bottom="0.75" header="0" footer="0"/>
  <pageSetup paperSize="9" orientation="portrait"/>
  <headerFooter>
    <oddFooter>&amp;C000000_x000D_#FFFF00HK-dir Intern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H10" sqref="H10"/>
    </sheetView>
  </sheetViews>
  <sheetFormatPr baseColWidth="10" defaultColWidth="14.42578125" defaultRowHeight="15" customHeight="1" x14ac:dyDescent="0.25"/>
  <cols>
    <col min="1" max="1" width="34.42578125" customWidth="1"/>
    <col min="2" max="4" width="15.5703125" customWidth="1"/>
    <col min="5" max="26" width="11.42578125" customWidth="1"/>
  </cols>
  <sheetData>
    <row r="1" spans="1:26" ht="12.75" customHeight="1" x14ac:dyDescent="0.25">
      <c r="A1" s="19"/>
      <c r="B1" s="19"/>
      <c r="C1" s="19"/>
      <c r="D1" s="19"/>
      <c r="E1" s="19"/>
      <c r="F1" s="19"/>
      <c r="G1" s="19"/>
      <c r="H1" s="19"/>
      <c r="I1" s="19"/>
      <c r="J1" s="19"/>
      <c r="K1" s="19"/>
      <c r="L1" s="19"/>
      <c r="M1" s="19"/>
      <c r="N1" s="19"/>
      <c r="O1" s="19"/>
      <c r="P1" s="19"/>
      <c r="Q1" s="19"/>
      <c r="R1" s="19"/>
      <c r="S1" s="19"/>
      <c r="T1" s="19"/>
      <c r="U1" s="19"/>
      <c r="V1" s="19"/>
      <c r="W1" s="19"/>
      <c r="X1" s="19"/>
      <c r="Y1" s="19"/>
      <c r="Z1" s="19"/>
    </row>
    <row r="2" spans="1:26" ht="12.75" customHeight="1" x14ac:dyDescent="0.25">
      <c r="A2" s="72" t="str">
        <f>'Note 9 og 10'!A1</f>
        <v>Fagskolens navn: Institutt for helhetsmedisin</v>
      </c>
      <c r="B2" s="72"/>
      <c r="C2" s="72"/>
      <c r="D2" s="72"/>
      <c r="E2" s="69"/>
      <c r="F2" s="69"/>
      <c r="G2" s="69"/>
      <c r="H2" s="19"/>
      <c r="I2" s="19"/>
      <c r="J2" s="19"/>
      <c r="K2" s="19"/>
      <c r="L2" s="19"/>
      <c r="M2" s="19"/>
      <c r="N2" s="19"/>
      <c r="O2" s="19"/>
      <c r="P2" s="19"/>
      <c r="Q2" s="19"/>
      <c r="R2" s="19"/>
      <c r="S2" s="19"/>
      <c r="T2" s="19"/>
      <c r="U2" s="19"/>
      <c r="V2" s="19"/>
      <c r="W2" s="19"/>
      <c r="X2" s="19"/>
      <c r="Y2" s="19"/>
      <c r="Z2" s="19"/>
    </row>
    <row r="3" spans="1:26" ht="12.75" customHeight="1" x14ac:dyDescent="0.25">
      <c r="A3" s="19"/>
      <c r="B3" s="19"/>
      <c r="C3" s="19"/>
      <c r="D3" s="19"/>
      <c r="E3" s="19"/>
      <c r="F3" s="19"/>
      <c r="G3" s="19"/>
      <c r="H3" s="19"/>
      <c r="I3" s="19"/>
      <c r="J3" s="19"/>
      <c r="K3" s="19"/>
      <c r="L3" s="19"/>
      <c r="M3" s="19"/>
      <c r="N3" s="19"/>
      <c r="O3" s="19"/>
      <c r="P3" s="19"/>
      <c r="Q3" s="19"/>
      <c r="R3" s="19"/>
      <c r="S3" s="19"/>
      <c r="T3" s="19"/>
      <c r="U3" s="19"/>
      <c r="V3" s="19"/>
      <c r="W3" s="19"/>
      <c r="X3" s="19"/>
      <c r="Y3" s="19"/>
      <c r="Z3" s="19"/>
    </row>
    <row r="4" spans="1:26" ht="12.75" customHeight="1" x14ac:dyDescent="0.25">
      <c r="A4" s="16" t="s">
        <v>569</v>
      </c>
      <c r="B4" s="16"/>
      <c r="C4" s="16"/>
      <c r="D4" s="16"/>
      <c r="E4" s="19"/>
      <c r="F4" s="19"/>
      <c r="G4" s="19"/>
      <c r="H4" s="19"/>
      <c r="I4" s="19"/>
      <c r="J4" s="19"/>
      <c r="K4" s="19"/>
      <c r="L4" s="19"/>
      <c r="M4" s="19"/>
      <c r="N4" s="19"/>
      <c r="O4" s="19"/>
      <c r="P4" s="19"/>
      <c r="Q4" s="19"/>
      <c r="R4" s="19"/>
      <c r="S4" s="19"/>
      <c r="T4" s="19"/>
      <c r="U4" s="19"/>
      <c r="V4" s="19"/>
      <c r="W4" s="19"/>
      <c r="X4" s="19"/>
      <c r="Y4" s="19"/>
      <c r="Z4" s="19"/>
    </row>
    <row r="5" spans="1:26" ht="12.75" customHeight="1" x14ac:dyDescent="0.25">
      <c r="A5" s="237" t="s">
        <v>34</v>
      </c>
      <c r="B5" s="16"/>
      <c r="C5" s="16"/>
      <c r="D5" s="16"/>
      <c r="E5" s="19"/>
      <c r="F5" s="19"/>
      <c r="G5" s="19"/>
      <c r="H5" s="19"/>
      <c r="I5" s="19"/>
      <c r="J5" s="19"/>
      <c r="K5" s="19"/>
      <c r="L5" s="19"/>
      <c r="M5" s="19"/>
      <c r="N5" s="19"/>
      <c r="O5" s="19"/>
      <c r="P5" s="19"/>
      <c r="Q5" s="19"/>
      <c r="R5" s="19"/>
      <c r="S5" s="19"/>
      <c r="T5" s="19"/>
      <c r="U5" s="19"/>
      <c r="V5" s="19"/>
      <c r="W5" s="19"/>
      <c r="X5" s="19"/>
      <c r="Y5" s="19"/>
      <c r="Z5" s="19"/>
    </row>
    <row r="6" spans="1:26" ht="12.75" customHeight="1" x14ac:dyDescent="0.25">
      <c r="A6" s="238"/>
      <c r="B6" s="239">
        <f>Resultatregnskap!C6</f>
        <v>45657</v>
      </c>
      <c r="C6" s="240">
        <f>Resultatregnskap!D6</f>
        <v>45291</v>
      </c>
      <c r="D6" s="241" t="s">
        <v>36</v>
      </c>
      <c r="E6" s="242"/>
      <c r="F6" s="19"/>
      <c r="G6" s="19"/>
      <c r="H6" s="19"/>
      <c r="I6" s="19"/>
      <c r="J6" s="19"/>
      <c r="K6" s="19"/>
      <c r="L6" s="19"/>
      <c r="M6" s="19"/>
      <c r="N6" s="19"/>
      <c r="O6" s="19"/>
      <c r="P6" s="19"/>
      <c r="Q6" s="19"/>
      <c r="R6" s="19"/>
      <c r="S6" s="19"/>
      <c r="T6" s="19"/>
      <c r="U6" s="19"/>
      <c r="V6" s="19"/>
      <c r="W6" s="19"/>
      <c r="X6" s="19"/>
      <c r="Y6" s="19"/>
      <c r="Z6" s="19"/>
    </row>
    <row r="7" spans="1:26" ht="12.75" customHeight="1" x14ac:dyDescent="0.25">
      <c r="A7" s="238" t="s">
        <v>570</v>
      </c>
      <c r="B7" s="238"/>
      <c r="C7" s="346">
        <f>99847/1000</f>
        <v>99.846999999999994</v>
      </c>
      <c r="D7" s="243" t="s">
        <v>571</v>
      </c>
      <c r="E7" s="19"/>
      <c r="F7" s="19"/>
      <c r="G7" s="19"/>
      <c r="H7" s="19"/>
      <c r="I7" s="19"/>
      <c r="J7" s="19"/>
      <c r="K7" s="19"/>
      <c r="L7" s="19"/>
      <c r="M7" s="19"/>
      <c r="N7" s="19"/>
      <c r="O7" s="19"/>
      <c r="P7" s="19"/>
      <c r="Q7" s="19"/>
      <c r="R7" s="19"/>
      <c r="S7" s="19"/>
      <c r="T7" s="19"/>
      <c r="U7" s="19"/>
      <c r="V7" s="19"/>
      <c r="W7" s="19"/>
      <c r="X7" s="19"/>
      <c r="Y7" s="19"/>
      <c r="Z7" s="19"/>
    </row>
    <row r="8" spans="1:26" ht="12.75" customHeight="1" x14ac:dyDescent="0.25">
      <c r="A8" s="238" t="s">
        <v>572</v>
      </c>
      <c r="B8" s="238"/>
      <c r="C8" s="346"/>
      <c r="D8" s="243" t="s">
        <v>573</v>
      </c>
      <c r="E8" s="19"/>
      <c r="F8" s="19"/>
      <c r="G8" s="19"/>
      <c r="H8" s="19"/>
      <c r="I8" s="19"/>
      <c r="J8" s="19"/>
      <c r="K8" s="19"/>
      <c r="L8" s="19"/>
      <c r="M8" s="19"/>
      <c r="N8" s="19"/>
      <c r="O8" s="19"/>
      <c r="P8" s="19"/>
      <c r="Q8" s="19"/>
      <c r="R8" s="19"/>
      <c r="S8" s="19"/>
      <c r="T8" s="19"/>
      <c r="U8" s="19"/>
      <c r="V8" s="19"/>
      <c r="W8" s="19"/>
      <c r="X8" s="19"/>
      <c r="Y8" s="19"/>
      <c r="Z8" s="19"/>
    </row>
    <row r="9" spans="1:26" ht="12.75" customHeight="1" x14ac:dyDescent="0.25">
      <c r="A9" s="238" t="s">
        <v>574</v>
      </c>
      <c r="B9" s="238"/>
      <c r="C9" s="346"/>
      <c r="D9" s="243" t="s">
        <v>575</v>
      </c>
      <c r="E9" s="19"/>
      <c r="F9" s="19"/>
      <c r="G9" s="19"/>
      <c r="H9" s="19"/>
      <c r="I9" s="19"/>
      <c r="J9" s="19"/>
      <c r="K9" s="19"/>
      <c r="L9" s="19"/>
      <c r="M9" s="19"/>
      <c r="N9" s="19"/>
      <c r="O9" s="19"/>
      <c r="P9" s="19"/>
      <c r="Q9" s="19"/>
      <c r="R9" s="19"/>
      <c r="S9" s="19"/>
      <c r="T9" s="19"/>
      <c r="U9" s="19"/>
      <c r="V9" s="19"/>
      <c r="W9" s="19"/>
      <c r="X9" s="19"/>
      <c r="Y9" s="19"/>
      <c r="Z9" s="19"/>
    </row>
    <row r="10" spans="1:26" ht="12.75" customHeight="1" x14ac:dyDescent="0.25">
      <c r="A10" s="238" t="s">
        <v>576</v>
      </c>
      <c r="B10" s="238"/>
      <c r="C10" s="346"/>
      <c r="D10" s="243" t="s">
        <v>577</v>
      </c>
      <c r="E10" s="19"/>
      <c r="F10" s="19"/>
      <c r="G10" s="19"/>
      <c r="H10" s="19"/>
      <c r="I10" s="19"/>
      <c r="J10" s="19"/>
      <c r="K10" s="19"/>
      <c r="L10" s="19"/>
      <c r="M10" s="19"/>
      <c r="N10" s="19"/>
      <c r="O10" s="19"/>
      <c r="P10" s="19"/>
      <c r="Q10" s="19"/>
      <c r="R10" s="19"/>
      <c r="S10" s="19"/>
      <c r="T10" s="19"/>
      <c r="U10" s="19"/>
      <c r="V10" s="19"/>
      <c r="W10" s="19"/>
      <c r="X10" s="19"/>
      <c r="Y10" s="19"/>
      <c r="Z10" s="19"/>
    </row>
    <row r="11" spans="1:26" ht="12.75" customHeight="1" x14ac:dyDescent="0.25">
      <c r="A11" s="244" t="s">
        <v>578</v>
      </c>
      <c r="B11" s="346">
        <f>1821212/1000</f>
        <v>1821.212</v>
      </c>
      <c r="C11" s="346">
        <f>1390900/1000</f>
        <v>1390.9</v>
      </c>
      <c r="D11" s="243" t="s">
        <v>579</v>
      </c>
      <c r="E11" s="19"/>
      <c r="F11" s="19"/>
      <c r="G11" s="19"/>
      <c r="H11" s="19"/>
      <c r="I11" s="19"/>
      <c r="J11" s="19"/>
      <c r="K11" s="19"/>
      <c r="L11" s="19"/>
      <c r="M11" s="19"/>
      <c r="N11" s="19"/>
      <c r="O11" s="19"/>
      <c r="P11" s="19"/>
      <c r="Q11" s="19"/>
      <c r="R11" s="19"/>
      <c r="S11" s="19"/>
      <c r="T11" s="19"/>
      <c r="U11" s="19"/>
      <c r="V11" s="19"/>
      <c r="W11" s="19"/>
      <c r="X11" s="19"/>
      <c r="Y11" s="19"/>
      <c r="Z11" s="19"/>
    </row>
    <row r="12" spans="1:26" ht="12.75" customHeight="1" x14ac:dyDescent="0.25">
      <c r="A12" s="238" t="s">
        <v>580</v>
      </c>
      <c r="B12" s="346"/>
      <c r="C12" s="346"/>
      <c r="D12" s="243" t="s">
        <v>581</v>
      </c>
      <c r="E12" s="19"/>
      <c r="F12" s="19"/>
      <c r="G12" s="19"/>
      <c r="H12" s="19"/>
      <c r="I12" s="19"/>
      <c r="J12" s="19"/>
      <c r="K12" s="19"/>
      <c r="L12" s="19"/>
      <c r="M12" s="19"/>
      <c r="N12" s="19"/>
      <c r="O12" s="19"/>
      <c r="P12" s="19"/>
      <c r="Q12" s="19"/>
      <c r="R12" s="19"/>
      <c r="S12" s="19"/>
      <c r="T12" s="19"/>
      <c r="U12" s="19"/>
      <c r="V12" s="19"/>
      <c r="W12" s="19"/>
      <c r="X12" s="19"/>
      <c r="Y12" s="19"/>
      <c r="Z12" s="19"/>
    </row>
    <row r="13" spans="1:26" ht="12.75" customHeight="1" x14ac:dyDescent="0.25">
      <c r="A13" s="245" t="s">
        <v>582</v>
      </c>
      <c r="B13" s="346">
        <f t="shared" ref="B13:C13" si="0">SUBTOTAL(9,B7:B12)</f>
        <v>1821.212</v>
      </c>
      <c r="C13" s="346">
        <f t="shared" si="0"/>
        <v>1490.7470000000001</v>
      </c>
      <c r="D13" s="246" t="s">
        <v>583</v>
      </c>
      <c r="E13" s="19"/>
      <c r="F13" s="19"/>
      <c r="G13" s="19"/>
      <c r="H13" s="19"/>
      <c r="I13" s="19"/>
      <c r="J13" s="19"/>
      <c r="K13" s="19"/>
      <c r="L13" s="19"/>
      <c r="M13" s="19"/>
      <c r="N13" s="19"/>
      <c r="O13" s="19"/>
      <c r="P13" s="19"/>
      <c r="Q13" s="19"/>
      <c r="R13" s="19"/>
      <c r="S13" s="19"/>
      <c r="T13" s="19"/>
      <c r="U13" s="19"/>
      <c r="V13" s="19"/>
      <c r="W13" s="19"/>
      <c r="X13" s="19"/>
      <c r="Y13" s="19"/>
      <c r="Z13" s="19"/>
    </row>
    <row r="14" spans="1:26" ht="12.75" customHeight="1" x14ac:dyDescent="0.25">
      <c r="A14" s="69"/>
      <c r="B14" s="69"/>
      <c r="C14" s="69"/>
      <c r="D14" s="19"/>
      <c r="E14" s="19"/>
      <c r="F14" s="19"/>
      <c r="G14" s="19"/>
      <c r="H14" s="19"/>
      <c r="I14" s="19"/>
      <c r="J14" s="19"/>
      <c r="K14" s="19"/>
      <c r="L14" s="19"/>
      <c r="M14" s="19"/>
      <c r="N14" s="19"/>
      <c r="O14" s="19"/>
      <c r="P14" s="19"/>
      <c r="Q14" s="19"/>
      <c r="R14" s="19"/>
      <c r="S14" s="19"/>
      <c r="T14" s="19"/>
      <c r="U14" s="19"/>
      <c r="V14" s="19"/>
      <c r="W14" s="19"/>
      <c r="X14" s="19"/>
      <c r="Y14" s="19"/>
      <c r="Z14" s="19"/>
    </row>
    <row r="15" spans="1:26" ht="49.5" customHeight="1" x14ac:dyDescent="0.25">
      <c r="A15" s="330" t="s">
        <v>584</v>
      </c>
      <c r="B15" s="305"/>
      <c r="C15" s="305"/>
      <c r="D15" s="305"/>
      <c r="E15" s="71"/>
      <c r="F15" s="71"/>
      <c r="G15" s="71"/>
      <c r="H15" s="71"/>
      <c r="I15" s="71"/>
      <c r="J15" s="71"/>
      <c r="K15" s="71"/>
      <c r="L15" s="71"/>
      <c r="M15" s="71"/>
      <c r="N15" s="71"/>
      <c r="O15" s="71"/>
      <c r="P15" s="71"/>
      <c r="Q15" s="71"/>
      <c r="R15" s="71"/>
      <c r="S15" s="71"/>
      <c r="T15" s="71"/>
      <c r="U15" s="71"/>
      <c r="V15" s="71"/>
      <c r="W15" s="71"/>
      <c r="X15" s="71"/>
      <c r="Y15" s="71"/>
      <c r="Z15" s="71"/>
    </row>
    <row r="16" spans="1:26" ht="12.75" customHeight="1" x14ac:dyDescent="0.2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2.75" customHeight="1" x14ac:dyDescent="0.2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2.75" customHeight="1" x14ac:dyDescent="0.25">
      <c r="A18" s="38"/>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2.75" customHeight="1" x14ac:dyDescent="0.2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2.75" customHeight="1"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2.75" customHeight="1"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2.75" customHeight="1"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75" customHeight="1"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75" customHeight="1"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75" customHeight="1"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75" customHeight="1"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75" customHeight="1"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75" customHeight="1"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75" customHeight="1"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75" customHeight="1"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75" customHeight="1"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75" customHeight="1"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75" customHeight="1"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75" customHeight="1"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75" customHeight="1"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ustomHeight="1"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ustomHeight="1"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ustomHeight="1"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ustomHeight="1"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ustomHeight="1"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15:D15"/>
  </mergeCells>
  <pageMargins left="0.7" right="0.7" top="0.75" bottom="0.75" header="0" footer="0"/>
  <pageSetup paperSize="9" orientation="portrait"/>
  <headerFooter>
    <oddFooter>&amp;C000000_x000D_#FFFF00HK-dir Intern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L12" sqref="L12"/>
    </sheetView>
  </sheetViews>
  <sheetFormatPr baseColWidth="10" defaultColWidth="14.42578125" defaultRowHeight="15" customHeight="1" x14ac:dyDescent="0.25"/>
  <cols>
    <col min="1" max="1" width="27.42578125" customWidth="1"/>
    <col min="2" max="2" width="19" customWidth="1"/>
    <col min="3" max="3" width="13.5703125" customWidth="1"/>
    <col min="4" max="4" width="19" customWidth="1"/>
    <col min="5" max="5" width="13.5703125" customWidth="1"/>
    <col min="6" max="6" width="20" customWidth="1"/>
    <col min="7" max="8" width="13.5703125" customWidth="1"/>
    <col min="9" max="9" width="15.28515625" customWidth="1"/>
    <col min="10" max="26" width="11.42578125" customWidth="1"/>
  </cols>
  <sheetData>
    <row r="1" spans="1:26" ht="12.75" customHeight="1" x14ac:dyDescent="0.25">
      <c r="A1" s="19"/>
      <c r="B1" s="19"/>
      <c r="C1" s="19"/>
      <c r="D1" s="19"/>
      <c r="E1" s="19"/>
      <c r="F1" s="19"/>
      <c r="G1" s="19"/>
      <c r="H1" s="19"/>
      <c r="I1" s="19"/>
      <c r="J1" s="19"/>
      <c r="K1" s="19"/>
      <c r="L1" s="19"/>
      <c r="M1" s="19"/>
      <c r="N1" s="19"/>
      <c r="O1" s="19"/>
      <c r="P1" s="19"/>
      <c r="Q1" s="19"/>
      <c r="R1" s="19"/>
      <c r="S1" s="19"/>
      <c r="T1" s="19"/>
      <c r="U1" s="19"/>
      <c r="V1" s="19"/>
      <c r="W1" s="19"/>
      <c r="X1" s="19"/>
      <c r="Y1" s="19"/>
      <c r="Z1" s="19"/>
    </row>
    <row r="2" spans="1:26" ht="12.75" customHeight="1" x14ac:dyDescent="0.25">
      <c r="A2" s="331" t="s">
        <v>585</v>
      </c>
      <c r="B2" s="305"/>
      <c r="C2" s="305"/>
      <c r="D2" s="305"/>
      <c r="E2" s="305"/>
      <c r="F2" s="305"/>
      <c r="G2" s="305"/>
      <c r="H2" s="305"/>
      <c r="I2" s="19"/>
      <c r="J2" s="19"/>
      <c r="K2" s="19"/>
      <c r="L2" s="19"/>
      <c r="M2" s="19"/>
      <c r="N2" s="19"/>
      <c r="O2" s="19"/>
      <c r="P2" s="19"/>
      <c r="Q2" s="19"/>
      <c r="R2" s="19"/>
      <c r="S2" s="19"/>
      <c r="T2" s="19"/>
      <c r="U2" s="19"/>
      <c r="V2" s="19"/>
      <c r="W2" s="19"/>
      <c r="X2" s="19"/>
      <c r="Y2" s="19"/>
      <c r="Z2" s="19"/>
    </row>
    <row r="3" spans="1:26" ht="12.75" customHeight="1" x14ac:dyDescent="0.25">
      <c r="A3" s="19"/>
      <c r="B3" s="19"/>
      <c r="C3" s="19"/>
      <c r="D3" s="19"/>
      <c r="E3" s="19"/>
      <c r="F3" s="19"/>
      <c r="G3" s="19"/>
      <c r="H3" s="19"/>
      <c r="I3" s="19"/>
      <c r="J3" s="19"/>
      <c r="K3" s="19"/>
      <c r="L3" s="19"/>
      <c r="M3" s="19"/>
      <c r="N3" s="19"/>
      <c r="O3" s="19"/>
      <c r="P3" s="19"/>
      <c r="Q3" s="19"/>
      <c r="R3" s="19"/>
      <c r="S3" s="19"/>
      <c r="T3" s="19"/>
      <c r="U3" s="19"/>
      <c r="V3" s="19"/>
      <c r="W3" s="19"/>
      <c r="X3" s="19"/>
      <c r="Y3" s="19"/>
      <c r="Z3" s="19"/>
    </row>
    <row r="4" spans="1:26" ht="12.75" customHeight="1" x14ac:dyDescent="0.25">
      <c r="A4" s="16" t="s">
        <v>586</v>
      </c>
      <c r="B4" s="16"/>
      <c r="C4" s="16"/>
      <c r="D4" s="16"/>
      <c r="E4" s="16"/>
      <c r="F4" s="16"/>
      <c r="G4" s="16"/>
      <c r="H4" s="16"/>
      <c r="I4" s="19"/>
      <c r="J4" s="19"/>
      <c r="K4" s="19"/>
      <c r="L4" s="19"/>
      <c r="M4" s="19"/>
      <c r="N4" s="19"/>
      <c r="O4" s="19"/>
      <c r="P4" s="19"/>
      <c r="Q4" s="19"/>
      <c r="R4" s="19"/>
      <c r="S4" s="19"/>
      <c r="T4" s="19"/>
      <c r="U4" s="19"/>
      <c r="V4" s="19"/>
      <c r="W4" s="19"/>
      <c r="X4" s="19"/>
      <c r="Y4" s="19"/>
      <c r="Z4" s="19"/>
    </row>
    <row r="5" spans="1:26" ht="12.75" customHeight="1" x14ac:dyDescent="0.25">
      <c r="A5" s="22" t="s">
        <v>34</v>
      </c>
      <c r="B5" s="16"/>
      <c r="C5" s="16"/>
      <c r="D5" s="16"/>
      <c r="E5" s="16"/>
      <c r="F5" s="16"/>
      <c r="G5" s="16"/>
      <c r="H5" s="16"/>
      <c r="I5" s="19"/>
      <c r="J5" s="19"/>
      <c r="K5" s="19"/>
      <c r="L5" s="19"/>
      <c r="M5" s="19"/>
      <c r="N5" s="19"/>
      <c r="O5" s="19"/>
      <c r="P5" s="19"/>
      <c r="Q5" s="19"/>
      <c r="R5" s="19"/>
      <c r="S5" s="19"/>
      <c r="T5" s="19"/>
      <c r="U5" s="19"/>
      <c r="V5" s="19"/>
      <c r="W5" s="19"/>
      <c r="X5" s="19"/>
      <c r="Y5" s="19"/>
      <c r="Z5" s="19"/>
    </row>
    <row r="6" spans="1:26" ht="12.75" customHeight="1" x14ac:dyDescent="0.25">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ht="12.75" customHeight="1" x14ac:dyDescent="0.25">
      <c r="A7" s="247"/>
      <c r="B7" s="332" t="s">
        <v>587</v>
      </c>
      <c r="C7" s="320"/>
      <c r="D7" s="332" t="s">
        <v>588</v>
      </c>
      <c r="E7" s="320"/>
      <c r="F7" s="334" t="s">
        <v>589</v>
      </c>
      <c r="G7" s="335"/>
      <c r="H7" s="320"/>
      <c r="I7" s="112"/>
      <c r="J7" s="19"/>
      <c r="K7" s="19"/>
      <c r="L7" s="19"/>
      <c r="M7" s="19"/>
      <c r="N7" s="19"/>
      <c r="O7" s="19"/>
      <c r="P7" s="19"/>
      <c r="Q7" s="19"/>
      <c r="R7" s="19"/>
      <c r="S7" s="19"/>
      <c r="T7" s="19"/>
      <c r="U7" s="19"/>
      <c r="V7" s="19"/>
      <c r="W7" s="19"/>
      <c r="X7" s="19"/>
      <c r="Y7" s="19"/>
      <c r="Z7" s="19"/>
    </row>
    <row r="8" spans="1:26" ht="12.75" customHeight="1" x14ac:dyDescent="0.25">
      <c r="A8" s="19"/>
      <c r="B8" s="333"/>
      <c r="C8" s="324"/>
      <c r="D8" s="333"/>
      <c r="E8" s="324"/>
      <c r="F8" s="333"/>
      <c r="G8" s="336"/>
      <c r="H8" s="324"/>
      <c r="I8" s="35"/>
      <c r="J8" s="19"/>
      <c r="K8" s="19"/>
      <c r="L8" s="19"/>
      <c r="M8" s="19"/>
      <c r="N8" s="19"/>
      <c r="O8" s="19"/>
      <c r="P8" s="19"/>
      <c r="Q8" s="19"/>
      <c r="R8" s="19"/>
      <c r="S8" s="19"/>
      <c r="T8" s="19"/>
      <c r="U8" s="19"/>
      <c r="V8" s="19"/>
      <c r="W8" s="19"/>
      <c r="X8" s="19"/>
      <c r="Y8" s="19"/>
      <c r="Z8" s="19"/>
    </row>
    <row r="9" spans="1:26" ht="26.25" customHeight="1" x14ac:dyDescent="0.25">
      <c r="A9" s="19"/>
      <c r="B9" s="182" t="s">
        <v>590</v>
      </c>
      <c r="C9" s="182" t="s">
        <v>591</v>
      </c>
      <c r="D9" s="182" t="s">
        <v>590</v>
      </c>
      <c r="E9" s="182" t="s">
        <v>591</v>
      </c>
      <c r="F9" s="182" t="s">
        <v>590</v>
      </c>
      <c r="G9" s="182" t="s">
        <v>591</v>
      </c>
      <c r="H9" s="248" t="s">
        <v>592</v>
      </c>
      <c r="I9" s="172" t="s">
        <v>36</v>
      </c>
      <c r="J9" s="224"/>
      <c r="K9" s="19"/>
      <c r="L9" s="19"/>
      <c r="M9" s="19"/>
      <c r="N9" s="19"/>
      <c r="O9" s="19"/>
      <c r="P9" s="19"/>
      <c r="Q9" s="19"/>
      <c r="R9" s="19"/>
      <c r="S9" s="19"/>
      <c r="T9" s="19"/>
      <c r="U9" s="19"/>
      <c r="V9" s="19"/>
      <c r="W9" s="19"/>
      <c r="X9" s="19"/>
      <c r="Y9" s="19"/>
      <c r="Z9" s="19"/>
    </row>
    <row r="10" spans="1:26" ht="12.75" customHeight="1" x14ac:dyDescent="0.25">
      <c r="A10" s="19" t="s">
        <v>165</v>
      </c>
      <c r="B10" s="44"/>
      <c r="C10" s="347">
        <f>600000/1000</f>
        <v>600</v>
      </c>
      <c r="D10" s="44"/>
      <c r="E10" s="249"/>
      <c r="F10" s="44">
        <f t="shared" ref="F10:G10" si="0">B10+D10</f>
        <v>0</v>
      </c>
      <c r="G10" s="347">
        <f t="shared" si="0"/>
        <v>600</v>
      </c>
      <c r="H10" s="351">
        <f>600000/1000</f>
        <v>600</v>
      </c>
      <c r="I10" s="35" t="s">
        <v>593</v>
      </c>
      <c r="J10" s="19"/>
      <c r="K10" s="19"/>
      <c r="L10" s="19"/>
      <c r="M10" s="19"/>
      <c r="N10" s="19"/>
      <c r="O10" s="19"/>
      <c r="P10" s="19"/>
      <c r="Q10" s="19"/>
      <c r="R10" s="19"/>
      <c r="S10" s="19"/>
      <c r="T10" s="19"/>
      <c r="U10" s="19"/>
      <c r="V10" s="19"/>
      <c r="W10" s="19"/>
      <c r="X10" s="19"/>
      <c r="Y10" s="19"/>
      <c r="Z10" s="19"/>
    </row>
    <row r="11" spans="1:26" ht="12.75" customHeight="1" x14ac:dyDescent="0.25">
      <c r="A11" s="19" t="s">
        <v>167</v>
      </c>
      <c r="B11" s="44"/>
      <c r="C11" s="347">
        <f>138/1000</f>
        <v>0.13800000000000001</v>
      </c>
      <c r="D11" s="44"/>
      <c r="E11" s="249"/>
      <c r="F11" s="44">
        <f t="shared" ref="F11:G11" si="1">B11+D11</f>
        <v>0</v>
      </c>
      <c r="G11" s="347">
        <f t="shared" si="1"/>
        <v>0.13800000000000001</v>
      </c>
      <c r="H11" s="351">
        <f>138/1000</f>
        <v>0.13800000000000001</v>
      </c>
      <c r="I11" s="35" t="s">
        <v>594</v>
      </c>
      <c r="J11" s="19"/>
      <c r="K11" s="19"/>
      <c r="L11" s="19"/>
      <c r="M11" s="19"/>
      <c r="N11" s="19"/>
      <c r="O11" s="19"/>
      <c r="P11" s="19"/>
      <c r="Q11" s="19"/>
      <c r="R11" s="19"/>
      <c r="S11" s="19"/>
      <c r="T11" s="19"/>
      <c r="U11" s="19"/>
      <c r="V11" s="19"/>
      <c r="W11" s="19"/>
      <c r="X11" s="19"/>
      <c r="Y11" s="19"/>
      <c r="Z11" s="19"/>
    </row>
    <row r="12" spans="1:26" ht="12.75" customHeight="1" x14ac:dyDescent="0.25">
      <c r="A12" s="19" t="s">
        <v>169</v>
      </c>
      <c r="B12" s="44"/>
      <c r="C12" s="347"/>
      <c r="D12" s="44"/>
      <c r="E12" s="249"/>
      <c r="F12" s="44">
        <f t="shared" ref="F12:G12" si="2">B12+D12</f>
        <v>0</v>
      </c>
      <c r="G12" s="347">
        <f t="shared" si="2"/>
        <v>0</v>
      </c>
      <c r="H12" s="351">
        <v>0</v>
      </c>
      <c r="I12" s="35" t="s">
        <v>595</v>
      </c>
      <c r="J12" s="19"/>
      <c r="K12" s="19"/>
      <c r="L12" s="19"/>
      <c r="M12" s="19"/>
      <c r="N12" s="19"/>
      <c r="O12" s="19"/>
      <c r="P12" s="19"/>
      <c r="Q12" s="19"/>
      <c r="R12" s="19"/>
      <c r="S12" s="19"/>
      <c r="T12" s="19"/>
      <c r="U12" s="19"/>
      <c r="V12" s="19"/>
      <c r="W12" s="19"/>
      <c r="X12" s="19"/>
      <c r="Y12" s="19"/>
      <c r="Z12" s="19"/>
    </row>
    <row r="13" spans="1:26" ht="12.75" customHeight="1" x14ac:dyDescent="0.25">
      <c r="A13" s="19" t="s">
        <v>596</v>
      </c>
      <c r="B13" s="44"/>
      <c r="C13" s="347"/>
      <c r="D13" s="44"/>
      <c r="E13" s="249"/>
      <c r="F13" s="44">
        <f t="shared" ref="F13:G13" si="3">B13+D13</f>
        <v>0</v>
      </c>
      <c r="G13" s="347">
        <f t="shared" si="3"/>
        <v>0</v>
      </c>
      <c r="H13" s="351">
        <v>0</v>
      </c>
      <c r="I13" s="35" t="s">
        <v>597</v>
      </c>
      <c r="J13" s="19"/>
      <c r="K13" s="19"/>
      <c r="L13" s="19"/>
      <c r="M13" s="19"/>
      <c r="N13" s="19"/>
      <c r="O13" s="19"/>
      <c r="P13" s="19"/>
      <c r="Q13" s="19"/>
      <c r="R13" s="19"/>
      <c r="S13" s="19"/>
      <c r="T13" s="19"/>
      <c r="U13" s="19"/>
      <c r="V13" s="19"/>
      <c r="W13" s="19"/>
      <c r="X13" s="19"/>
      <c r="Y13" s="19"/>
      <c r="Z13" s="19"/>
    </row>
    <row r="14" spans="1:26" ht="12.75" customHeight="1" x14ac:dyDescent="0.25">
      <c r="A14" s="19" t="s">
        <v>177</v>
      </c>
      <c r="B14" s="44"/>
      <c r="C14" s="347">
        <f>270038/1000</f>
        <v>270.03800000000001</v>
      </c>
      <c r="D14" s="44"/>
      <c r="E14" s="249">
        <f>-169936/1000</f>
        <v>-169.93600000000001</v>
      </c>
      <c r="F14" s="44">
        <f t="shared" ref="F14:G14" si="4">B14+D14</f>
        <v>0</v>
      </c>
      <c r="G14" s="349">
        <f t="shared" si="4"/>
        <v>100.102</v>
      </c>
      <c r="H14" s="351">
        <f>100102/1000</f>
        <v>100.102</v>
      </c>
      <c r="I14" s="123" t="s">
        <v>598</v>
      </c>
      <c r="J14" s="19"/>
      <c r="K14" s="19"/>
      <c r="L14" s="19"/>
      <c r="M14" s="19"/>
      <c r="N14" s="19"/>
      <c r="O14" s="19"/>
      <c r="P14" s="19"/>
      <c r="Q14" s="19"/>
      <c r="R14" s="19"/>
      <c r="S14" s="19"/>
      <c r="T14" s="19"/>
      <c r="U14" s="19"/>
      <c r="V14" s="19"/>
      <c r="W14" s="19"/>
      <c r="X14" s="19"/>
      <c r="Y14" s="19"/>
      <c r="Z14" s="19"/>
    </row>
    <row r="15" spans="1:26" ht="12.75" customHeight="1" x14ac:dyDescent="0.25">
      <c r="A15" s="250" t="s">
        <v>535</v>
      </c>
      <c r="B15" s="56">
        <f t="shared" ref="B15:F15" si="5">SUBTOTAL(9,B10:B14)</f>
        <v>0</v>
      </c>
      <c r="C15" s="348">
        <f t="shared" si="5"/>
        <v>870.17600000000004</v>
      </c>
      <c r="D15" s="56">
        <f t="shared" si="5"/>
        <v>0</v>
      </c>
      <c r="E15" s="251">
        <f t="shared" si="5"/>
        <v>-169.93600000000001</v>
      </c>
      <c r="F15" s="56">
        <f t="shared" si="5"/>
        <v>0</v>
      </c>
      <c r="G15" s="350">
        <f>C15+E15</f>
        <v>700.24</v>
      </c>
      <c r="H15" s="352">
        <f>SUM(H10:H14)</f>
        <v>700.24</v>
      </c>
      <c r="I15" s="27" t="s">
        <v>599</v>
      </c>
      <c r="J15" s="19"/>
      <c r="K15" s="19"/>
      <c r="L15" s="19"/>
      <c r="M15" s="19"/>
      <c r="N15" s="19"/>
      <c r="O15" s="19"/>
      <c r="P15" s="19"/>
      <c r="Q15" s="19"/>
      <c r="R15" s="19"/>
      <c r="S15" s="19"/>
      <c r="T15" s="19"/>
      <c r="U15" s="19"/>
      <c r="V15" s="19"/>
      <c r="W15" s="19"/>
      <c r="X15" s="19"/>
      <c r="Y15" s="19"/>
      <c r="Z15" s="19"/>
    </row>
    <row r="16" spans="1:26" ht="12.75" customHeight="1" x14ac:dyDescent="0.2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2.75" customHeight="1" x14ac:dyDescent="0.25">
      <c r="A17" s="38"/>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08" customHeight="1" x14ac:dyDescent="0.25">
      <c r="A18" s="311" t="s">
        <v>600</v>
      </c>
      <c r="B18" s="305"/>
      <c r="C18" s="305"/>
      <c r="D18" s="305"/>
      <c r="E18" s="305"/>
      <c r="F18" s="305"/>
      <c r="G18" s="305"/>
      <c r="H18" s="305"/>
      <c r="I18" s="305"/>
      <c r="J18" s="19"/>
      <c r="K18" s="19"/>
      <c r="L18" s="19"/>
      <c r="M18" s="19"/>
      <c r="N18" s="19"/>
      <c r="O18" s="19"/>
      <c r="P18" s="19"/>
      <c r="Q18" s="19"/>
      <c r="R18" s="19"/>
      <c r="S18" s="19"/>
      <c r="T18" s="19"/>
      <c r="U18" s="19"/>
      <c r="V18" s="19"/>
      <c r="W18" s="19"/>
      <c r="X18" s="19"/>
      <c r="Y18" s="19"/>
      <c r="Z18" s="19"/>
    </row>
    <row r="19" spans="1:26" ht="12.75" customHeight="1" x14ac:dyDescent="0.25">
      <c r="A19" s="19"/>
      <c r="B19" s="19"/>
      <c r="C19" s="19"/>
      <c r="D19" s="38"/>
      <c r="E19" s="19"/>
      <c r="F19" s="19"/>
      <c r="G19" s="19"/>
      <c r="H19" s="19"/>
      <c r="I19" s="19"/>
      <c r="J19" s="19"/>
      <c r="K19" s="19"/>
      <c r="L19" s="19"/>
      <c r="M19" s="19"/>
      <c r="N19" s="19"/>
      <c r="O19" s="19"/>
      <c r="P19" s="19"/>
      <c r="Q19" s="19"/>
      <c r="R19" s="19"/>
      <c r="S19" s="19"/>
      <c r="T19" s="19"/>
      <c r="U19" s="19"/>
      <c r="V19" s="19"/>
      <c r="W19" s="19"/>
      <c r="X19" s="19"/>
      <c r="Y19" s="19"/>
      <c r="Z19" s="19"/>
    </row>
    <row r="20" spans="1:26" ht="12.75" customHeight="1"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2.75" customHeight="1"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2.75" customHeight="1"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75" customHeight="1"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75" customHeight="1"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75" customHeight="1"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75" customHeight="1"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75" customHeight="1"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75" customHeight="1"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75" customHeight="1"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75" customHeight="1"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75" customHeight="1"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75" customHeight="1"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75" customHeight="1"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75" customHeight="1"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75" customHeight="1"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ustomHeight="1"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ustomHeight="1"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ustomHeight="1"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ustomHeight="1"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ustomHeight="1"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5">
    <mergeCell ref="A2:H2"/>
    <mergeCell ref="B7:C8"/>
    <mergeCell ref="D7:E8"/>
    <mergeCell ref="F7:H8"/>
    <mergeCell ref="A18:I18"/>
  </mergeCells>
  <pageMargins left="0.7" right="0.7" top="0.75" bottom="0.75" header="0" footer="0"/>
  <pageSetup paperSize="9" orientation="portrait"/>
  <headerFooter>
    <oddFooter>&amp;C000000_x000D_#FFFF00HK-dir Intern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00"/>
  <sheetViews>
    <sheetView workbookViewId="0">
      <selection activeCell="H10" sqref="H10"/>
    </sheetView>
  </sheetViews>
  <sheetFormatPr baseColWidth="10" defaultColWidth="14.42578125" defaultRowHeight="15" customHeight="1" x14ac:dyDescent="0.25"/>
  <cols>
    <col min="1" max="1" width="41.42578125" customWidth="1"/>
    <col min="2" max="2" width="18.140625" customWidth="1"/>
    <col min="3" max="3" width="14.5703125" customWidth="1"/>
    <col min="4" max="5" width="17" customWidth="1"/>
    <col min="6" max="26" width="11.5703125" customWidth="1"/>
  </cols>
  <sheetData>
    <row r="1" spans="1:6" ht="15" customHeight="1" x14ac:dyDescent="0.25">
      <c r="A1" s="16" t="str">
        <f>Resultatregnskap!A1</f>
        <v>Fagskolens navn: Institutt for helhetsmedisin</v>
      </c>
      <c r="B1" s="16"/>
      <c r="C1" s="16"/>
      <c r="D1" s="16"/>
      <c r="E1" s="16"/>
    </row>
    <row r="2" spans="1:6" ht="15" customHeight="1" x14ac:dyDescent="0.25">
      <c r="A2" s="19"/>
      <c r="B2" s="19"/>
      <c r="C2" s="19"/>
      <c r="D2" s="19"/>
      <c r="E2" s="19"/>
    </row>
    <row r="3" spans="1:6" ht="15" customHeight="1" x14ac:dyDescent="0.25">
      <c r="A3" s="337" t="s">
        <v>601</v>
      </c>
      <c r="B3" s="338"/>
      <c r="C3" s="338"/>
      <c r="D3" s="339"/>
      <c r="E3" s="252"/>
    </row>
    <row r="4" spans="1:6" x14ac:dyDescent="0.25">
      <c r="A4" s="94" t="s">
        <v>34</v>
      </c>
      <c r="B4" s="19"/>
      <c r="C4" s="19"/>
      <c r="D4" s="19"/>
      <c r="E4" s="19"/>
    </row>
    <row r="5" spans="1:6" ht="25.5" x14ac:dyDescent="0.25">
      <c r="A5" s="253"/>
      <c r="B5" s="254" t="s">
        <v>590</v>
      </c>
      <c r="C5" s="255" t="s">
        <v>602</v>
      </c>
      <c r="D5" s="255" t="s">
        <v>603</v>
      </c>
      <c r="E5" s="256" t="s">
        <v>36</v>
      </c>
    </row>
    <row r="6" spans="1:6" x14ac:dyDescent="0.25">
      <c r="A6" s="257" t="s">
        <v>37</v>
      </c>
      <c r="B6" s="258"/>
      <c r="C6" s="259"/>
      <c r="D6" s="260"/>
      <c r="E6" s="260"/>
    </row>
    <row r="7" spans="1:6" x14ac:dyDescent="0.25">
      <c r="A7" s="261" t="s">
        <v>40</v>
      </c>
      <c r="B7" s="262">
        <f>+Resultatregnskap!C9</f>
        <v>0</v>
      </c>
      <c r="C7" s="263"/>
      <c r="D7" s="264"/>
      <c r="E7" s="265" t="s">
        <v>604</v>
      </c>
      <c r="F7" s="266"/>
    </row>
    <row r="8" spans="1:6" x14ac:dyDescent="0.25">
      <c r="A8" s="261" t="s">
        <v>38</v>
      </c>
      <c r="B8" s="303">
        <v>0</v>
      </c>
      <c r="C8" s="267">
        <f>3627499/1000</f>
        <v>3627.4989999999998</v>
      </c>
      <c r="D8" s="268"/>
      <c r="E8" s="265" t="s">
        <v>605</v>
      </c>
    </row>
    <row r="9" spans="1:6" x14ac:dyDescent="0.25">
      <c r="A9" s="269" t="s">
        <v>44</v>
      </c>
      <c r="B9" s="262">
        <f>+Resultatregnskap!C11</f>
        <v>0</v>
      </c>
      <c r="C9" s="267"/>
      <c r="D9" s="268"/>
      <c r="E9" s="265" t="s">
        <v>606</v>
      </c>
    </row>
    <row r="10" spans="1:6" x14ac:dyDescent="0.25">
      <c r="A10" s="270" t="s">
        <v>46</v>
      </c>
      <c r="B10" s="271">
        <f>SUM(B7:B9)</f>
        <v>0</v>
      </c>
      <c r="C10" s="272">
        <f t="shared" ref="C10:D10" si="0">SUM(C8:C9)</f>
        <v>3627.4989999999998</v>
      </c>
      <c r="D10" s="273">
        <f t="shared" si="0"/>
        <v>0</v>
      </c>
      <c r="E10" s="274" t="s">
        <v>607</v>
      </c>
    </row>
    <row r="11" spans="1:6" x14ac:dyDescent="0.25">
      <c r="A11" s="261"/>
      <c r="B11" s="275"/>
      <c r="C11" s="276"/>
      <c r="D11" s="265"/>
      <c r="E11" s="265"/>
    </row>
    <row r="12" spans="1:6" x14ac:dyDescent="0.25">
      <c r="A12" s="277" t="s">
        <v>48</v>
      </c>
      <c r="B12" s="275"/>
      <c r="C12" s="276"/>
      <c r="D12" s="265"/>
      <c r="E12" s="265"/>
    </row>
    <row r="13" spans="1:6" x14ac:dyDescent="0.25">
      <c r="A13" s="278" t="s">
        <v>49</v>
      </c>
      <c r="B13" s="262">
        <f>+Resultatregnskap!C15</f>
        <v>0</v>
      </c>
      <c r="C13" s="267"/>
      <c r="D13" s="268"/>
      <c r="E13" s="265" t="s">
        <v>608</v>
      </c>
    </row>
    <row r="14" spans="1:6" x14ac:dyDescent="0.25">
      <c r="A14" s="278" t="s">
        <v>51</v>
      </c>
      <c r="B14" s="303">
        <v>0</v>
      </c>
      <c r="C14" s="267">
        <f>1029825/1000</f>
        <v>1029.825</v>
      </c>
      <c r="D14" s="268"/>
      <c r="E14" s="265" t="s">
        <v>609</v>
      </c>
    </row>
    <row r="15" spans="1:6" x14ac:dyDescent="0.25">
      <c r="A15" s="278" t="s">
        <v>53</v>
      </c>
      <c r="B15" s="303">
        <v>0</v>
      </c>
      <c r="C15" s="267">
        <f>6000/1000</f>
        <v>6</v>
      </c>
      <c r="D15" s="268"/>
      <c r="E15" s="265" t="s">
        <v>610</v>
      </c>
    </row>
    <row r="16" spans="1:6" x14ac:dyDescent="0.25">
      <c r="A16" s="278" t="s">
        <v>55</v>
      </c>
      <c r="B16" s="262">
        <f>+Resultatregnskap!C18</f>
        <v>0</v>
      </c>
      <c r="C16" s="267"/>
      <c r="D16" s="268"/>
      <c r="E16" s="265" t="s">
        <v>611</v>
      </c>
    </row>
    <row r="17" spans="1:5" x14ac:dyDescent="0.25">
      <c r="A17" s="269" t="s">
        <v>57</v>
      </c>
      <c r="B17" s="303">
        <v>0</v>
      </c>
      <c r="C17" s="267">
        <f>2569053/1000</f>
        <v>2569.0529999999999</v>
      </c>
      <c r="D17" s="268"/>
      <c r="E17" s="265" t="s">
        <v>612</v>
      </c>
    </row>
    <row r="18" spans="1:5" x14ac:dyDescent="0.25">
      <c r="A18" s="270" t="s">
        <v>59</v>
      </c>
      <c r="B18" s="271">
        <f t="shared" ref="B18:D18" si="1">SUM(B13:B17)</f>
        <v>0</v>
      </c>
      <c r="C18" s="272">
        <f t="shared" si="1"/>
        <v>3604.8779999999997</v>
      </c>
      <c r="D18" s="273">
        <f t="shared" si="1"/>
        <v>0</v>
      </c>
      <c r="E18" s="274" t="s">
        <v>613</v>
      </c>
    </row>
    <row r="19" spans="1:5" x14ac:dyDescent="0.25">
      <c r="A19" s="261"/>
      <c r="B19" s="275"/>
      <c r="C19" s="276"/>
      <c r="D19" s="265"/>
      <c r="E19" s="265"/>
    </row>
    <row r="20" spans="1:5" x14ac:dyDescent="0.25">
      <c r="A20" s="270" t="s">
        <v>61</v>
      </c>
      <c r="B20" s="279">
        <f t="shared" ref="B20:D20" si="2">B10-B18</f>
        <v>0</v>
      </c>
      <c r="C20" s="280">
        <f t="shared" si="2"/>
        <v>22.621000000000095</v>
      </c>
      <c r="D20" s="281">
        <f t="shared" si="2"/>
        <v>0</v>
      </c>
      <c r="E20" s="282" t="s">
        <v>614</v>
      </c>
    </row>
    <row r="21" spans="1:5" ht="15.75" customHeight="1" x14ac:dyDescent="0.25">
      <c r="A21" s="261"/>
      <c r="B21" s="275"/>
      <c r="C21" s="276"/>
      <c r="D21" s="265"/>
      <c r="E21" s="265"/>
    </row>
    <row r="22" spans="1:5" ht="15.75" customHeight="1" x14ac:dyDescent="0.25">
      <c r="A22" s="257" t="s">
        <v>63</v>
      </c>
      <c r="B22" s="275"/>
      <c r="C22" s="276"/>
      <c r="D22" s="265"/>
      <c r="E22" s="265"/>
    </row>
    <row r="23" spans="1:5" ht="15.75" customHeight="1" x14ac:dyDescent="0.25">
      <c r="A23" s="278" t="s">
        <v>64</v>
      </c>
      <c r="B23" s="303">
        <v>0</v>
      </c>
      <c r="C23" s="267">
        <f>3853/1000</f>
        <v>3.8530000000000002</v>
      </c>
      <c r="D23" s="268"/>
      <c r="E23" s="265" t="s">
        <v>615</v>
      </c>
    </row>
    <row r="24" spans="1:5" ht="15.75" customHeight="1" x14ac:dyDescent="0.25">
      <c r="A24" s="269" t="s">
        <v>66</v>
      </c>
      <c r="B24" s="303">
        <v>0</v>
      </c>
      <c r="C24" s="267">
        <f>2771/1000</f>
        <v>2.7709999999999999</v>
      </c>
      <c r="D24" s="268"/>
      <c r="E24" s="265" t="s">
        <v>616</v>
      </c>
    </row>
    <row r="25" spans="1:5" ht="15.75" customHeight="1" x14ac:dyDescent="0.25">
      <c r="A25" s="283" t="s">
        <v>68</v>
      </c>
      <c r="B25" s="271">
        <f t="shared" ref="B25:D25" si="3">B23-B24</f>
        <v>0</v>
      </c>
      <c r="C25" s="272">
        <f t="shared" si="3"/>
        <v>1.0820000000000003</v>
      </c>
      <c r="D25" s="273">
        <f t="shared" si="3"/>
        <v>0</v>
      </c>
      <c r="E25" s="274" t="s">
        <v>617</v>
      </c>
    </row>
    <row r="26" spans="1:5" ht="15.75" customHeight="1" x14ac:dyDescent="0.25">
      <c r="A26" s="284"/>
      <c r="B26" s="275"/>
      <c r="C26" s="276"/>
      <c r="D26" s="265"/>
      <c r="E26" s="265"/>
    </row>
    <row r="27" spans="1:5" ht="15.75" customHeight="1" x14ac:dyDescent="0.25">
      <c r="A27" s="283" t="s">
        <v>70</v>
      </c>
      <c r="B27" s="271">
        <f t="shared" ref="B27:D27" si="4">B20+B25</f>
        <v>0</v>
      </c>
      <c r="C27" s="272">
        <f t="shared" si="4"/>
        <v>23.703000000000095</v>
      </c>
      <c r="D27" s="273">
        <f t="shared" si="4"/>
        <v>0</v>
      </c>
      <c r="E27" s="274" t="s">
        <v>618</v>
      </c>
    </row>
    <row r="28" spans="1:5" ht="15.75" customHeight="1" x14ac:dyDescent="0.25">
      <c r="A28" s="261"/>
      <c r="B28" s="275"/>
      <c r="C28" s="276"/>
      <c r="D28" s="265"/>
      <c r="E28" s="265"/>
    </row>
    <row r="29" spans="1:5" ht="15.75" customHeight="1" x14ac:dyDescent="0.25">
      <c r="A29" s="278" t="s">
        <v>72</v>
      </c>
      <c r="B29" s="262">
        <f>+Resultatregnskap!C31</f>
        <v>0</v>
      </c>
      <c r="C29" s="267"/>
      <c r="D29" s="268"/>
      <c r="E29" s="265" t="s">
        <v>619</v>
      </c>
    </row>
    <row r="30" spans="1:5" ht="15.75" customHeight="1" x14ac:dyDescent="0.25">
      <c r="A30" s="285"/>
      <c r="B30" s="275"/>
      <c r="C30" s="276"/>
      <c r="D30" s="265"/>
      <c r="E30" s="265"/>
    </row>
    <row r="31" spans="1:5" ht="15.75" customHeight="1" x14ac:dyDescent="0.25">
      <c r="A31" s="283" t="s">
        <v>74</v>
      </c>
      <c r="B31" s="271">
        <f t="shared" ref="B31:D31" si="5">B27-B29</f>
        <v>0</v>
      </c>
      <c r="C31" s="272">
        <f t="shared" si="5"/>
        <v>23.703000000000095</v>
      </c>
      <c r="D31" s="273">
        <f t="shared" si="5"/>
        <v>0</v>
      </c>
      <c r="E31" s="274" t="s">
        <v>620</v>
      </c>
    </row>
    <row r="32" spans="1:5" ht="15.75" customHeight="1" x14ac:dyDescent="0.25">
      <c r="A32" s="261"/>
      <c r="B32" s="275"/>
      <c r="C32" s="276"/>
      <c r="D32" s="265"/>
      <c r="E32" s="265"/>
    </row>
    <row r="33" spans="1:8" ht="15.75" customHeight="1" x14ac:dyDescent="0.25">
      <c r="A33" s="257" t="s">
        <v>621</v>
      </c>
      <c r="B33" s="275"/>
      <c r="C33" s="276"/>
      <c r="D33" s="265"/>
      <c r="E33" s="265"/>
    </row>
    <row r="34" spans="1:8" ht="15.75" customHeight="1" x14ac:dyDescent="0.25">
      <c r="A34" s="278" t="s">
        <v>77</v>
      </c>
      <c r="B34" s="262">
        <v>0</v>
      </c>
      <c r="C34" s="267">
        <f>-169936/1000</f>
        <v>-169.93600000000001</v>
      </c>
      <c r="D34" s="268"/>
      <c r="E34" s="265" t="s">
        <v>622</v>
      </c>
    </row>
    <row r="35" spans="1:8" ht="15.75" customHeight="1" x14ac:dyDescent="0.25">
      <c r="A35" s="278" t="s">
        <v>79</v>
      </c>
      <c r="B35" s="262">
        <v>0</v>
      </c>
      <c r="C35" s="267">
        <f>193639/1000</f>
        <v>193.63900000000001</v>
      </c>
      <c r="D35" s="268"/>
      <c r="E35" s="265" t="s">
        <v>623</v>
      </c>
    </row>
    <row r="36" spans="1:8" ht="15.75" customHeight="1" x14ac:dyDescent="0.25">
      <c r="A36" s="269" t="s">
        <v>81</v>
      </c>
      <c r="B36" s="262">
        <f>+Resultatregnskap!C38</f>
        <v>0</v>
      </c>
      <c r="C36" s="267"/>
      <c r="D36" s="268"/>
      <c r="E36" s="265" t="s">
        <v>624</v>
      </c>
    </row>
    <row r="37" spans="1:8" ht="15.75" customHeight="1" x14ac:dyDescent="0.25">
      <c r="A37" s="270" t="s">
        <v>83</v>
      </c>
      <c r="B37" s="271">
        <f t="shared" ref="B37:D37" si="6">SUM(B34:B36)</f>
        <v>0</v>
      </c>
      <c r="C37" s="271">
        <f t="shared" si="6"/>
        <v>23.703000000000003</v>
      </c>
      <c r="D37" s="271">
        <f t="shared" si="6"/>
        <v>0</v>
      </c>
      <c r="E37" s="274" t="s">
        <v>625</v>
      </c>
    </row>
    <row r="38" spans="1:8" ht="15.75" customHeight="1" x14ac:dyDescent="0.25">
      <c r="A38" s="4"/>
      <c r="B38" s="16"/>
      <c r="C38" s="16"/>
      <c r="D38" s="16"/>
      <c r="E38" s="16"/>
    </row>
    <row r="39" spans="1:8" ht="47.25" customHeight="1" x14ac:dyDescent="0.25">
      <c r="A39" s="286" t="s">
        <v>626</v>
      </c>
      <c r="B39" s="340"/>
      <c r="C39" s="341"/>
      <c r="D39" s="341"/>
      <c r="E39" s="318"/>
      <c r="G39" s="83"/>
    </row>
    <row r="40" spans="1:8" ht="42" customHeight="1" x14ac:dyDescent="0.25">
      <c r="A40" s="286" t="s">
        <v>627</v>
      </c>
      <c r="B40" s="342"/>
      <c r="C40" s="341"/>
      <c r="D40" s="341"/>
      <c r="E40" s="318"/>
      <c r="G40" s="83"/>
    </row>
    <row r="41" spans="1:8" ht="15.75" customHeight="1" x14ac:dyDescent="0.25">
      <c r="A41" s="4"/>
      <c r="B41" s="16"/>
      <c r="C41" s="16"/>
      <c r="D41" s="16"/>
      <c r="E41" s="16"/>
    </row>
    <row r="42" spans="1:8" ht="187.5" customHeight="1" x14ac:dyDescent="0.25">
      <c r="A42" s="343" t="s">
        <v>628</v>
      </c>
      <c r="B42" s="305"/>
      <c r="C42" s="305"/>
      <c r="D42" s="305"/>
      <c r="E42" s="305"/>
      <c r="F42" s="305"/>
      <c r="G42" s="305"/>
      <c r="H42" s="305"/>
    </row>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3:D3"/>
    <mergeCell ref="B39:E39"/>
    <mergeCell ref="B40:E40"/>
    <mergeCell ref="A42:H42"/>
  </mergeCells>
  <dataValidations count="2">
    <dataValidation type="custom" allowBlank="1" showInputMessage="1" prompt="OBS! - Husk å skriv en kort beskrivelse av andre studietilbud i celle B39" sqref="C8:C9" xr:uid="{00000000-0002-0000-0D00-000000000000}">
      <formula1>0</formula1>
    </dataValidation>
    <dataValidation type="custom" allowBlank="1" showInputMessage="1" prompt="OBS! - Husk å skrive en kort beskrivelse av annen virksomhet i celle B40" sqref="D8:D9" xr:uid="{00000000-0002-0000-0D00-000001000000}">
      <formula1>0</formula1>
    </dataValidation>
  </dataValidations>
  <pageMargins left="0.7" right="0.7" top="0.75" bottom="0.75" header="0" footer="0"/>
  <pageSetup paperSize="9" orientation="portrait"/>
  <headerFooter>
    <oddFooter>&amp;C000000_x000D_#FFFF00HK-dir Intern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J21" sqref="J21"/>
    </sheetView>
  </sheetViews>
  <sheetFormatPr baseColWidth="10" defaultColWidth="14.42578125" defaultRowHeight="15" customHeight="1" x14ac:dyDescent="0.25"/>
  <cols>
    <col min="1" max="1" width="59.42578125" customWidth="1"/>
    <col min="2" max="3" width="12.5703125" customWidth="1"/>
    <col min="4" max="26" width="11.42578125" customWidth="1"/>
  </cols>
  <sheetData>
    <row r="1" spans="1:26" x14ac:dyDescent="0.25">
      <c r="A1" s="72" t="str">
        <f>Resultatregnskap!A1</f>
        <v>Fagskolens navn: Institutt for helhetsmedisin</v>
      </c>
      <c r="B1" s="139"/>
      <c r="C1" s="139"/>
      <c r="D1" s="69"/>
      <c r="E1" s="69"/>
      <c r="F1" s="69"/>
      <c r="G1" s="69"/>
      <c r="H1" s="69"/>
      <c r="I1" s="69"/>
      <c r="J1" s="69"/>
      <c r="K1" s="69"/>
      <c r="L1" s="69"/>
      <c r="M1" s="69"/>
      <c r="N1" s="69"/>
      <c r="O1" s="69"/>
      <c r="P1" s="69"/>
      <c r="Q1" s="69"/>
      <c r="R1" s="69"/>
      <c r="S1" s="69"/>
      <c r="T1" s="69"/>
      <c r="U1" s="69"/>
      <c r="V1" s="69"/>
      <c r="W1" s="69"/>
      <c r="X1" s="69"/>
      <c r="Y1" s="69"/>
      <c r="Z1" s="69"/>
    </row>
    <row r="2" spans="1:26" x14ac:dyDescent="0.25">
      <c r="A2" s="69"/>
      <c r="B2" s="139"/>
      <c r="C2" s="139"/>
      <c r="D2" s="69"/>
      <c r="E2" s="69"/>
      <c r="F2" s="69"/>
      <c r="G2" s="69"/>
      <c r="H2" s="69"/>
      <c r="I2" s="69"/>
      <c r="J2" s="69"/>
      <c r="K2" s="69"/>
      <c r="L2" s="69"/>
      <c r="M2" s="69"/>
      <c r="N2" s="69"/>
      <c r="O2" s="69"/>
      <c r="P2" s="69"/>
      <c r="Q2" s="69"/>
      <c r="R2" s="69"/>
      <c r="S2" s="69"/>
      <c r="T2" s="69"/>
      <c r="U2" s="69"/>
      <c r="V2" s="69"/>
      <c r="W2" s="69"/>
      <c r="X2" s="69"/>
      <c r="Y2" s="69"/>
      <c r="Z2" s="69"/>
    </row>
    <row r="3" spans="1:26" x14ac:dyDescent="0.25">
      <c r="A3" s="200" t="s">
        <v>629</v>
      </c>
      <c r="B3" s="139"/>
      <c r="C3" s="139"/>
      <c r="D3" s="69"/>
      <c r="E3" s="69"/>
      <c r="F3" s="69"/>
      <c r="G3" s="69"/>
      <c r="H3" s="69"/>
      <c r="I3" s="69"/>
      <c r="J3" s="69"/>
      <c r="K3" s="69"/>
      <c r="L3" s="69"/>
      <c r="M3" s="69"/>
      <c r="N3" s="69"/>
      <c r="O3" s="69"/>
      <c r="P3" s="69"/>
      <c r="Q3" s="69"/>
      <c r="R3" s="69"/>
      <c r="S3" s="69"/>
      <c r="T3" s="69"/>
      <c r="U3" s="69"/>
      <c r="V3" s="69"/>
      <c r="W3" s="69"/>
      <c r="X3" s="69"/>
      <c r="Y3" s="69"/>
      <c r="Z3" s="69"/>
    </row>
    <row r="4" spans="1:26" x14ac:dyDescent="0.25">
      <c r="A4" s="200"/>
      <c r="B4" s="139"/>
      <c r="C4" s="139"/>
      <c r="D4" s="69"/>
      <c r="E4" s="69"/>
      <c r="F4" s="69"/>
      <c r="G4" s="69"/>
      <c r="H4" s="69"/>
      <c r="I4" s="69"/>
      <c r="J4" s="69"/>
      <c r="K4" s="69"/>
      <c r="L4" s="69"/>
      <c r="M4" s="69"/>
      <c r="N4" s="69"/>
      <c r="O4" s="69"/>
      <c r="P4" s="69"/>
      <c r="Q4" s="69"/>
      <c r="R4" s="69"/>
      <c r="S4" s="69"/>
      <c r="T4" s="69"/>
      <c r="U4" s="69"/>
      <c r="V4" s="69"/>
      <c r="W4" s="69"/>
      <c r="X4" s="69"/>
      <c r="Y4" s="69"/>
      <c r="Z4" s="69"/>
    </row>
    <row r="5" spans="1:26" x14ac:dyDescent="0.25">
      <c r="A5" s="69" t="s">
        <v>630</v>
      </c>
      <c r="B5" s="203"/>
      <c r="C5" s="139"/>
      <c r="D5" s="69"/>
      <c r="E5" s="69"/>
      <c r="F5" s="69"/>
      <c r="G5" s="69"/>
      <c r="H5" s="69"/>
      <c r="I5" s="69"/>
      <c r="J5" s="69"/>
      <c r="K5" s="69"/>
      <c r="L5" s="69"/>
      <c r="M5" s="69"/>
      <c r="N5" s="69"/>
      <c r="O5" s="69"/>
      <c r="P5" s="69"/>
      <c r="Q5" s="69"/>
      <c r="R5" s="69"/>
      <c r="S5" s="69"/>
      <c r="T5" s="69"/>
      <c r="U5" s="69"/>
      <c r="V5" s="69"/>
      <c r="W5" s="69"/>
      <c r="X5" s="69"/>
      <c r="Y5" s="69"/>
      <c r="Z5" s="69"/>
    </row>
    <row r="6" spans="1:26" x14ac:dyDescent="0.25">
      <c r="A6" s="69" t="s">
        <v>631</v>
      </c>
      <c r="B6" s="203"/>
      <c r="C6" s="139"/>
      <c r="D6" s="69"/>
      <c r="E6" s="139"/>
      <c r="F6" s="287"/>
      <c r="G6" s="69"/>
      <c r="H6" s="69"/>
      <c r="I6" s="69"/>
      <c r="J6" s="69"/>
      <c r="K6" s="69"/>
      <c r="L6" s="69"/>
      <c r="M6" s="69"/>
      <c r="N6" s="69"/>
      <c r="O6" s="69"/>
      <c r="P6" s="69"/>
      <c r="Q6" s="69"/>
      <c r="R6" s="69"/>
      <c r="S6" s="69"/>
      <c r="T6" s="69"/>
      <c r="U6" s="69"/>
      <c r="V6" s="69"/>
      <c r="W6" s="69"/>
      <c r="X6" s="69"/>
      <c r="Y6" s="69"/>
      <c r="Z6" s="69"/>
    </row>
    <row r="7" spans="1:26" ht="15" customHeight="1" x14ac:dyDescent="0.25">
      <c r="A7" s="288"/>
      <c r="B7" s="344" t="s">
        <v>632</v>
      </c>
      <c r="C7" s="345"/>
      <c r="D7" s="69"/>
      <c r="E7" s="69"/>
      <c r="F7" s="69"/>
      <c r="G7" s="69"/>
      <c r="H7" s="69"/>
      <c r="I7" s="69"/>
      <c r="J7" s="69"/>
      <c r="K7" s="69"/>
      <c r="L7" s="69"/>
      <c r="M7" s="69"/>
      <c r="N7" s="69"/>
      <c r="O7" s="69"/>
      <c r="P7" s="69"/>
      <c r="Q7" s="69"/>
      <c r="R7" s="69"/>
      <c r="S7" s="69"/>
      <c r="T7" s="69"/>
      <c r="U7" s="69"/>
      <c r="V7" s="69"/>
      <c r="W7" s="69"/>
      <c r="X7" s="69"/>
      <c r="Y7" s="69"/>
      <c r="Z7" s="69"/>
    </row>
    <row r="8" spans="1:26" ht="15" customHeight="1" x14ac:dyDescent="0.25">
      <c r="A8" s="289" t="s">
        <v>633</v>
      </c>
      <c r="B8" s="290">
        <f>Resultatregnskap!C6</f>
        <v>45657</v>
      </c>
      <c r="C8" s="291">
        <f>Resultatregnskap!D6</f>
        <v>45291</v>
      </c>
      <c r="D8" s="266"/>
      <c r="E8" s="69"/>
      <c r="F8" s="69"/>
      <c r="G8" s="69"/>
      <c r="H8" s="69"/>
      <c r="I8" s="69"/>
      <c r="J8" s="69"/>
      <c r="K8" s="69"/>
      <c r="L8" s="69"/>
      <c r="M8" s="69"/>
      <c r="N8" s="69"/>
      <c r="O8" s="69"/>
      <c r="P8" s="69"/>
      <c r="Q8" s="69"/>
      <c r="R8" s="69"/>
      <c r="S8" s="69"/>
      <c r="T8" s="69"/>
      <c r="U8" s="69"/>
      <c r="V8" s="69"/>
      <c r="W8" s="69"/>
      <c r="X8" s="69"/>
      <c r="Y8" s="69"/>
      <c r="Z8" s="69"/>
    </row>
    <row r="9" spans="1:26" x14ac:dyDescent="0.25">
      <c r="A9" s="238" t="s">
        <v>37</v>
      </c>
      <c r="B9" s="292">
        <f>Resultatregnskap!C12</f>
        <v>3627.4989999999998</v>
      </c>
      <c r="C9" s="293">
        <f>Resultatregnskap!D12</f>
        <v>3132.3409999999999</v>
      </c>
      <c r="D9" s="69"/>
      <c r="E9" s="69"/>
      <c r="F9" s="69"/>
      <c r="G9" s="69"/>
      <c r="H9" s="69"/>
      <c r="I9" s="69"/>
      <c r="J9" s="69"/>
      <c r="K9" s="69"/>
      <c r="L9" s="69"/>
      <c r="M9" s="69"/>
      <c r="N9" s="69"/>
      <c r="O9" s="69"/>
      <c r="P9" s="69"/>
      <c r="Q9" s="69"/>
      <c r="R9" s="69"/>
      <c r="S9" s="69"/>
      <c r="T9" s="69"/>
      <c r="U9" s="69"/>
      <c r="V9" s="69"/>
      <c r="W9" s="69"/>
      <c r="X9" s="69"/>
      <c r="Y9" s="69"/>
      <c r="Z9" s="69"/>
    </row>
    <row r="10" spans="1:26" x14ac:dyDescent="0.25">
      <c r="A10" s="294" t="s">
        <v>634</v>
      </c>
      <c r="B10" s="292">
        <f>Resultatregnskap!C9</f>
        <v>0</v>
      </c>
      <c r="C10" s="293">
        <f>Resultatregnskap!D9</f>
        <v>0</v>
      </c>
      <c r="D10" s="69"/>
      <c r="E10" s="69"/>
      <c r="F10" s="69"/>
      <c r="G10" s="69"/>
      <c r="H10" s="69"/>
      <c r="I10" s="69"/>
      <c r="J10" s="69"/>
      <c r="K10" s="69"/>
      <c r="L10" s="69"/>
      <c r="M10" s="69"/>
      <c r="N10" s="69"/>
      <c r="O10" s="69"/>
      <c r="P10" s="69"/>
      <c r="Q10" s="69"/>
      <c r="R10" s="69"/>
      <c r="S10" s="69"/>
      <c r="T10" s="69"/>
      <c r="U10" s="69"/>
      <c r="V10" s="69"/>
      <c r="W10" s="69"/>
      <c r="X10" s="69"/>
      <c r="Y10" s="69"/>
      <c r="Z10" s="69"/>
    </row>
    <row r="11" spans="1:26" x14ac:dyDescent="0.25">
      <c r="A11" s="294" t="s">
        <v>635</v>
      </c>
      <c r="B11" s="292">
        <f>'Note 1 og 2'!B29</f>
        <v>3394.55</v>
      </c>
      <c r="C11" s="292">
        <f>'Note 1 og 2'!C29</f>
        <v>3029.8809999999999</v>
      </c>
      <c r="D11" s="266"/>
      <c r="E11" s="69"/>
      <c r="F11" s="69"/>
      <c r="G11" s="69"/>
      <c r="H11" s="69"/>
      <c r="I11" s="69"/>
      <c r="J11" s="69"/>
      <c r="K11" s="69"/>
      <c r="L11" s="69"/>
      <c r="M11" s="69"/>
      <c r="N11" s="69"/>
      <c r="O11" s="69"/>
      <c r="P11" s="69"/>
      <c r="Q11" s="69"/>
      <c r="R11" s="69"/>
      <c r="S11" s="69"/>
      <c r="T11" s="69"/>
      <c r="U11" s="69"/>
      <c r="V11" s="69"/>
      <c r="W11" s="69"/>
      <c r="X11" s="69"/>
      <c r="Y11" s="69"/>
      <c r="Z11" s="69"/>
    </row>
    <row r="12" spans="1:26" x14ac:dyDescent="0.25">
      <c r="A12" s="238" t="s">
        <v>51</v>
      </c>
      <c r="B12" s="292">
        <f>Resultatregnskap!C16</f>
        <v>1029.825</v>
      </c>
      <c r="C12" s="293">
        <f>Resultatregnskap!D16</f>
        <v>817.13699999999994</v>
      </c>
      <c r="D12" s="266"/>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238" t="s">
        <v>636</v>
      </c>
      <c r="B13" s="292">
        <f>Resultatregnskap!C20-Resultatregnskap!C16</f>
        <v>2575.0529999999999</v>
      </c>
      <c r="C13" s="293">
        <f>Resultatregnskap!D20-Resultatregnskap!D16</f>
        <v>2490.8249999999998</v>
      </c>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238" t="s">
        <v>59</v>
      </c>
      <c r="B14" s="292">
        <f>Resultatregnskap!C20</f>
        <v>3604.8779999999997</v>
      </c>
      <c r="C14" s="293">
        <f>Resultatregnskap!D20</f>
        <v>3307.9619999999995</v>
      </c>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238" t="s">
        <v>61</v>
      </c>
      <c r="B15" s="292">
        <f>Resultatregnskap!C22</f>
        <v>22.621000000000095</v>
      </c>
      <c r="C15" s="293">
        <f>Resultatregnskap!D22</f>
        <v>-175.62099999999964</v>
      </c>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238" t="s">
        <v>637</v>
      </c>
      <c r="B16" s="292">
        <f>Resultatregnskap!C33</f>
        <v>23.703000000000095</v>
      </c>
      <c r="C16" s="293">
        <f>Resultatregnskap!D33</f>
        <v>-172.10599999999965</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238"/>
      <c r="B17" s="292"/>
      <c r="C17" s="293"/>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295" t="s">
        <v>638</v>
      </c>
      <c r="B18" s="292"/>
      <c r="C18" s="293"/>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238" t="s">
        <v>639</v>
      </c>
      <c r="B19" s="292">
        <f>('Balanse - eiendeler'!C11)+('Balanse - eiendeler'!C19)+('Balanse - eiendeler'!C29)</f>
        <v>1169</v>
      </c>
      <c r="C19" s="293">
        <f>('Balanse - eiendeler'!D11)+('Balanse - eiendeler'!D19)+('Balanse - eiendeler'!D29)</f>
        <v>1110</v>
      </c>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238" t="s">
        <v>640</v>
      </c>
      <c r="B20" s="292">
        <f>('Balanse - eiendeler'!C35)+('Balanse - eiendeler'!C40)+('Balanse - eiendeler'!C46)+('Balanse - eiendeler'!C51)</f>
        <v>1806.9069999999999</v>
      </c>
      <c r="C20" s="293">
        <f>('Balanse - eiendeler'!D35)+('Balanse - eiendeler'!D40)+('Balanse - eiendeler'!D46)+('Balanse - eiendeler'!D51)</f>
        <v>1398.819</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238" t="s">
        <v>641</v>
      </c>
      <c r="B21" s="292">
        <f>'Balanse - eiendeler'!C53</f>
        <v>2975.9069999999997</v>
      </c>
      <c r="C21" s="293">
        <f>'Balanse - eiendeler'!D53</f>
        <v>2508.819</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238" t="s">
        <v>642</v>
      </c>
      <c r="B22" s="292">
        <f>'Balanse - egenkapital og gjeld'!C20</f>
        <v>700.24</v>
      </c>
      <c r="C22" s="293">
        <f>'Balanse - egenkapital og gjeld'!D20</f>
        <v>870.17600000000004</v>
      </c>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238" t="s">
        <v>643</v>
      </c>
      <c r="B23" s="292">
        <f>('Balanse - egenkapital og gjeld'!C38)+('Balanse - egenkapital og gjeld'!C30)</f>
        <v>0</v>
      </c>
      <c r="C23" s="293">
        <f>('Balanse - egenkapital og gjeld'!D38)+('Balanse - egenkapital og gjeld'!D30)</f>
        <v>0</v>
      </c>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238" t="s">
        <v>644</v>
      </c>
      <c r="B24" s="292">
        <f>'Balanse - egenkapital og gjeld'!C47</f>
        <v>2275.6669999999999</v>
      </c>
      <c r="C24" s="293">
        <f>'Balanse - egenkapital og gjeld'!D47</f>
        <v>1638.643</v>
      </c>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238" t="s">
        <v>645</v>
      </c>
      <c r="B25" s="292">
        <f>'Balanse - egenkapital og gjeld'!C51</f>
        <v>2975.9070000000002</v>
      </c>
      <c r="C25" s="293">
        <f>'Balanse - egenkapital og gjeld'!D51</f>
        <v>2508.819</v>
      </c>
      <c r="D25" s="69"/>
      <c r="E25" s="69"/>
      <c r="F25" s="69"/>
      <c r="G25" s="69"/>
      <c r="H25" s="69"/>
      <c r="I25" s="69"/>
      <c r="J25" s="69"/>
      <c r="K25" s="69"/>
      <c r="L25" s="69"/>
      <c r="M25" s="69"/>
      <c r="N25" s="69"/>
      <c r="O25" s="69"/>
      <c r="P25" s="69"/>
      <c r="Q25" s="69"/>
      <c r="R25" s="69"/>
      <c r="S25" s="69"/>
      <c r="T25" s="69"/>
      <c r="U25" s="69"/>
      <c r="V25" s="69"/>
      <c r="W25" s="69"/>
      <c r="X25" s="69"/>
      <c r="Y25" s="69"/>
      <c r="Z25" s="69"/>
    </row>
    <row r="26" spans="1:26" ht="15.75" customHeight="1" x14ac:dyDescent="0.25">
      <c r="A26" s="69"/>
      <c r="B26" s="296"/>
      <c r="C26" s="139"/>
      <c r="D26" s="69"/>
      <c r="E26" s="69"/>
      <c r="F26" s="69"/>
      <c r="G26" s="69"/>
      <c r="H26" s="69"/>
      <c r="I26" s="69"/>
      <c r="J26" s="69"/>
      <c r="K26" s="69"/>
      <c r="L26" s="69"/>
      <c r="M26" s="69"/>
      <c r="N26" s="69"/>
      <c r="O26" s="69"/>
      <c r="P26" s="69"/>
      <c r="Q26" s="69"/>
      <c r="R26" s="69"/>
      <c r="S26" s="69"/>
      <c r="T26" s="69"/>
      <c r="U26" s="69"/>
      <c r="V26" s="69"/>
      <c r="W26" s="69"/>
      <c r="X26" s="69"/>
      <c r="Y26" s="69"/>
      <c r="Z26" s="69"/>
    </row>
    <row r="27" spans="1:26" ht="15.75" customHeight="1" x14ac:dyDescent="0.25">
      <c r="A27" s="69"/>
      <c r="B27" s="297"/>
      <c r="C27" s="298"/>
      <c r="D27" s="69"/>
      <c r="E27" s="69"/>
      <c r="F27" s="69"/>
      <c r="G27" s="69"/>
      <c r="H27" s="69"/>
      <c r="I27" s="69"/>
      <c r="J27" s="69"/>
      <c r="K27" s="69"/>
      <c r="L27" s="69"/>
      <c r="M27" s="69"/>
      <c r="N27" s="69"/>
      <c r="O27" s="69"/>
      <c r="P27" s="69"/>
      <c r="Q27" s="69"/>
      <c r="R27" s="69"/>
      <c r="S27" s="69"/>
      <c r="T27" s="69"/>
      <c r="U27" s="69"/>
      <c r="V27" s="69"/>
      <c r="W27" s="69"/>
      <c r="X27" s="69"/>
      <c r="Y27" s="69"/>
      <c r="Z27" s="69"/>
    </row>
    <row r="28" spans="1:26" ht="15.75" customHeight="1" x14ac:dyDescent="0.25">
      <c r="A28" s="295" t="s">
        <v>646</v>
      </c>
      <c r="B28" s="292"/>
      <c r="C28" s="293"/>
      <c r="D28" s="69"/>
      <c r="E28" s="69"/>
      <c r="F28" s="69"/>
      <c r="G28" s="69"/>
      <c r="H28" s="69"/>
      <c r="I28" s="69"/>
      <c r="J28" s="69"/>
      <c r="K28" s="69"/>
      <c r="L28" s="69"/>
      <c r="M28" s="69"/>
      <c r="N28" s="69"/>
      <c r="O28" s="69"/>
      <c r="P28" s="69"/>
      <c r="Q28" s="69"/>
      <c r="R28" s="69"/>
      <c r="S28" s="69"/>
      <c r="T28" s="69"/>
      <c r="U28" s="69"/>
      <c r="V28" s="69"/>
      <c r="W28" s="69"/>
      <c r="X28" s="69"/>
      <c r="Y28" s="69"/>
      <c r="Z28" s="69"/>
    </row>
    <row r="29" spans="1:26" ht="15.75" customHeight="1" x14ac:dyDescent="0.25">
      <c r="A29" s="238" t="s">
        <v>647</v>
      </c>
      <c r="B29" s="299">
        <f t="shared" ref="B29:C29" si="0">B12/B14</f>
        <v>0.28567540981969436</v>
      </c>
      <c r="C29" s="300">
        <f t="shared" si="0"/>
        <v>0.24702127775349295</v>
      </c>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238" t="s">
        <v>648</v>
      </c>
      <c r="B30" s="299">
        <f t="shared" ref="B30:C30" si="1">B15/B9</f>
        <v>6.2359769086084088E-3</v>
      </c>
      <c r="C30" s="300">
        <f t="shared" si="1"/>
        <v>-5.6067011861096749E-2</v>
      </c>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238" t="s">
        <v>649</v>
      </c>
      <c r="B31" s="299">
        <f t="shared" ref="B31:C31" si="2">B20/B24</f>
        <v>0.79401204130481307</v>
      </c>
      <c r="C31" s="300">
        <f t="shared" si="2"/>
        <v>0.85364475361625436</v>
      </c>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238" t="s">
        <v>650</v>
      </c>
      <c r="B32" s="292">
        <f t="shared" ref="B32:C32" si="3">B20-B24</f>
        <v>-468.76</v>
      </c>
      <c r="C32" s="293">
        <f t="shared" si="3"/>
        <v>-239.82400000000007</v>
      </c>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238" t="s">
        <v>651</v>
      </c>
      <c r="B33" s="299">
        <f t="shared" ref="B33:C33" si="4">B22/B25</f>
        <v>0.23530305214511071</v>
      </c>
      <c r="C33" s="300">
        <f t="shared" si="4"/>
        <v>0.34684686300605982</v>
      </c>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238" t="s">
        <v>652</v>
      </c>
      <c r="B34" s="299">
        <f t="shared" ref="B34:C34" si="5">B24/B22</f>
        <v>3.2498386267565404</v>
      </c>
      <c r="C34" s="300">
        <f t="shared" si="5"/>
        <v>1.8831167487956459</v>
      </c>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238" t="s">
        <v>653</v>
      </c>
      <c r="B35" s="299">
        <f t="shared" ref="B35:C35" si="6">B10/B9</f>
        <v>0</v>
      </c>
      <c r="C35" s="300">
        <f t="shared" si="6"/>
        <v>0</v>
      </c>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238" t="s">
        <v>654</v>
      </c>
      <c r="B36" s="299">
        <f t="shared" ref="B36:C36" si="7">B11/B9</f>
        <v>0.9357824771281813</v>
      </c>
      <c r="C36" s="300">
        <f t="shared" si="7"/>
        <v>0.96728964055956868</v>
      </c>
      <c r="D36" s="266"/>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139"/>
      <c r="C37" s="13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139"/>
      <c r="C38" s="13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139"/>
      <c r="C39" s="13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139"/>
      <c r="C40" s="13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139"/>
      <c r="C41" s="13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139"/>
      <c r="C42" s="13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139"/>
      <c r="C43" s="13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139"/>
      <c r="C44" s="13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139"/>
      <c r="C45" s="13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139"/>
      <c r="C46" s="13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139"/>
      <c r="C47" s="13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139"/>
      <c r="C48" s="13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139"/>
      <c r="C49" s="13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139"/>
      <c r="C50" s="13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139"/>
      <c r="C51" s="13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139"/>
      <c r="C52" s="13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139"/>
      <c r="C53" s="13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139"/>
      <c r="C54" s="13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139"/>
      <c r="C55" s="13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139"/>
      <c r="C56" s="13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139"/>
      <c r="C57" s="13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139"/>
      <c r="C58" s="13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139"/>
      <c r="C59" s="13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139"/>
      <c r="C60" s="13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139"/>
      <c r="C61" s="13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139"/>
      <c r="C62" s="13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139"/>
      <c r="C63" s="13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139"/>
      <c r="C64" s="13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139"/>
      <c r="C65" s="13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139"/>
      <c r="C66" s="13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139"/>
      <c r="C67" s="13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139"/>
      <c r="C68" s="13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139"/>
      <c r="C69" s="13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139"/>
      <c r="C70" s="13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139"/>
      <c r="C71" s="13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139"/>
      <c r="C72" s="13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139"/>
      <c r="C73" s="13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139"/>
      <c r="C74" s="13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139"/>
      <c r="C75" s="13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139"/>
      <c r="C76" s="13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139"/>
      <c r="C77" s="13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139"/>
      <c r="C78" s="13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139"/>
      <c r="C79" s="13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139"/>
      <c r="C80" s="13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139"/>
      <c r="C81" s="13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139"/>
      <c r="C82" s="13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139"/>
      <c r="C83" s="13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139"/>
      <c r="C84" s="13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139"/>
      <c r="C85" s="13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139"/>
      <c r="C86" s="13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139"/>
      <c r="C87" s="13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139"/>
      <c r="C88" s="13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139"/>
      <c r="C89" s="13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139"/>
      <c r="C90" s="13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139"/>
      <c r="C91" s="13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139"/>
      <c r="C92" s="13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139"/>
      <c r="C93" s="13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139"/>
      <c r="C94" s="13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139"/>
      <c r="C95" s="13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139"/>
      <c r="C96" s="13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139"/>
      <c r="C97" s="13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139"/>
      <c r="C98" s="13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139"/>
      <c r="C99" s="13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139"/>
      <c r="C100" s="13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139"/>
      <c r="C101" s="13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139"/>
      <c r="C102" s="13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139"/>
      <c r="C103" s="13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139"/>
      <c r="C104" s="13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139"/>
      <c r="C105" s="13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139"/>
      <c r="C106" s="13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139"/>
      <c r="C107" s="13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139"/>
      <c r="C108" s="13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139"/>
      <c r="C109" s="13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139"/>
      <c r="C110" s="13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139"/>
      <c r="C111" s="13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139"/>
      <c r="C112" s="13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139"/>
      <c r="C113" s="13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139"/>
      <c r="C114" s="13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139"/>
      <c r="C115" s="13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139"/>
      <c r="C116" s="13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139"/>
      <c r="C117" s="13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139"/>
      <c r="C118" s="13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139"/>
      <c r="C119" s="13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139"/>
      <c r="C120" s="13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139"/>
      <c r="C121" s="13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139"/>
      <c r="C122" s="13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139"/>
      <c r="C123" s="13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139"/>
      <c r="C124" s="13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139"/>
      <c r="C125" s="13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139"/>
      <c r="C126" s="13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139"/>
      <c r="C127" s="13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139"/>
      <c r="C128" s="13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139"/>
      <c r="C129" s="13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139"/>
      <c r="C130" s="13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139"/>
      <c r="C131" s="13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139"/>
      <c r="C132" s="13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139"/>
      <c r="C133" s="13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139"/>
      <c r="C134" s="13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139"/>
      <c r="C135" s="13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139"/>
      <c r="C136" s="13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139"/>
      <c r="C137" s="13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139"/>
      <c r="C138" s="13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139"/>
      <c r="C139" s="13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139"/>
      <c r="C140" s="13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139"/>
      <c r="C141" s="13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139"/>
      <c r="C142" s="13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139"/>
      <c r="C143" s="13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139"/>
      <c r="C144" s="13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139"/>
      <c r="C145" s="13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139"/>
      <c r="C146" s="13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139"/>
      <c r="C147" s="13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139"/>
      <c r="C148" s="13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139"/>
      <c r="C149" s="13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139"/>
      <c r="C150" s="13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139"/>
      <c r="C151" s="13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139"/>
      <c r="C152" s="13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139"/>
      <c r="C153" s="13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139"/>
      <c r="C154" s="13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139"/>
      <c r="C155" s="13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139"/>
      <c r="C156" s="13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139"/>
      <c r="C157" s="13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139"/>
      <c r="C158" s="13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139"/>
      <c r="C159" s="13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139"/>
      <c r="C160" s="13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139"/>
      <c r="C161" s="13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139"/>
      <c r="C162" s="13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139"/>
      <c r="C163" s="13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139"/>
      <c r="C164" s="13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139"/>
      <c r="C165" s="13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139"/>
      <c r="C166" s="13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139"/>
      <c r="C167" s="13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139"/>
      <c r="C168" s="13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139"/>
      <c r="C169" s="13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139"/>
      <c r="C170" s="13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139"/>
      <c r="C171" s="13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139"/>
      <c r="C172" s="13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139"/>
      <c r="C173" s="13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139"/>
      <c r="C174" s="13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139"/>
      <c r="C175" s="13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139"/>
      <c r="C176" s="13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139"/>
      <c r="C177" s="13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139"/>
      <c r="C178" s="13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139"/>
      <c r="C179" s="13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139"/>
      <c r="C180" s="13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139"/>
      <c r="C181" s="13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139"/>
      <c r="C182" s="13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139"/>
      <c r="C183" s="13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139"/>
      <c r="C184" s="13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139"/>
      <c r="C185" s="13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139"/>
      <c r="C186" s="13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139"/>
      <c r="C187" s="13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139"/>
      <c r="C188" s="13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139"/>
      <c r="C189" s="13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139"/>
      <c r="C190" s="13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139"/>
      <c r="C191" s="13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139"/>
      <c r="C192" s="13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139"/>
      <c r="C193" s="13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139"/>
      <c r="C194" s="13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139"/>
      <c r="C195" s="13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139"/>
      <c r="C196" s="13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139"/>
      <c r="C197" s="13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139"/>
      <c r="C198" s="13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139"/>
      <c r="C199" s="13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139"/>
      <c r="C200" s="13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139"/>
      <c r="C201" s="13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139"/>
      <c r="C202" s="13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139"/>
      <c r="C203" s="13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139"/>
      <c r="C204" s="13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139"/>
      <c r="C205" s="13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139"/>
      <c r="C206" s="13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139"/>
      <c r="C207" s="13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139"/>
      <c r="C208" s="13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139"/>
      <c r="C209" s="13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139"/>
      <c r="C210" s="13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139"/>
      <c r="C211" s="13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139"/>
      <c r="C212" s="13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139"/>
      <c r="C213" s="13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139"/>
      <c r="C214" s="13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139"/>
      <c r="C215" s="13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139"/>
      <c r="C216" s="13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139"/>
      <c r="C217" s="13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139"/>
      <c r="C218" s="13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139"/>
      <c r="C219" s="13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139"/>
      <c r="C220" s="13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139"/>
      <c r="C221" s="13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139"/>
      <c r="C222" s="13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139"/>
      <c r="C223" s="13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139"/>
      <c r="C224" s="13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139"/>
      <c r="C225" s="13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139"/>
      <c r="C226" s="13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139"/>
      <c r="C227" s="13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139"/>
      <c r="C228" s="13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139"/>
      <c r="C229" s="13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139"/>
      <c r="C230" s="13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139"/>
      <c r="C231" s="13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139"/>
      <c r="C232" s="13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139"/>
      <c r="C233" s="13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139"/>
      <c r="C234" s="13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139"/>
      <c r="C235" s="13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139"/>
      <c r="C236" s="13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139"/>
      <c r="C237" s="13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139"/>
      <c r="C238" s="13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139"/>
      <c r="C239" s="13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139"/>
      <c r="C240" s="13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139"/>
      <c r="C241" s="13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139"/>
      <c r="C242" s="13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139"/>
      <c r="C243" s="13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139"/>
      <c r="C244" s="13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139"/>
      <c r="C245" s="13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139"/>
      <c r="C246" s="13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139"/>
      <c r="C247" s="13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139"/>
      <c r="C248" s="13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139"/>
      <c r="C249" s="13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139"/>
      <c r="C250" s="13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139"/>
      <c r="C251" s="13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139"/>
      <c r="C252" s="13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139"/>
      <c r="C253" s="13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139"/>
      <c r="C254" s="13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139"/>
      <c r="C255" s="13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139"/>
      <c r="C256" s="13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139"/>
      <c r="C257" s="13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139"/>
      <c r="C258" s="13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139"/>
      <c r="C259" s="13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139"/>
      <c r="C260" s="13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139"/>
      <c r="C261" s="13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139"/>
      <c r="C262" s="13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139"/>
      <c r="C263" s="13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139"/>
      <c r="C264" s="13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139"/>
      <c r="C265" s="13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139"/>
      <c r="C266" s="13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139"/>
      <c r="C267" s="13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139"/>
      <c r="C268" s="13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139"/>
      <c r="C269" s="13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139"/>
      <c r="C270" s="13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139"/>
      <c r="C271" s="13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139"/>
      <c r="C272" s="13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139"/>
      <c r="C273" s="13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139"/>
      <c r="C274" s="13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139"/>
      <c r="C275" s="13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139"/>
      <c r="C276" s="13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139"/>
      <c r="C277" s="13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139"/>
      <c r="C278" s="13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139"/>
      <c r="C279" s="13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139"/>
      <c r="C280" s="13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139"/>
      <c r="C281" s="13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139"/>
      <c r="C282" s="13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139"/>
      <c r="C283" s="13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139"/>
      <c r="C284" s="13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139"/>
      <c r="C285" s="13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139"/>
      <c r="C286" s="13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139"/>
      <c r="C287" s="13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139"/>
      <c r="C288" s="13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139"/>
      <c r="C289" s="13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139"/>
      <c r="C290" s="13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139"/>
      <c r="C291" s="13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139"/>
      <c r="C292" s="13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139"/>
      <c r="C293" s="13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139"/>
      <c r="C294" s="13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139"/>
      <c r="C295" s="13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139"/>
      <c r="C296" s="13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139"/>
      <c r="C297" s="13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139"/>
      <c r="C298" s="13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139"/>
      <c r="C299" s="13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139"/>
      <c r="C300" s="13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139"/>
      <c r="C301" s="13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139"/>
      <c r="C302" s="13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139"/>
      <c r="C303" s="13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139"/>
      <c r="C304" s="13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139"/>
      <c r="C305" s="13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139"/>
      <c r="C306" s="13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139"/>
      <c r="C307" s="13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139"/>
      <c r="C308" s="13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139"/>
      <c r="C309" s="13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139"/>
      <c r="C310" s="13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139"/>
      <c r="C311" s="13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139"/>
      <c r="C312" s="13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139"/>
      <c r="C313" s="13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139"/>
      <c r="C314" s="13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139"/>
      <c r="C315" s="13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139"/>
      <c r="C316" s="13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139"/>
      <c r="C317" s="13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139"/>
      <c r="C318" s="13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139"/>
      <c r="C319" s="13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139"/>
      <c r="C320" s="13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139"/>
      <c r="C321" s="13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139"/>
      <c r="C322" s="13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139"/>
      <c r="C323" s="13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139"/>
      <c r="C324" s="13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139"/>
      <c r="C325" s="13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139"/>
      <c r="C326" s="13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139"/>
      <c r="C327" s="13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139"/>
      <c r="C328" s="13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139"/>
      <c r="C329" s="13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139"/>
      <c r="C330" s="13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139"/>
      <c r="C331" s="13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139"/>
      <c r="C332" s="13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139"/>
      <c r="C333" s="13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139"/>
      <c r="C334" s="13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139"/>
      <c r="C335" s="13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139"/>
      <c r="C336" s="13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139"/>
      <c r="C337" s="13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139"/>
      <c r="C338" s="13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139"/>
      <c r="C339" s="13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139"/>
      <c r="C340" s="13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139"/>
      <c r="C341" s="13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139"/>
      <c r="C342" s="13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139"/>
      <c r="C343" s="13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139"/>
      <c r="C344" s="13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139"/>
      <c r="C345" s="13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139"/>
      <c r="C346" s="13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139"/>
      <c r="C347" s="13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139"/>
      <c r="C348" s="13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139"/>
      <c r="C349" s="13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139"/>
      <c r="C350" s="13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139"/>
      <c r="C351" s="13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139"/>
      <c r="C352" s="13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139"/>
      <c r="C353" s="13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139"/>
      <c r="C354" s="13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139"/>
      <c r="C355" s="13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139"/>
      <c r="C356" s="13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139"/>
      <c r="C357" s="13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139"/>
      <c r="C358" s="13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139"/>
      <c r="C359" s="13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139"/>
      <c r="C360" s="13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139"/>
      <c r="C361" s="13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139"/>
      <c r="C362" s="13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139"/>
      <c r="C363" s="13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139"/>
      <c r="C364" s="13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139"/>
      <c r="C365" s="13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139"/>
      <c r="C366" s="13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139"/>
      <c r="C367" s="13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139"/>
      <c r="C368" s="13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139"/>
      <c r="C369" s="13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139"/>
      <c r="C370" s="13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139"/>
      <c r="C371" s="13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139"/>
      <c r="C372" s="13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139"/>
      <c r="C373" s="13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139"/>
      <c r="C374" s="13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139"/>
      <c r="C375" s="13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139"/>
      <c r="C376" s="13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139"/>
      <c r="C377" s="13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139"/>
      <c r="C378" s="13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139"/>
      <c r="C379" s="13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139"/>
      <c r="C380" s="13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139"/>
      <c r="C381" s="13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139"/>
      <c r="C382" s="13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139"/>
      <c r="C383" s="13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139"/>
      <c r="C384" s="13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139"/>
      <c r="C385" s="13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139"/>
      <c r="C386" s="13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139"/>
      <c r="C387" s="13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139"/>
      <c r="C388" s="13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139"/>
      <c r="C389" s="13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139"/>
      <c r="C390" s="13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139"/>
      <c r="C391" s="13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139"/>
      <c r="C392" s="13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139"/>
      <c r="C393" s="13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139"/>
      <c r="C394" s="13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139"/>
      <c r="C395" s="13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139"/>
      <c r="C396" s="13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139"/>
      <c r="C397" s="13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139"/>
      <c r="C398" s="13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139"/>
      <c r="C399" s="13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139"/>
      <c r="C400" s="13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139"/>
      <c r="C401" s="13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139"/>
      <c r="C402" s="13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139"/>
      <c r="C403" s="13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139"/>
      <c r="C404" s="13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139"/>
      <c r="C405" s="13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139"/>
      <c r="C406" s="13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139"/>
      <c r="C407" s="13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139"/>
      <c r="C408" s="13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139"/>
      <c r="C409" s="13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139"/>
      <c r="C410" s="13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139"/>
      <c r="C411" s="13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139"/>
      <c r="C412" s="13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139"/>
      <c r="C413" s="13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139"/>
      <c r="C414" s="13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139"/>
      <c r="C415" s="13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139"/>
      <c r="C416" s="13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139"/>
      <c r="C417" s="13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139"/>
      <c r="C418" s="13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139"/>
      <c r="C419" s="13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139"/>
      <c r="C420" s="13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139"/>
      <c r="C421" s="13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139"/>
      <c r="C422" s="13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139"/>
      <c r="C423" s="13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139"/>
      <c r="C424" s="13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139"/>
      <c r="C425" s="13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139"/>
      <c r="C426" s="13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139"/>
      <c r="C427" s="13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139"/>
      <c r="C428" s="13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139"/>
      <c r="C429" s="13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139"/>
      <c r="C430" s="13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139"/>
      <c r="C431" s="13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139"/>
      <c r="C432" s="13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139"/>
      <c r="C433" s="13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139"/>
      <c r="C434" s="13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139"/>
      <c r="C435" s="13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139"/>
      <c r="C436" s="13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139"/>
      <c r="C437" s="13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139"/>
      <c r="C438" s="13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139"/>
      <c r="C439" s="13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139"/>
      <c r="C440" s="13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139"/>
      <c r="C441" s="13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139"/>
      <c r="C442" s="13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139"/>
      <c r="C443" s="13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139"/>
      <c r="C444" s="13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139"/>
      <c r="C445" s="13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139"/>
      <c r="C446" s="13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139"/>
      <c r="C447" s="13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139"/>
      <c r="C448" s="13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139"/>
      <c r="C449" s="13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139"/>
      <c r="C450" s="13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139"/>
      <c r="C451" s="13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139"/>
      <c r="C452" s="13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139"/>
      <c r="C453" s="13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139"/>
      <c r="C454" s="13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139"/>
      <c r="C455" s="13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139"/>
      <c r="C456" s="13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139"/>
      <c r="C457" s="13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139"/>
      <c r="C458" s="13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139"/>
      <c r="C459" s="13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139"/>
      <c r="C460" s="13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139"/>
      <c r="C461" s="13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139"/>
      <c r="C462" s="13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139"/>
      <c r="C463" s="13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139"/>
      <c r="C464" s="13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139"/>
      <c r="C465" s="13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139"/>
      <c r="C466" s="13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139"/>
      <c r="C467" s="13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139"/>
      <c r="C468" s="13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139"/>
      <c r="C469" s="13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139"/>
      <c r="C470" s="13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139"/>
      <c r="C471" s="13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139"/>
      <c r="C472" s="13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139"/>
      <c r="C473" s="13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139"/>
      <c r="C474" s="13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139"/>
      <c r="C475" s="13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139"/>
      <c r="C476" s="13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139"/>
      <c r="C477" s="13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139"/>
      <c r="C478" s="13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139"/>
      <c r="C479" s="13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139"/>
      <c r="C480" s="13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139"/>
      <c r="C481" s="13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139"/>
      <c r="C482" s="13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139"/>
      <c r="C483" s="13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139"/>
      <c r="C484" s="13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139"/>
      <c r="C485" s="13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139"/>
      <c r="C486" s="13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139"/>
      <c r="C487" s="13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139"/>
      <c r="C488" s="13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139"/>
      <c r="C489" s="13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139"/>
      <c r="C490" s="13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139"/>
      <c r="C491" s="13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139"/>
      <c r="C492" s="13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139"/>
      <c r="C493" s="13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139"/>
      <c r="C494" s="13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139"/>
      <c r="C495" s="13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139"/>
      <c r="C496" s="13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139"/>
      <c r="C497" s="13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139"/>
      <c r="C498" s="13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139"/>
      <c r="C499" s="13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139"/>
      <c r="C500" s="13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139"/>
      <c r="C501" s="13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139"/>
      <c r="C502" s="13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139"/>
      <c r="C503" s="13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139"/>
      <c r="C504" s="13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139"/>
      <c r="C505" s="13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139"/>
      <c r="C506" s="13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139"/>
      <c r="C507" s="13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139"/>
      <c r="C508" s="13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139"/>
      <c r="C509" s="13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139"/>
      <c r="C510" s="13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139"/>
      <c r="C511" s="13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139"/>
      <c r="C512" s="13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139"/>
      <c r="C513" s="13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139"/>
      <c r="C514" s="13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139"/>
      <c r="C515" s="13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139"/>
      <c r="C516" s="13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139"/>
      <c r="C517" s="13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139"/>
      <c r="C518" s="13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139"/>
      <c r="C519" s="13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139"/>
      <c r="C520" s="13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139"/>
      <c r="C521" s="13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139"/>
      <c r="C522" s="13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139"/>
      <c r="C523" s="13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139"/>
      <c r="C524" s="13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139"/>
      <c r="C525" s="13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139"/>
      <c r="C526" s="13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139"/>
      <c r="C527" s="13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139"/>
      <c r="C528" s="13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139"/>
      <c r="C529" s="13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139"/>
      <c r="C530" s="13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139"/>
      <c r="C531" s="13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139"/>
      <c r="C532" s="13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139"/>
      <c r="C533" s="13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139"/>
      <c r="C534" s="13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139"/>
      <c r="C535" s="13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139"/>
      <c r="C536" s="13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139"/>
      <c r="C537" s="13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139"/>
      <c r="C538" s="13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139"/>
      <c r="C539" s="13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139"/>
      <c r="C540" s="13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139"/>
      <c r="C541" s="13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139"/>
      <c r="C542" s="13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139"/>
      <c r="C543" s="13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139"/>
      <c r="C544" s="13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139"/>
      <c r="C545" s="13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139"/>
      <c r="C546" s="13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139"/>
      <c r="C547" s="13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139"/>
      <c r="C548" s="13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139"/>
      <c r="C549" s="13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139"/>
      <c r="C550" s="13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139"/>
      <c r="C551" s="13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139"/>
      <c r="C552" s="13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139"/>
      <c r="C553" s="13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139"/>
      <c r="C554" s="13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139"/>
      <c r="C555" s="13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139"/>
      <c r="C556" s="13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139"/>
      <c r="C557" s="13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139"/>
      <c r="C558" s="13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139"/>
      <c r="C559" s="13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139"/>
      <c r="C560" s="13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139"/>
      <c r="C561" s="13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139"/>
      <c r="C562" s="13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139"/>
      <c r="C563" s="13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139"/>
      <c r="C564" s="13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139"/>
      <c r="C565" s="13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139"/>
      <c r="C566" s="13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139"/>
      <c r="C567" s="13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139"/>
      <c r="C568" s="13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139"/>
      <c r="C569" s="13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139"/>
      <c r="C570" s="13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139"/>
      <c r="C571" s="13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139"/>
      <c r="C572" s="13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139"/>
      <c r="C573" s="13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139"/>
      <c r="C574" s="13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139"/>
      <c r="C575" s="13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139"/>
      <c r="C576" s="13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139"/>
      <c r="C577" s="13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139"/>
      <c r="C578" s="13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139"/>
      <c r="C579" s="13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139"/>
      <c r="C580" s="13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139"/>
      <c r="C581" s="13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139"/>
      <c r="C582" s="13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139"/>
      <c r="C583" s="13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139"/>
      <c r="C584" s="13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139"/>
      <c r="C585" s="13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139"/>
      <c r="C586" s="13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139"/>
      <c r="C587" s="13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139"/>
      <c r="C588" s="13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139"/>
      <c r="C589" s="13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139"/>
      <c r="C590" s="13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139"/>
      <c r="C591" s="13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139"/>
      <c r="C592" s="13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139"/>
      <c r="C593" s="13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139"/>
      <c r="C594" s="13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139"/>
      <c r="C595" s="13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139"/>
      <c r="C596" s="13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139"/>
      <c r="C597" s="13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139"/>
      <c r="C598" s="13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139"/>
      <c r="C599" s="13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139"/>
      <c r="C600" s="13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139"/>
      <c r="C601" s="13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139"/>
      <c r="C602" s="13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139"/>
      <c r="C603" s="13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139"/>
      <c r="C604" s="13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139"/>
      <c r="C605" s="13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139"/>
      <c r="C606" s="13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139"/>
      <c r="C607" s="13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139"/>
      <c r="C608" s="13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139"/>
      <c r="C609" s="13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139"/>
      <c r="C610" s="13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139"/>
      <c r="C611" s="13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139"/>
      <c r="C612" s="13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139"/>
      <c r="C613" s="13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139"/>
      <c r="C614" s="13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139"/>
      <c r="C615" s="13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139"/>
      <c r="C616" s="13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139"/>
      <c r="C617" s="13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139"/>
      <c r="C618" s="13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139"/>
      <c r="C619" s="13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139"/>
      <c r="C620" s="13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139"/>
      <c r="C621" s="13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139"/>
      <c r="C622" s="13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139"/>
      <c r="C623" s="13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139"/>
      <c r="C624" s="13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139"/>
      <c r="C625" s="13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139"/>
      <c r="C626" s="13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139"/>
      <c r="C627" s="13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139"/>
      <c r="C628" s="13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139"/>
      <c r="C629" s="13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139"/>
      <c r="C630" s="13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139"/>
      <c r="C631" s="13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139"/>
      <c r="C632" s="13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139"/>
      <c r="C633" s="13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139"/>
      <c r="C634" s="13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139"/>
      <c r="C635" s="13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139"/>
      <c r="C636" s="13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139"/>
      <c r="C637" s="13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139"/>
      <c r="C638" s="13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139"/>
      <c r="C639" s="13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139"/>
      <c r="C640" s="13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139"/>
      <c r="C641" s="13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139"/>
      <c r="C642" s="13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139"/>
      <c r="C643" s="13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139"/>
      <c r="C644" s="13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139"/>
      <c r="C645" s="13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139"/>
      <c r="C646" s="13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139"/>
      <c r="C647" s="13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139"/>
      <c r="C648" s="13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139"/>
      <c r="C649" s="13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139"/>
      <c r="C650" s="13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139"/>
      <c r="C651" s="13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139"/>
      <c r="C652" s="13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139"/>
      <c r="C653" s="13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139"/>
      <c r="C654" s="13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139"/>
      <c r="C655" s="13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139"/>
      <c r="C656" s="13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139"/>
      <c r="C657" s="13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139"/>
      <c r="C658" s="13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139"/>
      <c r="C659" s="13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139"/>
      <c r="C660" s="13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139"/>
      <c r="C661" s="13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139"/>
      <c r="C662" s="13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139"/>
      <c r="C663" s="13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139"/>
      <c r="C664" s="13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139"/>
      <c r="C665" s="13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139"/>
      <c r="C666" s="13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139"/>
      <c r="C667" s="13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139"/>
      <c r="C668" s="13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139"/>
      <c r="C669" s="13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139"/>
      <c r="C670" s="13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139"/>
      <c r="C671" s="13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139"/>
      <c r="C672" s="13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139"/>
      <c r="C673" s="13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139"/>
      <c r="C674" s="13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139"/>
      <c r="C675" s="13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139"/>
      <c r="C676" s="13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139"/>
      <c r="C677" s="13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139"/>
      <c r="C678" s="13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139"/>
      <c r="C679" s="13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139"/>
      <c r="C680" s="13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139"/>
      <c r="C681" s="13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139"/>
      <c r="C682" s="13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139"/>
      <c r="C683" s="13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139"/>
      <c r="C684" s="13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139"/>
      <c r="C685" s="13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139"/>
      <c r="C686" s="13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139"/>
      <c r="C687" s="13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139"/>
      <c r="C688" s="13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139"/>
      <c r="C689" s="13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139"/>
      <c r="C690" s="13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139"/>
      <c r="C691" s="13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139"/>
      <c r="C692" s="13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139"/>
      <c r="C693" s="13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139"/>
      <c r="C694" s="13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139"/>
      <c r="C695" s="13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139"/>
      <c r="C696" s="13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139"/>
      <c r="C697" s="13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139"/>
      <c r="C698" s="13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139"/>
      <c r="C699" s="13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139"/>
      <c r="C700" s="13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139"/>
      <c r="C701" s="13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139"/>
      <c r="C702" s="13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139"/>
      <c r="C703" s="13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139"/>
      <c r="C704" s="13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139"/>
      <c r="C705" s="13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139"/>
      <c r="C706" s="13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139"/>
      <c r="C707" s="13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139"/>
      <c r="C708" s="13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139"/>
      <c r="C709" s="13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139"/>
      <c r="C710" s="13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139"/>
      <c r="C711" s="13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139"/>
      <c r="C712" s="13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139"/>
      <c r="C713" s="13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139"/>
      <c r="C714" s="13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139"/>
      <c r="C715" s="13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139"/>
      <c r="C716" s="13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139"/>
      <c r="C717" s="13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139"/>
      <c r="C718" s="13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139"/>
      <c r="C719" s="13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139"/>
      <c r="C720" s="13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139"/>
      <c r="C721" s="13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139"/>
      <c r="C722" s="13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139"/>
      <c r="C723" s="13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139"/>
      <c r="C724" s="13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139"/>
      <c r="C725" s="13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139"/>
      <c r="C726" s="13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139"/>
      <c r="C727" s="13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139"/>
      <c r="C728" s="13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139"/>
      <c r="C729" s="13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139"/>
      <c r="C730" s="13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139"/>
      <c r="C731" s="13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139"/>
      <c r="C732" s="13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139"/>
      <c r="C733" s="13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139"/>
      <c r="C734" s="13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139"/>
      <c r="C735" s="13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139"/>
      <c r="C736" s="13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139"/>
      <c r="C737" s="13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139"/>
      <c r="C738" s="13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139"/>
      <c r="C739" s="13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139"/>
      <c r="C740" s="13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139"/>
      <c r="C741" s="13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139"/>
      <c r="C742" s="13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139"/>
      <c r="C743" s="13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139"/>
      <c r="C744" s="13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139"/>
      <c r="C745" s="13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139"/>
      <c r="C746" s="13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139"/>
      <c r="C747" s="13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139"/>
      <c r="C748" s="13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139"/>
      <c r="C749" s="13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139"/>
      <c r="C750" s="13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139"/>
      <c r="C751" s="13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139"/>
      <c r="C752" s="13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139"/>
      <c r="C753" s="13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139"/>
      <c r="C754" s="13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139"/>
      <c r="C755" s="13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139"/>
      <c r="C756" s="13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139"/>
      <c r="C757" s="13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139"/>
      <c r="C758" s="13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139"/>
      <c r="C759" s="13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139"/>
      <c r="C760" s="13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139"/>
      <c r="C761" s="13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139"/>
      <c r="C762" s="13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139"/>
      <c r="C763" s="13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139"/>
      <c r="C764" s="13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139"/>
      <c r="C765" s="13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139"/>
      <c r="C766" s="13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139"/>
      <c r="C767" s="13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139"/>
      <c r="C768" s="13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139"/>
      <c r="C769" s="13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139"/>
      <c r="C770" s="13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139"/>
      <c r="C771" s="13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139"/>
      <c r="C772" s="13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139"/>
      <c r="C773" s="13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139"/>
      <c r="C774" s="13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139"/>
      <c r="C775" s="13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139"/>
      <c r="C776" s="13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139"/>
      <c r="C777" s="13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139"/>
      <c r="C778" s="13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139"/>
      <c r="C779" s="13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139"/>
      <c r="C780" s="13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139"/>
      <c r="C781" s="13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139"/>
      <c r="C782" s="13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139"/>
      <c r="C783" s="13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139"/>
      <c r="C784" s="13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139"/>
      <c r="C785" s="13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139"/>
      <c r="C786" s="13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139"/>
      <c r="C787" s="13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139"/>
      <c r="C788" s="13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139"/>
      <c r="C789" s="13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139"/>
      <c r="C790" s="13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139"/>
      <c r="C791" s="13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139"/>
      <c r="C792" s="13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139"/>
      <c r="C793" s="13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139"/>
      <c r="C794" s="13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139"/>
      <c r="C795" s="13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139"/>
      <c r="C796" s="13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139"/>
      <c r="C797" s="13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139"/>
      <c r="C798" s="13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139"/>
      <c r="C799" s="13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139"/>
      <c r="C800" s="13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139"/>
      <c r="C801" s="13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139"/>
      <c r="C802" s="13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139"/>
      <c r="C803" s="13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139"/>
      <c r="C804" s="13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139"/>
      <c r="C805" s="13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139"/>
      <c r="C806" s="13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139"/>
      <c r="C807" s="13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139"/>
      <c r="C808" s="13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139"/>
      <c r="C809" s="13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139"/>
      <c r="C810" s="13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139"/>
      <c r="C811" s="13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139"/>
      <c r="C812" s="13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139"/>
      <c r="C813" s="13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139"/>
      <c r="C814" s="13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139"/>
      <c r="C815" s="13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139"/>
      <c r="C816" s="13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139"/>
      <c r="C817" s="13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139"/>
      <c r="C818" s="13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139"/>
      <c r="C819" s="13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139"/>
      <c r="C820" s="13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139"/>
      <c r="C821" s="13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139"/>
      <c r="C822" s="13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139"/>
      <c r="C823" s="13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139"/>
      <c r="C824" s="13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139"/>
      <c r="C825" s="13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139"/>
      <c r="C826" s="13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139"/>
      <c r="C827" s="13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139"/>
      <c r="C828" s="13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139"/>
      <c r="C829" s="13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139"/>
      <c r="C830" s="13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139"/>
      <c r="C831" s="13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139"/>
      <c r="C832" s="13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139"/>
      <c r="C833" s="13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139"/>
      <c r="C834" s="13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139"/>
      <c r="C835" s="13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139"/>
      <c r="C836" s="13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139"/>
      <c r="C837" s="13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139"/>
      <c r="C838" s="13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139"/>
      <c r="C839" s="13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139"/>
      <c r="C840" s="13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139"/>
      <c r="C841" s="13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139"/>
      <c r="C842" s="13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139"/>
      <c r="C843" s="13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139"/>
      <c r="C844" s="13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139"/>
      <c r="C845" s="13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139"/>
      <c r="C846" s="13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139"/>
      <c r="C847" s="13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139"/>
      <c r="C848" s="13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139"/>
      <c r="C849" s="13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139"/>
      <c r="C850" s="13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139"/>
      <c r="C851" s="13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139"/>
      <c r="C852" s="13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139"/>
      <c r="C853" s="13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139"/>
      <c r="C854" s="13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139"/>
      <c r="C855" s="13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139"/>
      <c r="C856" s="13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139"/>
      <c r="C857" s="13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139"/>
      <c r="C858" s="13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139"/>
      <c r="C859" s="13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139"/>
      <c r="C860" s="13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139"/>
      <c r="C861" s="13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139"/>
      <c r="C862" s="13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139"/>
      <c r="C863" s="13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139"/>
      <c r="C864" s="13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139"/>
      <c r="C865" s="13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139"/>
      <c r="C866" s="13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139"/>
      <c r="C867" s="13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139"/>
      <c r="C868" s="13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139"/>
      <c r="C869" s="13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139"/>
      <c r="C870" s="13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139"/>
      <c r="C871" s="13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139"/>
      <c r="C872" s="13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139"/>
      <c r="C873" s="13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139"/>
      <c r="C874" s="13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139"/>
      <c r="C875" s="13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139"/>
      <c r="C876" s="13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139"/>
      <c r="C877" s="13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139"/>
      <c r="C878" s="13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139"/>
      <c r="C879" s="13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139"/>
      <c r="C880" s="13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139"/>
      <c r="C881" s="13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139"/>
      <c r="C882" s="13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139"/>
      <c r="C883" s="13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139"/>
      <c r="C884" s="13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139"/>
      <c r="C885" s="13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139"/>
      <c r="C886" s="13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139"/>
      <c r="C887" s="13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139"/>
      <c r="C888" s="13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139"/>
      <c r="C889" s="13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139"/>
      <c r="C890" s="13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139"/>
      <c r="C891" s="13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139"/>
      <c r="C892" s="13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139"/>
      <c r="C893" s="13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139"/>
      <c r="C894" s="13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139"/>
      <c r="C895" s="13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139"/>
      <c r="C896" s="13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139"/>
      <c r="C897" s="13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139"/>
      <c r="C898" s="13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139"/>
      <c r="C899" s="13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139"/>
      <c r="C900" s="13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139"/>
      <c r="C901" s="13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139"/>
      <c r="C902" s="13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139"/>
      <c r="C903" s="13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139"/>
      <c r="C904" s="13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139"/>
      <c r="C905" s="13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139"/>
      <c r="C906" s="13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139"/>
      <c r="C907" s="13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139"/>
      <c r="C908" s="13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139"/>
      <c r="C909" s="13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139"/>
      <c r="C910" s="13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139"/>
      <c r="C911" s="13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139"/>
      <c r="C912" s="13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139"/>
      <c r="C913" s="13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139"/>
      <c r="C914" s="13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139"/>
      <c r="C915" s="13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139"/>
      <c r="C916" s="13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139"/>
      <c r="C917" s="13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139"/>
      <c r="C918" s="13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139"/>
      <c r="C919" s="13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139"/>
      <c r="C920" s="13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139"/>
      <c r="C921" s="13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139"/>
      <c r="C922" s="13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139"/>
      <c r="C923" s="13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139"/>
      <c r="C924" s="13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139"/>
      <c r="C925" s="13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139"/>
      <c r="C926" s="13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139"/>
      <c r="C927" s="13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139"/>
      <c r="C928" s="13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139"/>
      <c r="C929" s="13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139"/>
      <c r="C930" s="13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139"/>
      <c r="C931" s="13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139"/>
      <c r="C932" s="13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139"/>
      <c r="C933" s="13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139"/>
      <c r="C934" s="13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139"/>
      <c r="C935" s="13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139"/>
      <c r="C936" s="13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139"/>
      <c r="C937" s="13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139"/>
      <c r="C938" s="13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139"/>
      <c r="C939" s="13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139"/>
      <c r="C940" s="13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139"/>
      <c r="C941" s="13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139"/>
      <c r="C942" s="13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139"/>
      <c r="C943" s="13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139"/>
      <c r="C944" s="13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139"/>
      <c r="C945" s="13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139"/>
      <c r="C946" s="13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139"/>
      <c r="C947" s="13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139"/>
      <c r="C948" s="13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139"/>
      <c r="C949" s="13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139"/>
      <c r="C950" s="13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139"/>
      <c r="C951" s="13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139"/>
      <c r="C952" s="13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139"/>
      <c r="C953" s="13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139"/>
      <c r="C954" s="13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139"/>
      <c r="C955" s="13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139"/>
      <c r="C956" s="13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139"/>
      <c r="C957" s="13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139"/>
      <c r="C958" s="13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139"/>
      <c r="C959" s="13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139"/>
      <c r="C960" s="13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139"/>
      <c r="C961" s="13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139"/>
      <c r="C962" s="13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139"/>
      <c r="C963" s="13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139"/>
      <c r="C964" s="13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139"/>
      <c r="C965" s="13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139"/>
      <c r="C966" s="13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139"/>
      <c r="C967" s="13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139"/>
      <c r="C968" s="13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139"/>
      <c r="C969" s="13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139"/>
      <c r="C970" s="13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139"/>
      <c r="C971" s="13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139"/>
      <c r="C972" s="13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139"/>
      <c r="C973" s="13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139"/>
      <c r="C974" s="13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139"/>
      <c r="C975" s="13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139"/>
      <c r="C976" s="13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139"/>
      <c r="C977" s="13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139"/>
      <c r="C978" s="13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139"/>
      <c r="C979" s="13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139"/>
      <c r="C980" s="13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139"/>
      <c r="C981" s="13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139"/>
      <c r="C982" s="13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139"/>
      <c r="C983" s="13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139"/>
      <c r="C984" s="13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139"/>
      <c r="C985" s="13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139"/>
      <c r="C986" s="13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139"/>
      <c r="C987" s="13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139"/>
      <c r="C988" s="13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139"/>
      <c r="C989" s="13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139"/>
      <c r="C990" s="13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139"/>
      <c r="C991" s="13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139"/>
      <c r="C992" s="13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139"/>
      <c r="C993" s="13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139"/>
      <c r="C994" s="13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139"/>
      <c r="C995" s="13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139"/>
      <c r="C996" s="13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139"/>
      <c r="C997" s="13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139"/>
      <c r="C998" s="13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139"/>
      <c r="C999" s="13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139"/>
      <c r="C1000" s="13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1">
    <mergeCell ref="B7:C7"/>
  </mergeCells>
  <pageMargins left="0.7" right="0.7" top="0.78740157499999996" bottom="0.78740157499999996" header="0" footer="0"/>
  <pageSetup paperSize="9" orientation="portrait"/>
  <headerFooter>
    <oddFooter>&amp;C000000_x000D_#FFFF00HK-dir Intern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topLeftCell="A13" workbookViewId="0"/>
  </sheetViews>
  <sheetFormatPr baseColWidth="10" defaultColWidth="14.42578125" defaultRowHeight="15" customHeight="1" x14ac:dyDescent="0.25"/>
  <cols>
    <col min="1" max="26" width="11.42578125" customWidth="1"/>
  </cols>
  <sheetData>
    <row r="1" spans="1:26" x14ac:dyDescent="0.25">
      <c r="A1" s="69"/>
      <c r="B1" s="69"/>
      <c r="C1" s="69"/>
      <c r="D1" s="69"/>
      <c r="E1" s="69"/>
      <c r="F1" s="69"/>
      <c r="G1" s="69"/>
      <c r="H1" s="69"/>
      <c r="I1" s="69"/>
      <c r="J1" s="69"/>
      <c r="K1" s="69"/>
      <c r="L1" s="69"/>
      <c r="M1" s="69"/>
      <c r="N1" s="69"/>
      <c r="O1" s="69"/>
      <c r="P1" s="69"/>
      <c r="Q1" s="69"/>
      <c r="R1" s="69"/>
      <c r="S1" s="69"/>
      <c r="T1" s="69"/>
      <c r="U1" s="69"/>
      <c r="V1" s="69"/>
      <c r="W1" s="69"/>
      <c r="X1" s="69"/>
      <c r="Y1" s="69"/>
      <c r="Z1" s="69"/>
    </row>
    <row r="2" spans="1:26" x14ac:dyDescent="0.25">
      <c r="A2" s="69"/>
      <c r="B2" s="69"/>
      <c r="C2" s="69"/>
      <c r="D2" s="69"/>
      <c r="E2" s="69"/>
      <c r="F2" s="69"/>
      <c r="G2" s="69"/>
      <c r="H2" s="69"/>
      <c r="I2" s="69"/>
      <c r="J2" s="69"/>
      <c r="K2" s="69"/>
      <c r="L2" s="69"/>
      <c r="M2" s="69"/>
      <c r="N2" s="69"/>
      <c r="O2" s="69"/>
      <c r="P2" s="69"/>
      <c r="Q2" s="69"/>
      <c r="R2" s="69"/>
      <c r="S2" s="69"/>
      <c r="T2" s="69"/>
      <c r="U2" s="69"/>
      <c r="V2" s="69"/>
      <c r="W2" s="69"/>
      <c r="X2" s="69"/>
      <c r="Y2" s="69"/>
      <c r="Z2" s="69"/>
    </row>
    <row r="3" spans="1:26" x14ac:dyDescent="0.25">
      <c r="A3" s="69"/>
      <c r="B3" s="69"/>
      <c r="C3" s="69"/>
      <c r="D3" s="69"/>
      <c r="E3" s="69"/>
      <c r="F3" s="69"/>
      <c r="G3" s="69"/>
      <c r="H3" s="69"/>
      <c r="I3" s="69"/>
      <c r="J3" s="69"/>
      <c r="K3" s="69"/>
      <c r="L3" s="69"/>
      <c r="M3" s="69"/>
      <c r="N3" s="69"/>
      <c r="O3" s="69"/>
      <c r="P3" s="69"/>
      <c r="Q3" s="69"/>
      <c r="R3" s="69"/>
      <c r="S3" s="69"/>
      <c r="T3" s="69"/>
      <c r="U3" s="69"/>
      <c r="V3" s="69"/>
      <c r="W3" s="69"/>
      <c r="X3" s="69"/>
      <c r="Y3" s="69"/>
      <c r="Z3" s="69"/>
    </row>
    <row r="4" spans="1:26" x14ac:dyDescent="0.25">
      <c r="A4" s="69"/>
      <c r="B4" s="69"/>
      <c r="C4" s="69"/>
      <c r="D4" s="69"/>
      <c r="E4" s="69"/>
      <c r="F4" s="69"/>
      <c r="G4" s="69"/>
      <c r="H4" s="69"/>
      <c r="I4" s="69"/>
      <c r="J4" s="69"/>
      <c r="K4" s="69"/>
      <c r="L4" s="69"/>
      <c r="M4" s="69"/>
      <c r="N4" s="69"/>
      <c r="O4" s="69"/>
      <c r="P4" s="69"/>
      <c r="Q4" s="69"/>
      <c r="R4" s="69"/>
      <c r="S4" s="69"/>
      <c r="T4" s="69"/>
      <c r="U4" s="69"/>
      <c r="V4" s="69"/>
      <c r="W4" s="69"/>
      <c r="X4" s="69"/>
      <c r="Y4" s="69"/>
      <c r="Z4" s="69"/>
    </row>
    <row r="5" spans="1:26" x14ac:dyDescent="0.25">
      <c r="A5" s="69"/>
      <c r="B5" s="69"/>
      <c r="C5" s="69"/>
      <c r="D5" s="69"/>
      <c r="E5" s="69"/>
      <c r="F5" s="69"/>
      <c r="G5" s="69"/>
      <c r="H5" s="69"/>
      <c r="I5" s="69"/>
      <c r="J5" s="69"/>
      <c r="K5" s="69"/>
      <c r="L5" s="69"/>
      <c r="M5" s="69"/>
      <c r="N5" s="69"/>
      <c r="O5" s="69"/>
      <c r="P5" s="69"/>
      <c r="Q5" s="69"/>
      <c r="R5" s="69"/>
      <c r="S5" s="69"/>
      <c r="T5" s="69"/>
      <c r="U5" s="69"/>
      <c r="V5" s="69"/>
      <c r="W5" s="69"/>
      <c r="X5" s="69"/>
      <c r="Y5" s="69"/>
      <c r="Z5" s="69"/>
    </row>
    <row r="6" spans="1:26" x14ac:dyDescent="0.25">
      <c r="A6" s="69"/>
      <c r="B6" s="69"/>
      <c r="C6" s="69"/>
      <c r="D6" s="69"/>
      <c r="E6" s="69"/>
      <c r="F6" s="69"/>
      <c r="G6" s="69"/>
      <c r="H6" s="69"/>
      <c r="I6" s="69"/>
      <c r="J6" s="69"/>
      <c r="K6" s="69"/>
      <c r="L6" s="69"/>
      <c r="M6" s="69"/>
      <c r="N6" s="69"/>
      <c r="O6" s="69"/>
      <c r="P6" s="69"/>
      <c r="Q6" s="69"/>
      <c r="R6" s="69"/>
      <c r="S6" s="69"/>
      <c r="T6" s="69"/>
      <c r="U6" s="69"/>
      <c r="V6" s="69"/>
      <c r="W6" s="69"/>
      <c r="X6" s="69"/>
      <c r="Y6" s="69"/>
      <c r="Z6" s="69"/>
    </row>
    <row r="7" spans="1:26" x14ac:dyDescent="0.25">
      <c r="A7" s="69"/>
      <c r="B7" s="69"/>
      <c r="C7" s="69"/>
      <c r="D7" s="69"/>
      <c r="E7" s="69"/>
      <c r="F7" s="69"/>
      <c r="G7" s="69"/>
      <c r="H7" s="69"/>
      <c r="I7" s="69"/>
      <c r="J7" s="69"/>
      <c r="K7" s="69"/>
      <c r="L7" s="69"/>
      <c r="M7" s="69"/>
      <c r="N7" s="69"/>
      <c r="O7" s="69"/>
      <c r="P7" s="69"/>
      <c r="Q7" s="69"/>
      <c r="R7" s="69"/>
      <c r="S7" s="69"/>
      <c r="T7" s="69"/>
      <c r="U7" s="69"/>
      <c r="V7" s="69"/>
      <c r="W7" s="69"/>
      <c r="X7" s="69"/>
      <c r="Y7" s="69"/>
      <c r="Z7" s="69"/>
    </row>
    <row r="8" spans="1:26" x14ac:dyDescent="0.25">
      <c r="A8" s="69"/>
      <c r="B8" s="69"/>
      <c r="C8" s="69"/>
      <c r="D8" s="69"/>
      <c r="E8" s="69"/>
      <c r="F8" s="69"/>
      <c r="G8" s="69"/>
      <c r="H8" s="69"/>
      <c r="I8" s="69"/>
      <c r="J8" s="69"/>
      <c r="K8" s="69"/>
      <c r="L8" s="69"/>
      <c r="M8" s="69"/>
      <c r="N8" s="69"/>
      <c r="O8" s="69"/>
      <c r="P8" s="69"/>
      <c r="Q8" s="69"/>
      <c r="R8" s="69"/>
      <c r="S8" s="69"/>
      <c r="T8" s="69"/>
      <c r="U8" s="69"/>
      <c r="V8" s="69"/>
      <c r="W8" s="69"/>
      <c r="X8" s="69"/>
      <c r="Y8" s="69"/>
      <c r="Z8" s="69"/>
    </row>
    <row r="9" spans="1:26" x14ac:dyDescent="0.25">
      <c r="A9" s="69"/>
      <c r="B9" s="69"/>
      <c r="C9" s="69"/>
      <c r="D9" s="69"/>
      <c r="E9" s="69"/>
      <c r="F9" s="69"/>
      <c r="G9" s="69"/>
      <c r="H9" s="69"/>
      <c r="I9" s="69"/>
      <c r="J9" s="69"/>
      <c r="K9" s="69"/>
      <c r="L9" s="69"/>
      <c r="M9" s="69"/>
      <c r="N9" s="69"/>
      <c r="O9" s="69"/>
      <c r="P9" s="69"/>
      <c r="Q9" s="69"/>
      <c r="R9" s="69"/>
      <c r="S9" s="69"/>
      <c r="T9" s="69"/>
      <c r="U9" s="69"/>
      <c r="V9" s="69"/>
      <c r="W9" s="69"/>
      <c r="X9" s="69"/>
      <c r="Y9" s="69"/>
      <c r="Z9" s="69"/>
    </row>
    <row r="10" spans="1:26" x14ac:dyDescent="0.25">
      <c r="A10" s="69"/>
      <c r="B10" s="69"/>
      <c r="C10" s="69"/>
      <c r="D10" s="69"/>
      <c r="E10" s="69"/>
      <c r="F10" s="69"/>
      <c r="G10" s="69"/>
      <c r="H10" s="69"/>
      <c r="I10" s="69"/>
      <c r="J10" s="69"/>
      <c r="K10" s="69"/>
      <c r="L10" s="69"/>
      <c r="M10" s="69"/>
      <c r="N10" s="69"/>
      <c r="O10" s="69"/>
      <c r="P10" s="69"/>
      <c r="Q10" s="69"/>
      <c r="R10" s="69"/>
      <c r="S10" s="69"/>
      <c r="T10" s="69"/>
      <c r="U10" s="69"/>
      <c r="V10" s="69"/>
      <c r="W10" s="69"/>
      <c r="X10" s="69"/>
      <c r="Y10" s="69"/>
      <c r="Z10" s="69"/>
    </row>
    <row r="11" spans="1:26" x14ac:dyDescent="0.25">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row>
    <row r="12" spans="1:26" x14ac:dyDescent="0.25">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spans="1:26" ht="15.75" customHeight="1" x14ac:dyDescent="0.25">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spans="1:26" ht="15.75" customHeight="1" x14ac:dyDescent="0.25">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spans="1:26" ht="15.75" customHeight="1" x14ac:dyDescent="0.25">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25" right="0.25" top="0.75" bottom="0.75" header="0" footer="0"/>
  <pageSetup paperSize="9" orientation="portrait"/>
  <headerFooter>
    <oddFooter>&amp;C000000_x000D_#FFFF00HK-dir Intern</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fb5e0e3-936c-4da2-ac68-93106ff32b41" xsi:nil="true"/>
    <lcf76f155ced4ddcb4097134ff3c332f xmlns="6b2135f7-de5a-42e7-a3bb-045c70f1b7d0">
      <Terms xmlns="http://schemas.microsoft.com/office/infopath/2007/PartnerControls"/>
    </lcf76f155ced4ddcb4097134ff3c332f>
    <_dlc_DocId xmlns="cfb5e0e3-936c-4da2-ac68-93106ff32b41">P46ER5Z67JQJ-287838776-17068</_dlc_DocId>
    <_dlc_DocIdUrl xmlns="cfb5e0e3-936c-4da2-ac68-93106ff32b41">
      <Url>https://ifhno.sharepoint.com/sites/IFH_Felles/_layouts/15/DocIdRedir.aspx?ID=P46ER5Z67JQJ-287838776-17068</Url>
      <Description>P46ER5Z67JQJ-287838776-17068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kument" ma:contentTypeID="0x010100CEF2A8581753BB408C29D43C823F4063" ma:contentTypeVersion="15" ma:contentTypeDescription="Opprett et nytt dokument." ma:contentTypeScope="" ma:versionID="702a4cf8d356e0ce22f9e6029eb630c8">
  <xsd:schema xmlns:xsd="http://www.w3.org/2001/XMLSchema" xmlns:xs="http://www.w3.org/2001/XMLSchema" xmlns:p="http://schemas.microsoft.com/office/2006/metadata/properties" xmlns:ns2="cfb5e0e3-936c-4da2-ac68-93106ff32b41" xmlns:ns3="6b2135f7-de5a-42e7-a3bb-045c70f1b7d0" targetNamespace="http://schemas.microsoft.com/office/2006/metadata/properties" ma:root="true" ma:fieldsID="68beb927d687ae9f82171cede485e825" ns2:_="" ns3:_="">
    <xsd:import namespace="cfb5e0e3-936c-4da2-ac68-93106ff32b41"/>
    <xsd:import namespace="6b2135f7-de5a-42e7-a3bb-045c70f1b7d0"/>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ObjectDetectorVersions" minOccurs="0"/>
                <xsd:element ref="ns3:MediaLengthInSeconds" minOccurs="0"/>
                <xsd:element ref="ns2:SharedWithUsers" minOccurs="0"/>
                <xsd:element ref="ns2:SharedWithDetail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b5e0e3-936c-4da2-ac68-93106ff32b41" elementFormDefault="qualified">
    <xsd:import namespace="http://schemas.microsoft.com/office/2006/documentManagement/types"/>
    <xsd:import namespace="http://schemas.microsoft.com/office/infopath/2007/PartnerControls"/>
    <xsd:element name="_dlc_DocId" ma:index="8" nillable="true" ma:displayName="Dokument-ID-verdi" ma:description="Verdien for dokument-IDen som er tilordnet elementet." ma:indexed="true" ma:internalName="_dlc_DocId" ma:readOnly="true">
      <xsd:simpleType>
        <xsd:restriction base="dms:Text"/>
      </xsd:simpleType>
    </xsd:element>
    <xsd:element name="_dlc_DocIdUrl" ma:index="9" nillable="true" ma:displayName="Dokument-ID" ma:description="Fast kobling til dokumente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5" nillable="true" ma:displayName="Taxonomy Catch All Column" ma:hidden="true" ma:list="{bef975f8-5154-4ab9-8ce5-248ce6c6ec85}" ma:internalName="TaxCatchAll" ma:showField="CatchAllData" ma:web="cfb5e0e3-936c-4da2-ac68-93106ff32b41">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Delings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b2135f7-de5a-42e7-a3bb-045c70f1b7d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4" nillable="true" ma:taxonomy="true" ma:internalName="lcf76f155ced4ddcb4097134ff3c332f" ma:taxonomyFieldName="MediaServiceImageTags" ma:displayName="Bildemerkelapper" ma:readOnly="false" ma:fieldId="{5cf76f15-5ced-4ddc-b409-7134ff3c332f}" ma:taxonomyMulti="true" ma:sspId="1f73662c-5f17-44f3-bfad-78c10eb9e84f"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B8F60A-CE9F-4EE2-84F1-78C693FC0E28}">
  <ds:schemaRefs>
    <ds:schemaRef ds:uri="http://schemas.microsoft.com/office/2006/metadata/properties"/>
    <ds:schemaRef ds:uri="http://schemas.microsoft.com/office/infopath/2007/PartnerControls"/>
    <ds:schemaRef ds:uri="cfb5e0e3-936c-4da2-ac68-93106ff32b41"/>
    <ds:schemaRef ds:uri="6b2135f7-de5a-42e7-a3bb-045c70f1b7d0"/>
  </ds:schemaRefs>
</ds:datastoreItem>
</file>

<file path=customXml/itemProps2.xml><?xml version="1.0" encoding="utf-8"?>
<ds:datastoreItem xmlns:ds="http://schemas.openxmlformats.org/officeDocument/2006/customXml" ds:itemID="{138C7DA8-67A3-4C38-9FC9-4483EDFF45CC}">
  <ds:schemaRefs>
    <ds:schemaRef ds:uri="http://schemas.microsoft.com/sharepoint/v3/contenttype/forms"/>
  </ds:schemaRefs>
</ds:datastoreItem>
</file>

<file path=customXml/itemProps3.xml><?xml version="1.0" encoding="utf-8"?>
<ds:datastoreItem xmlns:ds="http://schemas.openxmlformats.org/officeDocument/2006/customXml" ds:itemID="{460CF51E-DE26-4880-A39D-871B37A1820A}">
  <ds:schemaRefs>
    <ds:schemaRef ds:uri="http://schemas.microsoft.com/sharepoint/events"/>
  </ds:schemaRefs>
</ds:datastoreItem>
</file>

<file path=customXml/itemProps4.xml><?xml version="1.0" encoding="utf-8"?>
<ds:datastoreItem xmlns:ds="http://schemas.openxmlformats.org/officeDocument/2006/customXml" ds:itemID="{5C4588A8-B67D-4668-A518-3897801A6E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b5e0e3-936c-4da2-ac68-93106ff32b41"/>
    <ds:schemaRef ds:uri="6b2135f7-de5a-42e7-a3bb-045c70f1b7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16</vt:i4>
      </vt:variant>
    </vt:vector>
  </HeadingPairs>
  <TitlesOfParts>
    <vt:vector size="16" baseType="lpstr">
      <vt:lpstr>Prinsippnote</vt:lpstr>
      <vt:lpstr>Resultatregnskap</vt:lpstr>
      <vt:lpstr>Balanse - eiendeler</vt:lpstr>
      <vt:lpstr>Balanse - egenkapital og gjeld</vt:lpstr>
      <vt:lpstr>Kontantstrøm</vt:lpstr>
      <vt:lpstr>Note 1 og 2</vt:lpstr>
      <vt:lpstr>Note 3</vt:lpstr>
      <vt:lpstr>Note 5 og 6</vt:lpstr>
      <vt:lpstr>Note 7</vt:lpstr>
      <vt:lpstr>Note 8</vt:lpstr>
      <vt:lpstr>Note 9 og 10</vt:lpstr>
      <vt:lpstr>Note 11</vt:lpstr>
      <vt:lpstr>Note 12</vt:lpstr>
      <vt:lpstr>Note 21</vt:lpstr>
      <vt:lpstr>Genererte nøkkeltall</vt:lpstr>
      <vt:lpstr>Veiledning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kd10363</dc:creator>
  <cp:lastModifiedBy>Ragna Marie Waagø</cp:lastModifiedBy>
  <dcterms:created xsi:type="dcterms:W3CDTF">2010-03-24T14:06:30Z</dcterms:created>
  <dcterms:modified xsi:type="dcterms:W3CDTF">2025-08-25T15:47:48Z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0x010100CEF2A8581753BB408C29D43C823F4063</vt:lpwstr>
  </property>
  <property fmtid="{D5CDD505-2E9C-101B-9397-08002B2CF9AE}" pid="3" name="DssEmneord">
    <vt:lpwstr>6;#Fagskoleutdanning|2f2de0c0-2ca5-4e36-b56a-80a3e7a483fa;#7;#H�yere utdanning|dc318931-fe29-41de-8830-f91bec213162</vt:lpwstr>
  </property>
  <property fmtid="{D5CDD505-2E9C-101B-9397-08002B2CF9AE}" pid="4" name="DssFunksjon">
    <vt:lpwstr>9;#Kontroll|463643d5-ce49-409b-a124-2da4fba05cfb</vt:lpwstr>
  </property>
  <property fmtid="{D5CDD505-2E9C-101B-9397-08002B2CF9AE}" pid="5" name="DssAvdeling">
    <vt:lpwstr>2;#Universitets- og h�yskoleavdelingen|12365462-7fd7-4411-aa23-52336f678b67</vt:lpwstr>
  </property>
  <property fmtid="{D5CDD505-2E9C-101B-9397-08002B2CF9AE}" pid="6" name="DssDepartement">
    <vt:lpwstr>1;#Kunnskapsdepartementet|81227de6-cb8e-4f0f-82fe-a653bcaf2db4</vt:lpwstr>
  </property>
  <property fmtid="{D5CDD505-2E9C-101B-9397-08002B2CF9AE}" pid="7" name="DssDokumenttype">
    <vt:lpwstr/>
  </property>
  <property fmtid="{D5CDD505-2E9C-101B-9397-08002B2CF9AE}" pid="8" name="DssRomtype">
    <vt:lpwstr/>
  </property>
  <property fmtid="{D5CDD505-2E9C-101B-9397-08002B2CF9AE}" pid="9" name="_dlc_DocIdItemGuid">
    <vt:lpwstr>7dddf95f-56e5-4a1d-a70e-92d32ce3f775</vt:lpwstr>
  </property>
  <property fmtid="{D5CDD505-2E9C-101B-9397-08002B2CF9AE}" pid="10" name="MSIP_Label_2724d2c2-06b5-4830-8a42-89f80414a936_Enabled">
    <vt:lpwstr>true</vt:lpwstr>
  </property>
  <property fmtid="{D5CDD505-2E9C-101B-9397-08002B2CF9AE}" pid="11" name="MSIP_Label_2724d2c2-06b5-4830-8a42-89f80414a936_SetDate">
    <vt:lpwstr>2023-03-11T12:36:39Z</vt:lpwstr>
  </property>
  <property fmtid="{D5CDD505-2E9C-101B-9397-08002B2CF9AE}" pid="12" name="MSIP_Label_2724d2c2-06b5-4830-8a42-89f80414a936_Method">
    <vt:lpwstr>Privileged</vt:lpwstr>
  </property>
  <property fmtid="{D5CDD505-2E9C-101B-9397-08002B2CF9AE}" pid="13" name="MSIP_Label_2724d2c2-06b5-4830-8a42-89f80414a936_Name">
    <vt:lpwstr>Intern</vt:lpwstr>
  </property>
  <property fmtid="{D5CDD505-2E9C-101B-9397-08002B2CF9AE}" pid="14" name="MSIP_Label_2724d2c2-06b5-4830-8a42-89f80414a936_SiteId">
    <vt:lpwstr>1ec46890-73f8-4a2a-9b2c-9a6611f1c922</vt:lpwstr>
  </property>
  <property fmtid="{D5CDD505-2E9C-101B-9397-08002B2CF9AE}" pid="15" name="MSIP_Label_2724d2c2-06b5-4830-8a42-89f80414a936_ActionId">
    <vt:lpwstr>764fd392-b7a8-4124-a62c-db9aeec7d98c</vt:lpwstr>
  </property>
  <property fmtid="{D5CDD505-2E9C-101B-9397-08002B2CF9AE}" pid="16" name="MSIP_Label_2724d2c2-06b5-4830-8a42-89f80414a936_ContentBits">
    <vt:lpwstr>2</vt:lpwstr>
  </property>
</Properties>
</file>