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codeName="ThisWorkbook" defaultThemeVersion="124226"/>
  <mc:AlternateContent xmlns:mc="http://schemas.openxmlformats.org/markup-compatibility/2006">
    <mc:Choice Requires="x15">
      <x15ac:absPath xmlns:x15ac="http://schemas.microsoft.com/office/spreadsheetml/2010/11/ac" url="/Users/henrikmortensen/Downloads/"/>
    </mc:Choice>
  </mc:AlternateContent>
  <xr:revisionPtr revIDLastSave="0" documentId="8_{2268BF1E-6A34-B24C-82FD-CDEF92FBDC94}" xr6:coauthVersionLast="47" xr6:coauthVersionMax="47" xr10:uidLastSave="{00000000-0000-0000-0000-000000000000}"/>
  <bookViews>
    <workbookView xWindow="-102380" yWindow="-7720" windowWidth="30240" windowHeight="26800" tabRatio="869" firstSheet="1" activeTab="7"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5" l="1"/>
  <c r="B11" i="14"/>
  <c r="B22" i="14"/>
  <c r="C21" i="14"/>
  <c r="C19" i="14"/>
  <c r="C22" i="14" s="1"/>
  <c r="B11" i="13"/>
  <c r="B6" i="13"/>
  <c r="B42" i="11"/>
  <c r="B20" i="8" l="1"/>
  <c r="B31" i="6"/>
  <c r="B29" i="6"/>
  <c r="C24" i="4"/>
  <c r="G15" i="12"/>
  <c r="G14" i="12"/>
  <c r="C18" i="4"/>
  <c r="C16" i="4"/>
  <c r="C15" i="4"/>
  <c r="C11" i="4"/>
  <c r="C51" i="4"/>
  <c r="C8" i="4"/>
  <c r="D18" i="3"/>
  <c r="C26" i="1"/>
  <c r="C25" i="1"/>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51" i="11"/>
  <c r="D51" i="11"/>
  <c r="E51" i="11"/>
  <c r="B51" i="11"/>
  <c r="C46" i="11"/>
  <c r="D46" i="11"/>
  <c r="E46" i="11"/>
  <c r="B46" i="11"/>
  <c r="C41" i="11"/>
  <c r="D41" i="11"/>
  <c r="E41" i="11"/>
  <c r="B41" i="11"/>
  <c r="C36" i="11"/>
  <c r="D36" i="11"/>
  <c r="E36" i="11"/>
  <c r="B36" i="11"/>
  <c r="E14" i="11"/>
  <c r="C14" i="11"/>
  <c r="D14" i="11"/>
  <c r="B14" i="11"/>
  <c r="C5" i="8"/>
  <c r="B5" i="8"/>
  <c r="C40" i="6"/>
  <c r="B40" i="6"/>
  <c r="D6" i="3"/>
  <c r="C6" i="3"/>
  <c r="D5" i="2"/>
  <c r="C5" i="2"/>
  <c r="C37" i="10"/>
  <c r="D37" i="10"/>
  <c r="D21" i="11"/>
  <c r="D54" i="11" l="1"/>
  <c r="E54" i="11"/>
  <c r="E17" i="6"/>
  <c r="E16" i="6"/>
  <c r="D20" i="6"/>
  <c r="C20" i="6"/>
  <c r="B20" i="6"/>
  <c r="E20" i="6" l="1"/>
  <c r="E11" i="6"/>
  <c r="E10" i="6"/>
  <c r="E9" i="6"/>
  <c r="E8" i="6"/>
  <c r="E21" i="11"/>
  <c r="D57" i="11"/>
  <c r="E57" i="11"/>
  <c r="D10" i="10" l="1"/>
  <c r="C10" i="10"/>
  <c r="B10" i="10"/>
  <c r="F11" i="12"/>
  <c r="F17" i="12" s="1"/>
  <c r="B11" i="12"/>
  <c r="E13" i="16"/>
  <c r="D10" i="16"/>
  <c r="E67" i="11"/>
  <c r="E31" i="11"/>
  <c r="D31" i="11"/>
  <c r="D18" i="11"/>
  <c r="E18" i="11"/>
  <c r="C18" i="11"/>
  <c r="B18" i="11"/>
  <c r="E11" i="11"/>
  <c r="D11" i="11"/>
  <c r="C11" i="11"/>
  <c r="B11" i="11"/>
  <c r="B47" i="6"/>
  <c r="C47" i="6"/>
  <c r="C32" i="6"/>
  <c r="B32" i="6"/>
  <c r="E19" i="6"/>
  <c r="D12" i="6"/>
  <c r="C12" i="6"/>
  <c r="B12" i="6"/>
  <c r="D29" i="4"/>
  <c r="D38" i="3"/>
  <c r="C38" i="3"/>
  <c r="D30" i="3"/>
  <c r="C13" i="3"/>
  <c r="E12" i="6" l="1"/>
  <c r="D51" i="2"/>
  <c r="C51" i="2"/>
  <c r="D46" i="2"/>
  <c r="C46" i="2"/>
  <c r="D40" i="2"/>
  <c r="C40" i="2"/>
  <c r="D35" i="2"/>
  <c r="C35" i="2"/>
  <c r="D29" i="2"/>
  <c r="C29" i="2"/>
  <c r="D19" i="2"/>
  <c r="C19" i="2"/>
  <c r="D11" i="2"/>
  <c r="C11" i="2"/>
  <c r="D20" i="1"/>
  <c r="D39" i="1"/>
  <c r="C39" i="1"/>
  <c r="C27" i="1"/>
  <c r="C20" i="1"/>
  <c r="D12" i="1"/>
  <c r="C12" i="1"/>
  <c r="D67"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4" i="11"/>
  <c r="B54" i="11"/>
  <c r="E49" i="11"/>
  <c r="D49" i="11"/>
  <c r="C49" i="11"/>
  <c r="B49" i="11"/>
  <c r="E44" i="11"/>
  <c r="D44" i="11"/>
  <c r="C44" i="11"/>
  <c r="B44" i="11"/>
  <c r="E39" i="11"/>
  <c r="D39" i="11"/>
  <c r="C39" i="11"/>
  <c r="B39"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<sst xmlns="http://schemas.openxmlformats.org/spreadsheetml/2006/main" count="827" uniqueCount="666">
  <si>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</si>
  <si>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</si>
  <si>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</si>
  <si>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</si>
  <si>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</si>
  <si>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</si>
  <si>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</si>
  <si>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</si>
  <si>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</si>
  <si>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</si>
  <si>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</si>
  <si>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</si>
  <si>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</si>
  <si>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</si>
  <si>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</si>
  <si>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</si>
  <si>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</si>
  <si>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</si>
  <si>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</si>
  <si>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</si>
  <si>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</si>
  <si>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</si>
  <si>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</si>
  <si>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</si>
  <si>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</si>
  <si>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</si>
  <si>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</si>
  <si>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</si>
  <si>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</si>
  <si>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</si>
  <si>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</si>
  <si>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</si>
  <si>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</si>
  <si>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</si>
  <si>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</si>
  <si>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</si>
  <si>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</si>
  <si>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</si>
  <si>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</si>
  <si>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</si>
  <si>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</si>
  <si>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</si>
  <si>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</si>
  <si>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</si>
  <si>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</si>
  <si>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</si>
  <si>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</si>
  <si>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</si>
  <si>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</si>
  <si>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</si>
  <si>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</si>
  <si>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</si>
  <si>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</si>
  <si>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</si>
  <si>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</si>
  <si>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</si>
  <si>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</si>
  <si>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</si>
  <si>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</si>
  <si>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</si>
  <si>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</si>
  <si>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</si>
  <si>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</si>
  <si>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</si>
  <si>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</si>
  <si>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</si>
  <si>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</si>
  <si>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</si>
  <si>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</si>
  <si>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</si>
  <si>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</si>
  <si>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</si>
  <si>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</si>
  <si>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</si>
  <si>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</si>
  <si>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</si>
  <si>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</si>
  <si>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</si>
  <si>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</si>
  <si>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</si>
  <si>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</si>
  <si>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</si>
  <si>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</si>
  <si>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</si>
  <si>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</si>
  <si>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</si>
  <si>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</si>
  <si>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</si>
  <si>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</si>
  <si>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</si>
  <si>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</si>
  <si>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</si>
  <si>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</si>
  <si>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</si>
  <si>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</si>
  <si>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</si>
  <si>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</si>
  <si>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</si>
  <si>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</si>
  <si>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</si>
  <si>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</si>
  <si>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</si>
  <si>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</si>
  <si>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</si>
  <si>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</si>
  <si>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</si>
  <si>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</si>
  <si>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</si>
  <si>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</si>
  <si>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</si>
  <si>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</si>
  <si>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</si>
  <si>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</si>
  <si>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</si>
  <si>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</si>
  <si>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</si>
  <si>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</si>
  <si>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</si>
  <si>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</si>
  <si>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</si>
  <si>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</si>
  <si>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</si>
  <si>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</si>
  <si>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</si>
  <si>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</si>
  <si>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</si>
  <si>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</si>
  <si>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</si>
  <si>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</si>
  <si>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</si>
  <si>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</si>
  <si>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</si>
  <si>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</si>
  <si>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</si>
  <si>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</si>
  <si>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</si>
  <si>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</si>
  <si>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</si>
  <si>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</si>
  <si>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</si>
  <si>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</si>
  <si>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</si>
  <si>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</si>
  <si>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</si>
  <si>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</si>
  <si>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</si>
  <si>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</si>
  <si>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</si>
  <si>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</si>
  <si>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</si>
  <si>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</si>
  <si>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</si>
  <si>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</si>
  <si>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</si>
  <si>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</si>
  <si>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</si>
  <si>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</si>
  <si>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</si>
  <si>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</si>
  <si>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</si>
  <si>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</si>
  <si>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</si>
  <si>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</si>
  <si>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</si>
  <si>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</si>
  <si>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</si>
  <si>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</si>
  <si>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</si>
  <si>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</si>
  <si>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</si>
  <si>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</si>
  <si>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</si>
  <si>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</si>
  <si>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</si>
  <si>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</si>
  <si>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</si>
  <si>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</si>
  <si>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</si>
  <si>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</si>
  <si>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</si>
  <si>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</si>
  <si>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</si>
  <si>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</si>
  <si>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</si>
  <si>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</si>
  <si>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</si>
  <si>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</si>
  <si>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</si>
  <si>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</si>
  <si>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</si>
  <si>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</si>
  <si>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</si>
  <si>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</si>
  <si>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</si>
  <si>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</si>
  <si>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</si>
  <si>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</si>
  <si>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</si>
  <si>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</si>
  <si>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</si>
  <si>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</si>
  <si>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</si>
  <si>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</si>
  <si>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</si>
  <si>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</si>
  <si>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</si>
  <si>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</si>
  <si>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</si>
  <si>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</si>
  <si>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</si>
  <si>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</si>
  <si>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</si>
  <si>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</si>
  <si>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</si>
  <si>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</si>
  <si>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</si>
  <si>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</si>
  <si>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</si>
  <si>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</si>
  <si>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</si>
  <si>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</si>
  <si>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</si>
  <si>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</si>
  <si>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</si>
  <si>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</si>
  <si>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</si>
  <si>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</si>
  <si>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</si>
  <si>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</si>
  <si>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</si>
  <si>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</si>
  <si>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</si>
  <si>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</si>
  <si>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</si>
  <si>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</si>
  <si>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</si>
  <si>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</si>
  <si>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</si>
  <si>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</si>
  <si>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</si>
  <si>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</si>
  <si>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</si>
  <si>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</si>
  <si>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</si>
  <si>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</si>
  <si>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</si>
  <si>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</si>
  <si>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</si>
  <si>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</si>
  <si>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</si>
  <si>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</si>
  <si>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</si>
  <si>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</si>
  <si>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</si>
  <si>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</si>
  <si>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</si>
  <si>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</si>
  <si>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</si>
  <si>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</si>
  <si>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</si>
  <si>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</si>
  <si>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</si>
  <si>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</si>
  <si>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</si>
  <si>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</si>
  <si>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</si>
  <si>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</si>
  <si>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</si>
  <si>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</si>
  <si>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</si>
  <si>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</si>
  <si>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</si>
  <si>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</si>
  <si>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</si>
  <si>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</si>
  <si>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</si>
  <si>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</si>
  <si>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</si>
  <si>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</si>
  <si>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</si>
  <si>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</si>
  <si>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</si>
  <si>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</si>
  <si>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</si>
  <si>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</si>
  <si>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</si>
  <si>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</si>
  <si>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</si>
  <si>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</si>
  <si>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</si>
  <si>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</si>
  <si>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</si>
  <si>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</si>
  <si>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</si>
  <si>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</si>
  <si>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</si>
  <si>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</si>
  <si>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</si>
  <si>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</si>
  <si>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</si>
  <si>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</si>
  <si>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</si>
  <si>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</si>
  <si>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</si>
  <si>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</si>
  <si>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</si>
  <si>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</si>
  <si>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</si>
  <si>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</si>
  <si>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</si>
  <si>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</si>
  <si>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</si>
  <si>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</si>
  <si>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</si>
  <si>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</si>
  <si>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</si>
  <si>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</si>
  <si>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</si>
  <si>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</si>
  <si>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</si>
  <si>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</si>
  <si>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</si>
  <si>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</si>
  <si>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</si>
  <si>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</si>
  <si>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</si>
  <si>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</si>
  <si>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</si>
  <si>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</si>
  <si>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</si>
  <si>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</si>
  <si>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</si>
  <si>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</si>
  <si>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</si>
  <si>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</si>
  <si>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</si>
  <si>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</si>
  <si>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</si>
  <si>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</si>
  <si>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</si>
  <si>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</si>
  <si>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</si>
  <si>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</si>
  <si>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</si>
  <si>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</si>
  <si>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</si>
  <si>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</si>
  <si>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</si>
  <si>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</si>
  <si>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</si>
  <si>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</si>
  <si>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</si>
  <si>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</si>
  <si>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</si>
  <si>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</si>
  <si>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</si>
  <si>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</si>
  <si>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</si>
  <si>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</si>
  <si>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</si>
  <si>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</si>
  <si>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</si>
  <si>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</si>
  <si>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</si>
  <si>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</si>
  <si>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</si>
  <si>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</si>
  <si>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</si>
  <si>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</si>
  <si>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</si>
  <si>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</si>
  <si>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</si>
  <si>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</si>
  <si>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</si>
  <si>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</si>
  <si>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</si>
  <si>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</si>
  <si>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</si>
  <si>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</si>
  <si>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</si>
  <si>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</si>
  <si>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</si>
  <si>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</si>
  <si>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</si>
  <si>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</si>
  <si>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</si>
  <si>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</si>
  <si>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</si>
  <si>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</si>
  <si>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</si>
  <si>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</si>
  <si>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</si>
  <si>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</si>
  <si>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</si>
  <si>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</si>
  <si>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</si>
  <si>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</si>
  <si>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</si>
  <si>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</si>
  <si>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</si>
  <si>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</si>
  <si>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</si>
  <si>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</si>
  <si>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</si>
  <si>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</si>
  <si>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</si>
  <si>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</si>
  <si>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</si>
  <si>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</si>
  <si>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</si>
  <si>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</si>
  <si>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</si>
  <si>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</si>
  <si>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</si>
  <si>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</si>
  <si>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</si>
  <si>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</si>
  <si>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</si>
  <si>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</si>
  <si>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</si>
  <si>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</si>
  <si>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</si>
  <si>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</si>
  <si>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</si>
  <si>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</si>
  <si>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</si>
  <si>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</si>
  <si>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</si>
  <si>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</si>
  <si>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</si>
  <si>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</si>
  <si>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</si>
  <si>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</si>
  <si>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</si>
  <si>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</si>
  <si>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</si>
  <si>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</si>
  <si>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</si>
  <si>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</si>
  <si>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</si>
  <si>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</si>
  <si>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</si>
  <si>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</si>
  <si>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</si>
  <si>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</si>
  <si>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</si>
  <si>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</si>
  <si>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</si>
  <si>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</si>
  <si>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</si>
  <si>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</si>
  <si>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</si>
  <si>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</si>
  <si>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</si>
  <si>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</si>
  <si>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</si>
  <si>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</si>
  <si>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</si>
  <si>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</si>
  <si>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</si>
  <si>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</si>
  <si>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</si>
  <si>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</si>
  <si>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</si>
  <si>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</si>
  <si>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</si>
  <si>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</si>
  <si>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</si>
  <si>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</si>
  <si>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</si>
  <si>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</si>
  <si>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</si>
  <si>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</si>
  <si>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</si>
  <si>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</si>
  <si>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</si>
  <si>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</si>
  <si>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</si>
  <si>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</si>
  <si>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</si>
  <si>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</si>
  <si>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</si>
  <si>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</si>
  <si>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</si>
  <si>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</si>
  <si>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</si>
  <si>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</si>
  <si>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</si>
  <si>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</si>
  <si>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</si>
  <si>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</si>
  <si>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</si>
  <si>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</si>
  <si>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</si>
  <si>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</si>
  <si>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</si>
  <si>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</si>
  <si>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</si>
  <si>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</si>
  <si>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</si>
  <si>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</si>
  <si>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</si>
  <si>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</si>
  <si>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</si>
  <si>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</si>
  <si>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</si>
  <si>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</si>
  <si>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</si>
  <si>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</si>
  <si>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</si>
  <si>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</si>
  <si>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</si>
  <si>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</si>
  <si>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</si>
  <si>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</si>
  <si>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</si>
  <si>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</si>
  <si>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</si>
  <si>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</si>
  <si>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</si>
  <si>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</si>
  <si>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</si>
  <si>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</si>
  <si>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</si>
  <si>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</si>
  <si>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</si>
  <si>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</si>
  <si>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</si>
  <si>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</si>
  <si>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</si>
  <si>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</si>
  <si>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</si>
  <si>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</si>
  <si>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</si>
  <si>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</si>
  <si>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</si>
  <si>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</si>
  <si>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</si>
  <si>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</si>
  <si>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</si>
  <si>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</si>
  <si>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</si>
  <si>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</si>
  <si>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</si>
  <si>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</si>
  <si>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</si>
  <si>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</si>
  <si>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</si>
  <si>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</si>
  <si>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</si>
  <si>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</si>
  <si>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</si>
  <si>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</si>
  <si>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</si>
  <si>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</si>
  <si>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</si>
  <si>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</si>
  <si>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</si>
  <si>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</si>
  <si>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</si>
  <si>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</si>
  <si>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</si>
  <si>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</si>
  <si>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</si>
  <si>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</si>
  <si>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</si>
  <si>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</si>
  <si>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</si>
  <si>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</si>
  <si>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</si>
  <si>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</si>
  <si>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</si>
  <si>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</si>
  <si>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</si>
  <si>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</si>
  <si>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</si>
  <si>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</si>
  <si>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</si>
  <si>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</si>
  <si>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</si>
  <si>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</si>
  <si>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</si>
  <si>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</si>
  <si>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</si>
  <si>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</si>
  <si>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</si>
  <si>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</si>
  <si>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</si>
  <si>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</si>
  <si>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</si>
  <si>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</si>
  <si>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</si>
  <si>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</si>
  <si>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</si>
  <si>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</si>
  <si>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</si>
  <si>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</si>
  <si>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</si>
  <si>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</si>
  <si>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</si>
  <si>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</si>
  <si>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</si>
  <si>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</si>
  <si>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</si>
  <si>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</si>
  <si>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</si>
  <si>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</si>
  <si>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</si>
  <si>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</si>
  <si>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</si>
  <si>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</si>
  <si>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</si>
  <si>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</si>
  <si>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</si>
  <si>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</si>
  <si>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</si>
  <si>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</si>
  <si>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</si>
  <si>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</si>
  <si>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</si>
  <si>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</si>
  <si>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</si>
  <si>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</si>
  <si>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</si>
  <si>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</si>
  <si>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</si>
  <si>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</si>
  <si>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</si>
  <si>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</si>
  <si>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</si>
  <si>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</si>
  <si>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</si>
  <si>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</si>
  <si>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</si>
  <si>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</si>
  <si>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</si>
  <si>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</si>
  <si>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</si>
  <si>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</si>
  <si>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</si>
  <si>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</si>
  <si>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</si>
  <si>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</si>
  <si>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</si>
  <si>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</si>
  <si>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</si>
  <si>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</si>
  <si>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</si>
  <si>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</si>
  <si>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</si>
  <si>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</si>
  <si>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</si>
  <si>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</si>
  <si>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OSM Aviaiton Academy AS</t>
  </si>
  <si>
    <t>OSM Aviation Academy Holding AS</t>
  </si>
  <si>
    <t>OSM Aviation Airtech AB</t>
  </si>
  <si>
    <t>OSM Aviation Airtech AS</t>
  </si>
  <si>
    <t>OSM Aviation Technical Training AS</t>
  </si>
  <si>
    <t>OSM Aviation Academy AB</t>
  </si>
  <si>
    <t>Langsiktig fordring</t>
  </si>
  <si>
    <t>Kortsiktig fordring</t>
  </si>
  <si>
    <t>Spesifikasjon:</t>
  </si>
  <si>
    <t>Feriepenger inkl aga</t>
  </si>
  <si>
    <t>Forpliktelse til studenter</t>
  </si>
  <si>
    <t>Andre avsetninger</t>
  </si>
  <si>
    <t>Org.nr: 919 916 788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</si>
</sst>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6" formatCode="_ * #,##0_ ;_ * \-#,##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9">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xf numFmtId="164" fontId="1" fillId="0" borderId="0" applyFont="0" applyFill="0" applyBorder="0" applyAlignment="0" applyProtection="0"/>
  </cellStyleXfs>
  <cellXfs count="504">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11" xfId="6" applyBorder="1"/>
    <xf numFmtId="0" fontId="19" fillId="0" borderId="10"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1" fillId="0" borderId="0" xfId="6" applyFont="1" applyAlignment="1" applyProtection="1">
      <alignment horizontal="left" vertical="top" wrapText="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3" fontId="13" fillId="0" borderId="0" xfId="0" applyNumberFormat="1" applyFont="1" applyProtection="1">
      <protection locked="0"/>
    </xf>
    <xf numFmtId="3" fontId="20" fillId="0" borderId="0" xfId="6" applyNumberFormat="1"/>
    <xf numFmtId="166" fontId="11" fillId="0" borderId="7" xfId="1" applyNumberFormat="1" applyFont="1" applyBorder="1"/>
    <xf numFmtId="166" fontId="20" fillId="0" borderId="0" xfId="4308" applyNumberFormat="1" applyFont="1"/>
    <xf numFmtId="166" fontId="20" fillId="0" borderId="0" xfId="6" applyNumberFormat="1"/>
    <xf numFmtId="166" fontId="20" fillId="0" borderId="5" xfId="1" applyNumberFormat="1" applyFont="1" applyBorder="1"/>
    <xf numFmtId="166" fontId="20" fillId="0" borderId="48" xfId="1" applyNumberFormat="1" applyFont="1" applyBorder="1"/>
    <xf numFmtId="166" fontId="20" fillId="0" borderId="6" xfId="1" applyNumberFormat="1" applyFont="1" applyBorder="1"/>
    <xf numFmtId="166" fontId="20" fillId="0" borderId="21" xfId="1" applyNumberFormat="1" applyFont="1" applyBorder="1"/>
    <xf numFmtId="166" fontId="19" fillId="0" borderId="15" xfId="1" applyNumberFormat="1" applyFont="1" applyBorder="1"/>
    <xf numFmtId="166" fontId="19" fillId="0" borderId="39" xfId="1" applyNumberFormat="1" applyFont="1" applyBorder="1"/>
    <xf numFmtId="166" fontId="20" fillId="0" borderId="39" xfId="1" applyNumberFormat="1" applyFont="1" applyBorder="1"/>
    <xf numFmtId="166" fontId="19" fillId="0" borderId="7" xfId="1" applyNumberFormat="1" applyFont="1" applyBorder="1"/>
    <xf numFmtId="166" fontId="20" fillId="0" borderId="42" xfId="1" applyNumberFormat="1" applyFont="1" applyBorder="1"/>
    <xf numFmtId="166" fontId="20" fillId="57" borderId="45" xfId="1" applyNumberFormat="1" applyFont="1" applyFill="1" applyBorder="1"/>
    <xf numFmtId="166" fontId="20" fillId="57" borderId="1" xfId="1" applyNumberFormat="1" applyFont="1" applyFill="1" applyBorder="1"/>
    <xf numFmtId="166" fontId="20" fillId="0" borderId="45" xfId="1" applyNumberFormat="1" applyFont="1" applyBorder="1"/>
    <xf numFmtId="166" fontId="20" fillId="0" borderId="1" xfId="1" applyNumberFormat="1" applyFont="1" applyBorder="1"/>
    <xf numFmtId="166" fontId="19" fillId="0" borderId="14" xfId="1" applyNumberFormat="1" applyFont="1" applyBorder="1"/>
    <xf numFmtId="166" fontId="19" fillId="0" borderId="46" xfId="1" applyNumberFormat="1" applyFont="1" applyBorder="1"/>
    <xf numFmtId="166" fontId="19" fillId="0" borderId="8" xfId="1" applyNumberFormat="1" applyFont="1" applyBorder="1"/>
    <xf numFmtId="166" fontId="19" fillId="0" borderId="43" xfId="1" applyNumberFormat="1" applyFont="1" applyBorder="1"/>
    <xf numFmtId="166" fontId="19" fillId="0" borderId="47" xfId="1" applyNumberFormat="1" applyFont="1" applyBorder="1"/>
    <xf numFmtId="166" fontId="19" fillId="0" borderId="2" xfId="1" applyNumberFormat="1" applyFont="1" applyBorder="1"/>
  </cellXfs>
  <cellStyles count="4309">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xfId="1" builtinId="3"/>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Comma 4" xfId="4308" xr:uid="{5D2ECB34-F87E-9F43-A36C-28CC3327692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er c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 defaultRowHeight="15" x14ac:dyDescent="0.2"/>
  <cols>
    <col min="1" max="1" width="27.5" customWidth="1"/>
    <col min="2" max="2" width="26.5" customWidth="1"/>
    <col min="3" max="3" width="36" customWidth="1"/>
  </cols>
  <sheetData>
    <row r="2" spans="1:3" x14ac:dyDescent="0.2">
      <c r="A2" s="46" t="s">
        <v>0</v>
      </c>
      <c r="B2" s="13"/>
      <c r="C2" s="14"/>
    </row>
    <row r="3" spans="1:3" x14ac:dyDescent="0.2">
      <c r="A3" s="15"/>
      <c r="B3" s="16"/>
      <c r="C3" s="12"/>
    </row>
    <row r="4" spans="1:3" x14ac:dyDescent="0.2">
      <c r="A4" s="17" t="s">
        <v>1</v>
      </c>
      <c r="B4" s="12"/>
      <c r="C4" s="12"/>
    </row>
    <row r="5" spans="1:3" x14ac:dyDescent="0.2">
      <c r="A5" s="428" t="s">
        <v>2</v>
      </c>
      <c r="B5" s="426"/>
      <c r="C5" s="426"/>
    </row>
    <row r="6" spans="1:3" x14ac:dyDescent="0.2">
      <c r="A6" s="426"/>
      <c r="B6" s="426"/>
      <c r="C6" s="426"/>
    </row>
    <row r="7" spans="1:3" x14ac:dyDescent="0.2">
      <c r="A7" s="18"/>
      <c r="B7" s="18"/>
      <c r="C7" s="18"/>
    </row>
    <row r="8" spans="1:3" x14ac:dyDescent="0.2">
      <c r="A8" s="17" t="s">
        <v>3</v>
      </c>
      <c r="B8" s="19"/>
      <c r="C8" s="19"/>
    </row>
    <row r="9" spans="1:3" x14ac:dyDescent="0.2">
      <c r="A9" s="20" t="s">
        <v>4</v>
      </c>
      <c r="B9" s="19"/>
      <c r="C9" s="12"/>
    </row>
    <row r="10" spans="1:3" x14ac:dyDescent="0.2">
      <c r="A10" s="429" t="s">
        <v>5</v>
      </c>
      <c r="B10" s="430"/>
      <c r="C10" s="430"/>
    </row>
    <row r="11" spans="1:3" x14ac:dyDescent="0.2">
      <c r="A11" s="430"/>
      <c r="B11" s="430"/>
      <c r="C11" s="430"/>
    </row>
    <row r="12" spans="1:3" ht="16.5" customHeight="1" x14ac:dyDescent="0.2">
      <c r="A12" s="430"/>
      <c r="B12" s="430"/>
      <c r="C12" s="430"/>
    </row>
    <row r="13" spans="1:3" x14ac:dyDescent="0.2">
      <c r="A13" s="21"/>
      <c r="B13" s="21"/>
      <c r="C13" s="21"/>
    </row>
    <row r="14" spans="1:3" x14ac:dyDescent="0.2">
      <c r="A14" s="20" t="s">
        <v>6</v>
      </c>
      <c r="B14" s="19"/>
      <c r="C14" s="12"/>
    </row>
    <row r="15" spans="1:3" x14ac:dyDescent="0.2">
      <c r="A15" s="429" t="s">
        <v>7</v>
      </c>
      <c r="B15" s="430"/>
      <c r="C15" s="430"/>
    </row>
    <row r="16" spans="1:3" x14ac:dyDescent="0.2">
      <c r="A16" s="430"/>
      <c r="B16" s="430"/>
      <c r="C16" s="430"/>
    </row>
    <row r="17" spans="1:3" x14ac:dyDescent="0.2">
      <c r="A17" s="430"/>
      <c r="B17" s="430"/>
      <c r="C17" s="430"/>
    </row>
    <row r="18" spans="1:3" x14ac:dyDescent="0.2">
      <c r="A18" s="430"/>
      <c r="B18" s="430"/>
      <c r="C18" s="430"/>
    </row>
    <row r="19" spans="1:3" x14ac:dyDescent="0.2">
      <c r="A19" s="22"/>
      <c r="B19" s="19"/>
      <c r="C19" s="12"/>
    </row>
    <row r="20" spans="1:3" x14ac:dyDescent="0.2">
      <c r="A20" s="20" t="s">
        <v>8</v>
      </c>
      <c r="B20" s="19"/>
      <c r="C20" s="12"/>
    </row>
    <row r="21" spans="1:3" x14ac:dyDescent="0.2">
      <c r="A21" s="429" t="s">
        <v>9</v>
      </c>
      <c r="B21" s="430"/>
      <c r="C21" s="430"/>
    </row>
    <row r="22" spans="1:3" x14ac:dyDescent="0.2">
      <c r="A22" s="430"/>
      <c r="B22" s="430"/>
      <c r="C22" s="430"/>
    </row>
    <row r="23" spans="1:3" x14ac:dyDescent="0.2">
      <c r="A23" s="430"/>
      <c r="B23" s="430"/>
      <c r="C23" s="430"/>
    </row>
    <row r="24" spans="1:3" x14ac:dyDescent="0.2">
      <c r="A24" s="430"/>
      <c r="B24" s="430"/>
      <c r="C24" s="430"/>
    </row>
    <row r="25" spans="1:3" x14ac:dyDescent="0.2">
      <c r="A25" s="430"/>
      <c r="B25" s="430"/>
      <c r="C25" s="430"/>
    </row>
    <row r="26" spans="1:3" x14ac:dyDescent="0.2">
      <c r="A26" s="20" t="s">
        <v>10</v>
      </c>
      <c r="B26" s="19"/>
      <c r="C26" s="12"/>
    </row>
    <row r="27" spans="1:3" x14ac:dyDescent="0.2">
      <c r="A27" s="429" t="s">
        <v>11</v>
      </c>
      <c r="B27" s="426"/>
      <c r="C27" s="426"/>
    </row>
    <row r="28" spans="1:3" x14ac:dyDescent="0.2">
      <c r="A28" s="426"/>
      <c r="B28" s="426"/>
      <c r="C28" s="426"/>
    </row>
    <row r="29" spans="1:3" x14ac:dyDescent="0.2">
      <c r="A29" s="426"/>
      <c r="B29" s="426"/>
      <c r="C29" s="426"/>
    </row>
    <row r="30" spans="1:3" x14ac:dyDescent="0.2">
      <c r="A30" s="426"/>
      <c r="B30" s="426"/>
      <c r="C30" s="426"/>
    </row>
    <row r="31" spans="1:3" x14ac:dyDescent="0.2">
      <c r="A31" s="426"/>
      <c r="B31" s="426"/>
      <c r="C31" s="426"/>
    </row>
    <row r="32" spans="1:3" x14ac:dyDescent="0.2">
      <c r="A32" s="426"/>
      <c r="B32" s="426"/>
      <c r="C32" s="426"/>
    </row>
    <row r="33" spans="1:3" x14ac:dyDescent="0.2">
      <c r="A33" s="22"/>
      <c r="B33" s="19"/>
      <c r="C33" s="12"/>
    </row>
    <row r="34" spans="1:3" x14ac:dyDescent="0.2">
      <c r="A34" s="20" t="s">
        <v>12</v>
      </c>
      <c r="B34" s="19"/>
      <c r="C34" s="12"/>
    </row>
    <row r="35" spans="1:3" x14ac:dyDescent="0.2">
      <c r="A35" s="425" t="s">
        <v>13</v>
      </c>
      <c r="B35" s="426"/>
      <c r="C35" s="426"/>
    </row>
    <row r="36" spans="1:3" x14ac:dyDescent="0.2">
      <c r="A36" s="426"/>
      <c r="B36" s="426"/>
      <c r="C36" s="426"/>
    </row>
    <row r="37" spans="1:3" x14ac:dyDescent="0.2">
      <c r="A37" s="426"/>
      <c r="B37" s="426"/>
      <c r="C37" s="426"/>
    </row>
    <row r="38" spans="1:3" x14ac:dyDescent="0.2">
      <c r="A38" s="22"/>
      <c r="B38" s="19"/>
      <c r="C38" s="12"/>
    </row>
    <row r="39" spans="1:3" x14ac:dyDescent="0.2">
      <c r="A39" s="20" t="s">
        <v>14</v>
      </c>
      <c r="B39" s="19"/>
      <c r="C39" s="12"/>
    </row>
    <row r="40" spans="1:3" x14ac:dyDescent="0.2">
      <c r="A40" s="429" t="s">
        <v>15</v>
      </c>
      <c r="B40" s="426"/>
      <c r="C40" s="426"/>
    </row>
    <row r="41" spans="1:3" x14ac:dyDescent="0.2">
      <c r="A41" s="426"/>
      <c r="B41" s="426"/>
      <c r="C41" s="426"/>
    </row>
    <row r="42" spans="1:3" x14ac:dyDescent="0.2">
      <c r="A42" s="20" t="s">
        <v>16</v>
      </c>
      <c r="B42" s="19"/>
      <c r="C42" s="12"/>
    </row>
    <row r="43" spans="1:3" x14ac:dyDescent="0.2">
      <c r="A43" s="429" t="s">
        <v>17</v>
      </c>
      <c r="B43" s="426"/>
      <c r="C43" s="426"/>
    </row>
    <row r="44" spans="1:3" x14ac:dyDescent="0.2">
      <c r="A44" s="426"/>
      <c r="B44" s="426"/>
      <c r="C44" s="426"/>
    </row>
    <row r="45" spans="1:3" x14ac:dyDescent="0.2">
      <c r="A45" s="426"/>
      <c r="B45" s="426"/>
      <c r="C45" s="426"/>
    </row>
    <row r="46" spans="1:3" x14ac:dyDescent="0.2">
      <c r="A46" s="20" t="s">
        <v>18</v>
      </c>
      <c r="B46" s="19"/>
      <c r="C46" s="12"/>
    </row>
    <row r="47" spans="1:3" x14ac:dyDescent="0.2">
      <c r="A47" s="429" t="s">
        <v>19</v>
      </c>
      <c r="B47" s="426"/>
      <c r="C47" s="426"/>
    </row>
    <row r="48" spans="1:3" x14ac:dyDescent="0.2">
      <c r="A48" s="426"/>
      <c r="B48" s="426"/>
      <c r="C48" s="426"/>
    </row>
    <row r="49" spans="1:3" x14ac:dyDescent="0.2">
      <c r="A49" s="426"/>
      <c r="B49" s="426"/>
      <c r="C49" s="426"/>
    </row>
    <row r="50" spans="1:3" x14ac:dyDescent="0.2">
      <c r="A50" s="22"/>
      <c r="B50" s="19"/>
      <c r="C50" s="12"/>
    </row>
    <row r="51" spans="1:3" x14ac:dyDescent="0.2">
      <c r="A51" s="20" t="s">
        <v>20</v>
      </c>
      <c r="B51" s="19"/>
      <c r="C51" s="12"/>
    </row>
    <row r="52" spans="1:3" x14ac:dyDescent="0.2">
      <c r="A52" s="429" t="s">
        <v>21</v>
      </c>
      <c r="B52" s="431"/>
      <c r="C52" s="431"/>
    </row>
    <row r="53" spans="1:3" x14ac:dyDescent="0.2">
      <c r="A53" s="431"/>
      <c r="B53" s="431"/>
      <c r="C53" s="431"/>
    </row>
    <row r="54" spans="1:3" x14ac:dyDescent="0.2">
      <c r="A54" s="431"/>
      <c r="B54" s="431"/>
      <c r="C54" s="431"/>
    </row>
    <row r="55" spans="1:3" x14ac:dyDescent="0.2">
      <c r="A55" s="23"/>
      <c r="B55" s="23"/>
      <c r="C55" s="23"/>
    </row>
    <row r="56" spans="1:3" x14ac:dyDescent="0.2">
      <c r="A56" s="20" t="s">
        <v>22</v>
      </c>
      <c r="B56" s="19"/>
      <c r="C56" s="12"/>
    </row>
    <row r="57" spans="1:3" ht="30" customHeight="1" x14ac:dyDescent="0.2">
      <c r="A57" s="429" t="s">
        <v>23</v>
      </c>
      <c r="B57" s="430"/>
      <c r="C57" s="430"/>
    </row>
    <row r="58" spans="1:3" x14ac:dyDescent="0.2">
      <c r="A58" s="22" t="s">
        <v>24</v>
      </c>
      <c r="B58" s="19"/>
      <c r="C58" s="12"/>
    </row>
    <row r="59" spans="1:3" ht="14.25" customHeight="1" x14ac:dyDescent="0.2">
      <c r="A59" s="427" t="s">
        <v>25</v>
      </c>
      <c r="B59" s="427"/>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25" t="s">
        <v>30</v>
      </c>
      <c r="B66" s="426"/>
      <c r="C66" s="426"/>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G19" sqref="G19"/>
    </sheetView>
  </sheetViews>
  <sheetFormatPr baseColWidth="10" defaultColWidth="11.5" defaultRowHeight="13" x14ac:dyDescent="0.15"/>
  <cols>
    <col min="1" max="1" width="51" style="43" customWidth="1"/>
    <col min="2" max="2" width="10.5" style="43" customWidth="1"/>
    <col min="3" max="3" width="14" style="43" customWidth="1"/>
    <col min="4" max="4" width="12.5" style="43" customWidth="1"/>
    <col min="5" max="5" width="13.5" style="43" customWidth="1"/>
    <col min="6" max="6" width="12.5" style="43" customWidth="1"/>
    <col min="7" max="8" width="14.5" style="43" customWidth="1"/>
    <col min="9" max="9" width="13.5" style="43" customWidth="1"/>
    <col min="10" max="10" width="10.5" style="43" customWidth="1"/>
    <col min="11" max="16384" width="11.5" style="43"/>
  </cols>
  <sheetData>
    <row r="2" spans="1:11" x14ac:dyDescent="0.15">
      <c r="A2" s="309" t="str">
        <f>Resultatregnskap!A1</f>
        <v>Fagskolens navn: OSM Aviaiton Academy AS</v>
      </c>
    </row>
    <row r="4" spans="1:11" x14ac:dyDescent="0.15">
      <c r="A4" s="309" t="s">
        <v>527</v>
      </c>
      <c r="B4" s="309"/>
      <c r="C4" s="309"/>
      <c r="D4" s="309"/>
      <c r="E4" s="309"/>
      <c r="F4" s="309"/>
      <c r="G4" s="309"/>
      <c r="H4" s="309"/>
      <c r="I4" s="309"/>
      <c r="J4" s="309"/>
    </row>
    <row r="5" spans="1:11" x14ac:dyDescent="0.15">
      <c r="A5" s="356" t="s">
        <v>32</v>
      </c>
      <c r="B5" s="356"/>
    </row>
    <row r="6" spans="1:11" ht="28" x14ac:dyDescent="0.15">
      <c r="A6" s="357"/>
      <c r="B6" s="357" t="s">
        <v>96</v>
      </c>
      <c r="C6" s="358" t="s">
        <v>528</v>
      </c>
      <c r="D6" s="358" t="s">
        <v>529</v>
      </c>
      <c r="E6" s="358" t="s">
        <v>104</v>
      </c>
      <c r="F6" s="358" t="s">
        <v>530</v>
      </c>
      <c r="G6" s="358" t="s">
        <v>531</v>
      </c>
      <c r="H6" s="358" t="s">
        <v>532</v>
      </c>
      <c r="I6" s="357" t="s">
        <v>533</v>
      </c>
      <c r="J6" s="359" t="s">
        <v>534</v>
      </c>
    </row>
    <row r="7" spans="1:11" ht="15" customHeight="1" x14ac:dyDescent="0.15">
      <c r="A7" s="360" t="str">
        <f>'Note 7'!A6</f>
        <v>Anskaffelseskost 31.12.2023</v>
      </c>
      <c r="B7" s="361"/>
      <c r="C7" s="361"/>
      <c r="D7" s="361"/>
      <c r="E7" s="361"/>
      <c r="F7" s="361"/>
      <c r="G7" s="361">
        <v>8671.08</v>
      </c>
      <c r="H7" s="361"/>
      <c r="I7" s="362">
        <f t="shared" ref="I7:I17" si="0">SUM(B7:H7)</f>
        <v>8671.08</v>
      </c>
      <c r="J7" s="360" t="s">
        <v>535</v>
      </c>
      <c r="K7" s="363"/>
    </row>
    <row r="8" spans="1:11" ht="15" customHeight="1" x14ac:dyDescent="0.15">
      <c r="A8" s="360" t="str">
        <f>'Note 7'!A7</f>
        <v xml:space="preserve"> + tilgang pr. 31.12.2024 (+)</v>
      </c>
      <c r="B8" s="361"/>
      <c r="C8" s="361"/>
      <c r="D8" s="361"/>
      <c r="E8" s="361"/>
      <c r="F8" s="361"/>
      <c r="G8" s="361">
        <v>415.21499999999997</v>
      </c>
      <c r="H8" s="361"/>
      <c r="I8" s="362">
        <f t="shared" si="0"/>
        <v>415.21499999999997</v>
      </c>
      <c r="J8" s="360" t="s">
        <v>536</v>
      </c>
    </row>
    <row r="9" spans="1:11" ht="15" customHeight="1" x14ac:dyDescent="0.15">
      <c r="A9" s="360" t="str">
        <f>'Note 7'!A8</f>
        <v xml:space="preserve"> - avgang pr. 31.12.2024 (-)</v>
      </c>
      <c r="B9" s="361"/>
      <c r="C9" s="361"/>
      <c r="D9" s="361"/>
      <c r="E9" s="361"/>
      <c r="F9" s="361"/>
      <c r="G9" s="361"/>
      <c r="H9" s="361"/>
      <c r="I9" s="362">
        <f t="shared" si="0"/>
        <v>0</v>
      </c>
      <c r="J9" s="360" t="s">
        <v>537</v>
      </c>
    </row>
    <row r="10" spans="1:11" ht="15" customHeight="1" x14ac:dyDescent="0.15">
      <c r="A10" s="360" t="str">
        <f>'Note 7'!A9</f>
        <v xml:space="preserve"> +/- fra eiendel under utførelse til annen gruppe (+/-)</v>
      </c>
      <c r="B10" s="361"/>
      <c r="C10" s="361"/>
      <c r="D10" s="361"/>
      <c r="E10" s="361"/>
      <c r="F10" s="361"/>
      <c r="G10" s="361"/>
      <c r="H10" s="361"/>
      <c r="I10" s="362">
        <f t="shared" si="0"/>
        <v>0</v>
      </c>
      <c r="J10" s="360" t="s">
        <v>538</v>
      </c>
    </row>
    <row r="11" spans="1:11" ht="15" customHeight="1" x14ac:dyDescent="0.15">
      <c r="A11" s="364" t="str">
        <f>'Note 7'!A10</f>
        <v>Anskaffelseskost 31.12.2024</v>
      </c>
      <c r="B11" s="365">
        <f>SUBTOTAL(9,B7:B10)</f>
        <v>0</v>
      </c>
      <c r="C11" s="365">
        <f t="shared" ref="C11:H11" si="1">SUBTOTAL(9,C7:C10)</f>
        <v>0</v>
      </c>
      <c r="D11" s="365">
        <f t="shared" si="1"/>
        <v>0</v>
      </c>
      <c r="E11" s="365">
        <f t="shared" si="1"/>
        <v>0</v>
      </c>
      <c r="F11" s="365">
        <f>SUBTOTAL(9,F7:F10)</f>
        <v>0</v>
      </c>
      <c r="G11" s="365">
        <f t="shared" si="1"/>
        <v>9086.2950000000001</v>
      </c>
      <c r="H11" s="365">
        <f t="shared" si="1"/>
        <v>0</v>
      </c>
      <c r="I11" s="365">
        <f t="shared" si="0"/>
        <v>9086.2950000000001</v>
      </c>
      <c r="J11" s="366" t="s">
        <v>539</v>
      </c>
    </row>
    <row r="12" spans="1:11" ht="15" customHeight="1" x14ac:dyDescent="0.15">
      <c r="A12" s="360" t="str">
        <f>'Note 7'!A11</f>
        <v xml:space="preserve"> - akkumulerte nedskrivninger pr. 31.12.2023 (-)</v>
      </c>
      <c r="B12" s="362"/>
      <c r="C12" s="362"/>
      <c r="D12" s="362"/>
      <c r="E12" s="362"/>
      <c r="F12" s="362"/>
      <c r="G12" s="362"/>
      <c r="H12" s="362"/>
      <c r="I12" s="362">
        <f t="shared" si="0"/>
        <v>0</v>
      </c>
      <c r="J12" s="360" t="s">
        <v>540</v>
      </c>
    </row>
    <row r="13" spans="1:11" ht="15" customHeight="1" x14ac:dyDescent="0.15">
      <c r="A13" s="360" t="str">
        <f>'Note 7'!A12</f>
        <v xml:space="preserve"> - nedskrivninger pr. 31.12.2024 (-)</v>
      </c>
      <c r="B13" s="362"/>
      <c r="C13" s="362"/>
      <c r="D13" s="362"/>
      <c r="E13" s="362"/>
      <c r="F13" s="362"/>
      <c r="G13" s="362"/>
      <c r="H13" s="362"/>
      <c r="I13" s="362">
        <f t="shared" si="0"/>
        <v>0</v>
      </c>
      <c r="J13" s="360" t="s">
        <v>541</v>
      </c>
    </row>
    <row r="14" spans="1:11" ht="15" customHeight="1" x14ac:dyDescent="0.15">
      <c r="A14" s="360" t="str">
        <f>'Note 7'!A13</f>
        <v xml:space="preserve"> - akkumulerte avskrivninger pr. 31.12.2023 (-)</v>
      </c>
      <c r="B14" s="362"/>
      <c r="C14" s="362"/>
      <c r="D14" s="362"/>
      <c r="E14" s="362"/>
      <c r="F14" s="362"/>
      <c r="G14" s="362">
        <f>-4286-1100</f>
        <v>-5386</v>
      </c>
      <c r="H14" s="362"/>
      <c r="I14" s="362">
        <f t="shared" si="0"/>
        <v>-5386</v>
      </c>
      <c r="J14" s="360" t="s">
        <v>542</v>
      </c>
    </row>
    <row r="15" spans="1:11" ht="15" customHeight="1" x14ac:dyDescent="0.15">
      <c r="A15" s="360" t="str">
        <f>'Note 7'!A14</f>
        <v xml:space="preserve"> - ordinære avskrivninger pr. 31.12.2024 (-)</v>
      </c>
      <c r="B15" s="362"/>
      <c r="C15" s="362"/>
      <c r="D15" s="362"/>
      <c r="E15" s="362"/>
      <c r="F15" s="362"/>
      <c r="G15" s="362">
        <f>-Resultatregnskap!C17</f>
        <v>-858.21600000000001</v>
      </c>
      <c r="H15" s="362"/>
      <c r="I15" s="362">
        <f t="shared" si="0"/>
        <v>-858.21600000000001</v>
      </c>
      <c r="J15" s="360" t="s">
        <v>543</v>
      </c>
    </row>
    <row r="16" spans="1:11" ht="15" customHeight="1" x14ac:dyDescent="0.15">
      <c r="A16" s="360" t="str">
        <f>'Note 7'!A15</f>
        <v xml:space="preserve"> + akkumulert avskrivning avgang pr. 31.12.2024 (+)</v>
      </c>
      <c r="B16" s="362"/>
      <c r="C16" s="362"/>
      <c r="D16" s="362"/>
      <c r="E16" s="362"/>
      <c r="F16" s="362"/>
      <c r="G16" s="362"/>
      <c r="H16" s="362"/>
      <c r="I16" s="362">
        <f t="shared" si="0"/>
        <v>0</v>
      </c>
      <c r="J16" s="360" t="s">
        <v>544</v>
      </c>
    </row>
    <row r="17" spans="1:10" ht="15" customHeight="1" x14ac:dyDescent="0.15">
      <c r="A17" s="364" t="str">
        <f>'Note 7'!A16</f>
        <v>Balanseført verdi 31.12.2024</v>
      </c>
      <c r="B17" s="365">
        <f t="shared" ref="B17:G17" si="2">SUBTOTAL(9,B7:B16)</f>
        <v>0</v>
      </c>
      <c r="C17" s="365">
        <f t="shared" si="2"/>
        <v>0</v>
      </c>
      <c r="D17" s="365">
        <f t="shared" si="2"/>
        <v>0</v>
      </c>
      <c r="E17" s="365">
        <f t="shared" si="2"/>
        <v>0</v>
      </c>
      <c r="F17" s="365">
        <f>SUBTOTAL(9,F7:F16)</f>
        <v>0</v>
      </c>
      <c r="G17" s="365">
        <f t="shared" si="2"/>
        <v>2842.0790000000002</v>
      </c>
      <c r="H17" s="365">
        <f>SUBTOTAL(9,H7:H16)</f>
        <v>0</v>
      </c>
      <c r="I17" s="365">
        <f t="shared" si="0"/>
        <v>2842.0790000000002</v>
      </c>
      <c r="J17" s="366" t="s">
        <v>545</v>
      </c>
    </row>
    <row r="19" spans="1:10" x14ac:dyDescent="0.15">
      <c r="A19" s="452" t="s">
        <v>526</v>
      </c>
      <c r="B19" s="452"/>
      <c r="C19" s="452"/>
      <c r="D19" s="452"/>
      <c r="G19" s="481"/>
    </row>
    <row r="20" spans="1:10" ht="15" customHeight="1" x14ac:dyDescent="0.15"/>
    <row r="21" spans="1:10" ht="15" customHeight="1" x14ac:dyDescent="0.15"/>
    <row r="22" spans="1:10" ht="15" customHeight="1" x14ac:dyDescent="0.1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2" sqref="B12"/>
    </sheetView>
  </sheetViews>
  <sheetFormatPr baseColWidth="10" defaultColWidth="17.5" defaultRowHeight="15.75" customHeight="1" x14ac:dyDescent="0.15"/>
  <cols>
    <col min="1" max="1" width="43.5" style="59" customWidth="1"/>
    <col min="2" max="3" width="15.5" style="337" customWidth="1"/>
    <col min="4" max="4" width="13.5" style="391" customWidth="1"/>
    <col min="5" max="6" width="10.5" style="59" customWidth="1"/>
    <col min="7" max="16384" width="17.5" style="59"/>
  </cols>
  <sheetData>
    <row r="1" spans="1:7" ht="13" x14ac:dyDescent="0.15">
      <c r="A1" s="309" t="str">
        <f>Resultatregnskap!A1</f>
        <v>Fagskolens navn: OSM Aviaiton Academy AS</v>
      </c>
      <c r="B1" s="306"/>
      <c r="C1" s="306"/>
      <c r="D1" s="367"/>
      <c r="E1" s="312"/>
      <c r="F1" s="312"/>
    </row>
    <row r="2" spans="1:7" ht="12" customHeight="1" x14ac:dyDescent="0.15">
      <c r="A2" s="312"/>
      <c r="B2" s="306"/>
      <c r="C2" s="307"/>
      <c r="D2" s="367"/>
      <c r="E2" s="312"/>
      <c r="F2" s="312"/>
    </row>
    <row r="3" spans="1:7" ht="15" customHeight="1" x14ac:dyDescent="0.15">
      <c r="A3" s="368" t="s">
        <v>546</v>
      </c>
      <c r="B3" s="369"/>
      <c r="C3" s="275"/>
      <c r="D3" s="275"/>
      <c r="E3" s="274"/>
      <c r="F3" s="274"/>
    </row>
    <row r="4" spans="1:7" ht="15" customHeight="1" x14ac:dyDescent="0.15">
      <c r="A4" s="370" t="s">
        <v>32</v>
      </c>
      <c r="B4" s="369"/>
      <c r="C4" s="275"/>
      <c r="D4" s="278"/>
      <c r="E4" s="274"/>
      <c r="F4" s="274"/>
    </row>
    <row r="5" spans="1:7" ht="15.75" customHeight="1" x14ac:dyDescent="0.15">
      <c r="A5" s="371" t="s">
        <v>134</v>
      </c>
      <c r="B5" s="372">
        <f>Resultatregnskap!C6</f>
        <v>45657</v>
      </c>
      <c r="C5" s="373">
        <f>Resultatregnskap!D6</f>
        <v>45291</v>
      </c>
      <c r="D5" s="283" t="s">
        <v>34</v>
      </c>
      <c r="E5" s="374"/>
      <c r="F5" s="274"/>
    </row>
    <row r="6" spans="1:7" ht="15.75" customHeight="1" x14ac:dyDescent="0.15">
      <c r="A6" s="375" t="s">
        <v>547</v>
      </c>
      <c r="B6" s="325">
        <f>'Balanse - eiendeler'!C38-'Note 9 og 10'!B7</f>
        <v>2294.2069999999999</v>
      </c>
      <c r="C6" s="325">
        <v>6613.0540000000001</v>
      </c>
      <c r="D6" s="293" t="s">
        <v>548</v>
      </c>
      <c r="E6" s="274"/>
      <c r="F6" s="274"/>
    </row>
    <row r="7" spans="1:7" ht="15.75" customHeight="1" x14ac:dyDescent="0.15">
      <c r="A7" s="375" t="s">
        <v>549</v>
      </c>
      <c r="B7" s="322">
        <v>-301.27999999999997</v>
      </c>
      <c r="C7" s="322">
        <v>-287.5</v>
      </c>
      <c r="D7" s="293" t="s">
        <v>550</v>
      </c>
      <c r="E7" s="274"/>
      <c r="F7" s="274"/>
    </row>
    <row r="8" spans="1:7" ht="15.75" customHeight="1" x14ac:dyDescent="0.15">
      <c r="A8" s="376" t="s">
        <v>551</v>
      </c>
      <c r="B8" s="377">
        <f>SUM(B6:B7)</f>
        <v>1992.9269999999999</v>
      </c>
      <c r="C8" s="378">
        <f>SUM(C6:C7)</f>
        <v>6325.5540000000001</v>
      </c>
      <c r="D8" s="293" t="s">
        <v>552</v>
      </c>
      <c r="E8" s="274"/>
      <c r="F8" s="274"/>
    </row>
    <row r="9" spans="1:7" ht="15.75" customHeight="1" x14ac:dyDescent="0.15">
      <c r="A9" s="379"/>
      <c r="B9" s="326"/>
      <c r="C9" s="326"/>
      <c r="D9" s="273"/>
      <c r="E9" s="274"/>
      <c r="F9" s="274"/>
    </row>
    <row r="10" spans="1:7" ht="15.75" customHeight="1" x14ac:dyDescent="0.15">
      <c r="A10" s="371" t="s">
        <v>136</v>
      </c>
      <c r="B10" s="372">
        <f>Resultatregnskap!C6</f>
        <v>45657</v>
      </c>
      <c r="C10" s="373">
        <f>Resultatregnskap!D6</f>
        <v>45291</v>
      </c>
      <c r="D10" s="380" t="s">
        <v>34</v>
      </c>
      <c r="E10" s="274"/>
      <c r="F10" s="274"/>
    </row>
    <row r="11" spans="1:7" ht="15.75" customHeight="1" x14ac:dyDescent="0.15">
      <c r="A11" s="381" t="s">
        <v>553</v>
      </c>
      <c r="B11" s="325">
        <f>'Balanse - eiendeler'!C39</f>
        <v>4672.7579999999998</v>
      </c>
      <c r="C11" s="325">
        <v>2439.7959999999998</v>
      </c>
      <c r="D11" s="382" t="s">
        <v>554</v>
      </c>
      <c r="E11" s="274"/>
      <c r="F11" s="274"/>
      <c r="G11" s="77"/>
    </row>
    <row r="12" spans="1:7" ht="15.75" customHeight="1" x14ac:dyDescent="0.15">
      <c r="A12" s="383" t="s">
        <v>549</v>
      </c>
      <c r="B12" s="384"/>
      <c r="C12" s="384"/>
      <c r="D12" s="385" t="s">
        <v>555</v>
      </c>
      <c r="E12" s="274"/>
      <c r="F12" s="274"/>
    </row>
    <row r="13" spans="1:7" ht="15.75" customHeight="1" x14ac:dyDescent="0.15">
      <c r="A13" s="386" t="s">
        <v>556</v>
      </c>
      <c r="B13" s="324">
        <f>SUM(B11:B12)</f>
        <v>4672.7579999999998</v>
      </c>
      <c r="C13" s="325">
        <f>SUM(C11:C12)</f>
        <v>2439.7959999999998</v>
      </c>
      <c r="D13" s="382" t="s">
        <v>557</v>
      </c>
      <c r="E13" s="274"/>
      <c r="F13" s="274"/>
    </row>
    <row r="14" spans="1:7" ht="15.75" customHeight="1" x14ac:dyDescent="0.15">
      <c r="A14" s="274"/>
      <c r="B14" s="275"/>
      <c r="C14" s="275"/>
      <c r="D14" s="305"/>
      <c r="E14" s="274"/>
      <c r="F14" s="274"/>
    </row>
    <row r="15" spans="1:7" ht="15.75" customHeight="1" x14ac:dyDescent="0.15">
      <c r="A15" s="29" t="s">
        <v>558</v>
      </c>
      <c r="B15" s="29"/>
      <c r="C15" s="29"/>
      <c r="D15" s="29"/>
      <c r="E15" s="274"/>
      <c r="F15" s="274"/>
    </row>
    <row r="16" spans="1:7" ht="15.75" customHeight="1" x14ac:dyDescent="0.15">
      <c r="A16" s="370" t="s">
        <v>32</v>
      </c>
      <c r="B16" s="60"/>
      <c r="C16" s="60"/>
      <c r="D16" s="60"/>
      <c r="E16" s="274"/>
      <c r="F16" s="274"/>
    </row>
    <row r="17" spans="1:6" ht="15.75" customHeight="1" x14ac:dyDescent="0.15">
      <c r="A17" s="103"/>
      <c r="B17" s="372">
        <f>Resultatregnskap!C6</f>
        <v>45657</v>
      </c>
      <c r="C17" s="373">
        <f>Resultatregnskap!D6</f>
        <v>45291</v>
      </c>
      <c r="D17" s="387" t="s">
        <v>34</v>
      </c>
      <c r="E17" s="274"/>
      <c r="F17" s="274"/>
    </row>
    <row r="18" spans="1:6" ht="15.75" customHeight="1" x14ac:dyDescent="0.15">
      <c r="A18" s="381" t="s">
        <v>559</v>
      </c>
      <c r="B18" s="103"/>
      <c r="C18" s="103"/>
      <c r="D18" s="388" t="s">
        <v>560</v>
      </c>
      <c r="E18" s="389"/>
      <c r="F18" s="274"/>
    </row>
    <row r="19" spans="1:6" ht="15.75" customHeight="1" x14ac:dyDescent="0.15">
      <c r="A19" s="381" t="s">
        <v>561</v>
      </c>
      <c r="B19" s="103"/>
      <c r="C19" s="103"/>
      <c r="D19" s="388" t="s">
        <v>562</v>
      </c>
      <c r="E19" s="389"/>
      <c r="F19" s="274"/>
    </row>
    <row r="20" spans="1:6" ht="15.75" customHeight="1" x14ac:dyDescent="0.15">
      <c r="A20" s="390" t="s">
        <v>563</v>
      </c>
      <c r="B20" s="103"/>
      <c r="C20" s="103"/>
      <c r="D20" s="388" t="s">
        <v>564</v>
      </c>
      <c r="E20" s="274"/>
      <c r="F20" s="274"/>
    </row>
    <row r="21" spans="1:6" ht="15.75" customHeight="1" x14ac:dyDescent="0.15">
      <c r="A21" s="390" t="s">
        <v>317</v>
      </c>
      <c r="B21" s="324">
        <f>SUM(B18:B20)</f>
        <v>0</v>
      </c>
      <c r="C21" s="325">
        <f>SUM(C18:C20)</f>
        <v>0</v>
      </c>
      <c r="D21" s="382" t="s">
        <v>565</v>
      </c>
      <c r="E21" s="274"/>
      <c r="F21" s="274"/>
    </row>
    <row r="22" spans="1:6" ht="15.75" customHeight="1" x14ac:dyDescent="0.15">
      <c r="A22" s="60"/>
      <c r="B22" s="60"/>
      <c r="C22" s="60"/>
      <c r="D22" s="60"/>
      <c r="E22" s="127"/>
      <c r="F22" s="127"/>
    </row>
    <row r="23" spans="1:6" ht="55.5" customHeight="1" x14ac:dyDescent="0.15">
      <c r="A23" s="453" t="s">
        <v>566</v>
      </c>
      <c r="B23" s="454"/>
      <c r="C23" s="454"/>
      <c r="D23" s="454"/>
      <c r="E23" s="127"/>
      <c r="F23" s="127"/>
    </row>
    <row r="24" spans="1:6" ht="15.75" customHeight="1" x14ac:dyDescent="0.15">
      <c r="A24" s="455"/>
      <c r="B24" s="455"/>
      <c r="C24" s="455"/>
      <c r="D24" s="455"/>
      <c r="E24" s="127"/>
      <c r="F24" s="127"/>
    </row>
    <row r="25" spans="1:6" ht="15.75" customHeight="1" x14ac:dyDescent="0.15">
      <c r="A25" s="55"/>
      <c r="B25" s="92"/>
      <c r="C25" s="92"/>
      <c r="D25" s="305"/>
      <c r="E25" s="127"/>
      <c r="F25" s="127"/>
    </row>
    <row r="26" spans="1:6" ht="15.75" customHeight="1" x14ac:dyDescent="0.15">
      <c r="A26" s="127"/>
      <c r="B26" s="92"/>
      <c r="C26" s="92"/>
      <c r="D26" s="305"/>
      <c r="E26" s="127"/>
      <c r="F26" s="127"/>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4"/>
  <sheetViews>
    <sheetView workbookViewId="0">
      <selection activeCell="B19" sqref="B19"/>
    </sheetView>
  </sheetViews>
  <sheetFormatPr baseColWidth="10" defaultColWidth="11.5" defaultRowHeight="13" x14ac:dyDescent="0.15"/>
  <cols>
    <col min="1" max="1" width="34.5" style="43" customWidth="1"/>
    <col min="2" max="4" width="15.5" style="43" customWidth="1"/>
    <col min="5" max="16384" width="11.5" style="43"/>
  </cols>
  <sheetData>
    <row r="2" spans="1:7" ht="15" x14ac:dyDescent="0.2">
      <c r="A2" s="392" t="str">
        <f>'Note 9 og 10'!A1</f>
        <v>Fagskolens navn: OSM Aviaiton Academy AS</v>
      </c>
      <c r="B2" s="392"/>
      <c r="C2" s="392"/>
      <c r="D2" s="392"/>
      <c r="E2" s="44"/>
      <c r="F2" s="44"/>
      <c r="G2" s="44"/>
    </row>
    <row r="4" spans="1:7" x14ac:dyDescent="0.15">
      <c r="A4" s="309" t="s">
        <v>567</v>
      </c>
      <c r="B4" s="309"/>
      <c r="C4" s="309"/>
      <c r="D4" s="309"/>
    </row>
    <row r="5" spans="1:7" ht="15" x14ac:dyDescent="0.2">
      <c r="A5" s="393" t="s">
        <v>32</v>
      </c>
      <c r="B5" s="309"/>
      <c r="C5" s="309"/>
      <c r="D5" s="309"/>
    </row>
    <row r="6" spans="1:7" ht="15" x14ac:dyDescent="0.2">
      <c r="A6" s="394"/>
      <c r="B6" s="395">
        <f>Resultatregnskap!C6</f>
        <v>45657</v>
      </c>
      <c r="C6" s="396">
        <f>Resultatregnskap!D6</f>
        <v>45291</v>
      </c>
      <c r="D6" s="397" t="s">
        <v>34</v>
      </c>
      <c r="E6" s="398"/>
    </row>
    <row r="7" spans="1:7" ht="16" x14ac:dyDescent="0.2">
      <c r="A7" s="399" t="s">
        <v>568</v>
      </c>
      <c r="B7" s="482"/>
      <c r="C7" s="482"/>
      <c r="D7" s="400" t="s">
        <v>569</v>
      </c>
    </row>
    <row r="8" spans="1:7" ht="16" x14ac:dyDescent="0.2">
      <c r="A8" s="399" t="s">
        <v>570</v>
      </c>
      <c r="B8" s="482"/>
      <c r="C8" s="482"/>
      <c r="D8" s="400" t="s">
        <v>571</v>
      </c>
    </row>
    <row r="9" spans="1:7" ht="16" x14ac:dyDescent="0.2">
      <c r="A9" s="399" t="s">
        <v>572</v>
      </c>
      <c r="B9" s="482"/>
      <c r="C9" s="482"/>
      <c r="D9" s="400" t="s">
        <v>573</v>
      </c>
    </row>
    <row r="10" spans="1:7" ht="16" x14ac:dyDescent="0.2">
      <c r="A10" s="399" t="s">
        <v>574</v>
      </c>
      <c r="B10" s="482"/>
      <c r="C10" s="482"/>
      <c r="D10" s="400" t="s">
        <v>575</v>
      </c>
    </row>
    <row r="11" spans="1:7" ht="18" x14ac:dyDescent="0.2">
      <c r="A11" s="401" t="s">
        <v>576</v>
      </c>
      <c r="B11" s="482">
        <f>'Balanse - egenkapital og gjeld'!C46</f>
        <v>63132.586000000003</v>
      </c>
      <c r="C11" s="482">
        <v>47772</v>
      </c>
      <c r="D11" s="400" t="s">
        <v>577</v>
      </c>
    </row>
    <row r="12" spans="1:7" ht="16" x14ac:dyDescent="0.2">
      <c r="A12" s="399" t="s">
        <v>578</v>
      </c>
      <c r="B12" s="482"/>
      <c r="C12" s="482"/>
      <c r="D12" s="400" t="s">
        <v>579</v>
      </c>
    </row>
    <row r="13" spans="1:7" ht="16" x14ac:dyDescent="0.2">
      <c r="A13" s="402" t="s">
        <v>580</v>
      </c>
      <c r="B13" s="482">
        <f>SUBTOTAL(9,B7:B12)</f>
        <v>63132.586000000003</v>
      </c>
      <c r="C13" s="482">
        <f>SUBTOTAL(9,C7:C12)</f>
        <v>47772</v>
      </c>
      <c r="D13" s="403" t="s">
        <v>581</v>
      </c>
    </row>
    <row r="14" spans="1:7" ht="15" x14ac:dyDescent="0.2">
      <c r="A14" s="44"/>
      <c r="B14" s="44"/>
      <c r="C14" s="44"/>
    </row>
    <row r="15" spans="1:7" s="76" customFormat="1" ht="49.5" customHeight="1" x14ac:dyDescent="0.2">
      <c r="A15" s="456" t="s">
        <v>582</v>
      </c>
      <c r="B15" s="457"/>
      <c r="C15" s="457"/>
      <c r="D15" s="457"/>
    </row>
    <row r="18" spans="1:3" ht="16" x14ac:dyDescent="0.2">
      <c r="A18" s="424" t="s">
        <v>661</v>
      </c>
      <c r="B18" s="395">
        <v>45657</v>
      </c>
      <c r="C18" s="395">
        <v>45291</v>
      </c>
    </row>
    <row r="19" spans="1:3" x14ac:dyDescent="0.15">
      <c r="A19" s="43" t="s">
        <v>662</v>
      </c>
      <c r="B19" s="483">
        <v>1850.33053</v>
      </c>
      <c r="C19" s="483">
        <f>1683.66174+237.39631</f>
        <v>1921.0580500000001</v>
      </c>
    </row>
    <row r="20" spans="1:3" x14ac:dyDescent="0.15">
      <c r="A20" s="43" t="s">
        <v>663</v>
      </c>
      <c r="B20" s="483">
        <v>59504.689039999997</v>
      </c>
      <c r="C20" s="483">
        <v>42984.157630000002</v>
      </c>
    </row>
    <row r="21" spans="1:3" x14ac:dyDescent="0.15">
      <c r="A21" s="43" t="s">
        <v>664</v>
      </c>
      <c r="B21" s="483">
        <v>1778</v>
      </c>
      <c r="C21" s="483">
        <f>2186.63196+85+481.37494+22.1075+19.71407+59.46503+12</f>
        <v>2866.2935000000002</v>
      </c>
    </row>
    <row r="22" spans="1:3" x14ac:dyDescent="0.15">
      <c r="A22" s="43" t="s">
        <v>533</v>
      </c>
      <c r="B22" s="483">
        <f>SUM(B19:B21)</f>
        <v>63133.019569999997</v>
      </c>
      <c r="C22" s="483">
        <f>SUM(C19:C21)</f>
        <v>47771.509180000001</v>
      </c>
    </row>
    <row r="24" spans="1:3" x14ac:dyDescent="0.15">
      <c r="B24" s="484"/>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H16" sqref="H16"/>
    </sheetView>
  </sheetViews>
  <sheetFormatPr baseColWidth="10" defaultColWidth="11.5" defaultRowHeight="13" x14ac:dyDescent="0.15"/>
  <cols>
    <col min="1" max="1" width="27.5" style="43" customWidth="1"/>
    <col min="2" max="2" width="19" style="43" customWidth="1"/>
    <col min="3" max="3" width="13.5" style="43" customWidth="1"/>
    <col min="4" max="4" width="19" style="43" customWidth="1"/>
    <col min="5" max="5" width="13.5" style="43" customWidth="1"/>
    <col min="6" max="6" width="20" style="43" customWidth="1"/>
    <col min="7" max="8" width="13.5" style="43" customWidth="1"/>
    <col min="9" max="9" width="15.33203125" style="43" customWidth="1"/>
    <col min="10" max="16384" width="11.5" style="43"/>
  </cols>
  <sheetData>
    <row r="2" spans="1:10" x14ac:dyDescent="0.15">
      <c r="A2" s="464" t="s">
        <v>583</v>
      </c>
      <c r="B2" s="464"/>
      <c r="C2" s="464"/>
      <c r="D2" s="464"/>
      <c r="E2" s="464"/>
      <c r="F2" s="464"/>
      <c r="G2" s="464"/>
      <c r="H2" s="464"/>
    </row>
    <row r="4" spans="1:10" x14ac:dyDescent="0.15">
      <c r="A4" s="309" t="s">
        <v>584</v>
      </c>
      <c r="B4" s="309"/>
      <c r="C4" s="309"/>
      <c r="D4" s="309"/>
      <c r="E4" s="309"/>
      <c r="F4" s="309"/>
      <c r="G4" s="309"/>
      <c r="H4" s="309"/>
    </row>
    <row r="5" spans="1:10" x14ac:dyDescent="0.15">
      <c r="A5" s="356" t="s">
        <v>32</v>
      </c>
      <c r="B5" s="309"/>
      <c r="C5" s="309"/>
      <c r="D5" s="309"/>
      <c r="E5" s="309"/>
      <c r="F5" s="309"/>
      <c r="G5" s="309"/>
      <c r="H5" s="309"/>
    </row>
    <row r="7" spans="1:10" x14ac:dyDescent="0.15">
      <c r="A7" s="405"/>
      <c r="B7" s="465" t="s">
        <v>585</v>
      </c>
      <c r="C7" s="466"/>
      <c r="D7" s="465" t="s">
        <v>586</v>
      </c>
      <c r="E7" s="466"/>
      <c r="F7" s="458" t="s">
        <v>587</v>
      </c>
      <c r="G7" s="459"/>
      <c r="H7" s="460"/>
      <c r="I7" s="406"/>
    </row>
    <row r="8" spans="1:10" x14ac:dyDescent="0.15">
      <c r="B8" s="467"/>
      <c r="C8" s="468"/>
      <c r="D8" s="467"/>
      <c r="E8" s="468"/>
      <c r="F8" s="461"/>
      <c r="G8" s="462"/>
      <c r="H8" s="463"/>
      <c r="I8" s="360"/>
    </row>
    <row r="9" spans="1:10" ht="26.25" customHeight="1" x14ac:dyDescent="0.15">
      <c r="B9" s="318" t="s">
        <v>588</v>
      </c>
      <c r="C9" s="318" t="s">
        <v>589</v>
      </c>
      <c r="D9" s="318" t="s">
        <v>588</v>
      </c>
      <c r="E9" s="318" t="s">
        <v>589</v>
      </c>
      <c r="F9" s="318" t="s">
        <v>588</v>
      </c>
      <c r="G9" s="318" t="s">
        <v>589</v>
      </c>
      <c r="H9" s="407" t="s">
        <v>590</v>
      </c>
      <c r="I9" s="364" t="s">
        <v>34</v>
      </c>
      <c r="J9" s="374"/>
    </row>
    <row r="10" spans="1:10" x14ac:dyDescent="0.15">
      <c r="A10" s="43" t="s">
        <v>163</v>
      </c>
      <c r="B10" s="485">
        <v>200</v>
      </c>
      <c r="C10" s="486"/>
      <c r="D10" s="485"/>
      <c r="E10" s="486"/>
      <c r="F10" s="485">
        <f t="shared" ref="F10:G14" si="0">B10+D10</f>
        <v>200</v>
      </c>
      <c r="G10" s="486">
        <f t="shared" si="0"/>
        <v>0</v>
      </c>
      <c r="H10" s="487">
        <f>SUBTOTAL(9,F10:G10)</f>
        <v>200</v>
      </c>
      <c r="I10" s="360" t="s">
        <v>591</v>
      </c>
    </row>
    <row r="11" spans="1:10" x14ac:dyDescent="0.15">
      <c r="A11" s="43" t="s">
        <v>165</v>
      </c>
      <c r="B11" s="485">
        <v>6595.7150000000001</v>
      </c>
      <c r="C11" s="486"/>
      <c r="D11" s="485"/>
      <c r="E11" s="486"/>
      <c r="F11" s="485">
        <f t="shared" si="0"/>
        <v>6595.7150000000001</v>
      </c>
      <c r="G11" s="486">
        <f t="shared" si="0"/>
        <v>0</v>
      </c>
      <c r="H11" s="487">
        <f>SUBTOTAL(9,F11:G11)</f>
        <v>6595.7150000000001</v>
      </c>
      <c r="I11" s="360" t="s">
        <v>592</v>
      </c>
    </row>
    <row r="12" spans="1:10" x14ac:dyDescent="0.15">
      <c r="A12" s="43" t="s">
        <v>167</v>
      </c>
      <c r="B12" s="485">
        <v>2648</v>
      </c>
      <c r="C12" s="486"/>
      <c r="D12" s="485"/>
      <c r="E12" s="486"/>
      <c r="F12" s="485">
        <f t="shared" si="0"/>
        <v>2648</v>
      </c>
      <c r="G12" s="486">
        <f t="shared" si="0"/>
        <v>0</v>
      </c>
      <c r="H12" s="487">
        <f>SUBTOTAL(9,F12:G12)</f>
        <v>2648</v>
      </c>
      <c r="I12" s="360" t="s">
        <v>593</v>
      </c>
    </row>
    <row r="13" spans="1:10" x14ac:dyDescent="0.15">
      <c r="A13" s="43" t="s">
        <v>594</v>
      </c>
      <c r="B13" s="485">
        <v>0</v>
      </c>
      <c r="C13" s="486"/>
      <c r="D13" s="485"/>
      <c r="E13" s="486"/>
      <c r="F13" s="485">
        <f t="shared" si="0"/>
        <v>0</v>
      </c>
      <c r="G13" s="486">
        <f t="shared" si="0"/>
        <v>0</v>
      </c>
      <c r="H13" s="487">
        <f>SUBTOTAL(9,F13:G13)</f>
        <v>0</v>
      </c>
      <c r="I13" s="360" t="s">
        <v>595</v>
      </c>
    </row>
    <row r="14" spans="1:10" x14ac:dyDescent="0.15">
      <c r="A14" s="43" t="s">
        <v>175</v>
      </c>
      <c r="B14" s="485">
        <v>-29093.288</v>
      </c>
      <c r="C14" s="486"/>
      <c r="D14" s="485">
        <f>Resultatregnskap!C36</f>
        <v>-5897.2860000000001</v>
      </c>
      <c r="E14" s="486"/>
      <c r="F14" s="485">
        <f t="shared" si="0"/>
        <v>-34990.574000000001</v>
      </c>
      <c r="G14" s="488">
        <f t="shared" si="0"/>
        <v>0</v>
      </c>
      <c r="H14" s="487">
        <f>SUBTOTAL(9,F14:G14)</f>
        <v>-34990.574000000001</v>
      </c>
      <c r="I14" s="408" t="s">
        <v>596</v>
      </c>
    </row>
    <row r="15" spans="1:10" x14ac:dyDescent="0.15">
      <c r="A15" s="409" t="s">
        <v>533</v>
      </c>
      <c r="B15" s="489">
        <f>SUBTOTAL(9,B10:B14)</f>
        <v>-19649.573</v>
      </c>
      <c r="C15" s="490">
        <f>SUBTOTAL(9,C10:C14)</f>
        <v>0</v>
      </c>
      <c r="D15" s="489">
        <f>SUBTOTAL(9,D10:D14)</f>
        <v>-5897.2860000000001</v>
      </c>
      <c r="E15" s="490">
        <f>SUBTOTAL(9,E10:E14)</f>
        <v>0</v>
      </c>
      <c r="F15" s="489">
        <f>SUBTOTAL(9,F10:F14)</f>
        <v>-25546.859</v>
      </c>
      <c r="G15" s="491">
        <f>C15+E15</f>
        <v>0</v>
      </c>
      <c r="H15" s="492">
        <f>SUM(H10:H14)</f>
        <v>-25546.859</v>
      </c>
      <c r="I15" s="366" t="s">
        <v>597</v>
      </c>
    </row>
    <row r="16" spans="1:10" x14ac:dyDescent="0.15">
      <c r="H16" s="484"/>
    </row>
    <row r="17" spans="1:9" x14ac:dyDescent="0.15">
      <c r="A17" s="404"/>
    </row>
    <row r="18" spans="1:9" ht="108.5" customHeight="1" x14ac:dyDescent="0.15">
      <c r="A18" s="469" t="s">
        <v>598</v>
      </c>
      <c r="B18" s="469"/>
      <c r="C18" s="469"/>
      <c r="D18" s="469"/>
      <c r="E18" s="469"/>
      <c r="F18" s="469"/>
      <c r="G18" s="469"/>
      <c r="H18" s="469"/>
      <c r="I18" s="469"/>
    </row>
    <row r="19" spans="1:9" x14ac:dyDescent="0.15">
      <c r="D19" s="404"/>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H29" sqref="H29"/>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 OSM Aviaiton Academy AS</v>
      </c>
      <c r="B1" s="29"/>
      <c r="C1" s="29"/>
      <c r="D1" s="29"/>
      <c r="E1" s="29"/>
    </row>
    <row r="2" spans="1:6" ht="15" customHeight="1" x14ac:dyDescent="0.2">
      <c r="A2" s="28"/>
      <c r="B2" s="28"/>
      <c r="C2" s="28"/>
      <c r="D2" s="28"/>
      <c r="E2" s="28"/>
    </row>
    <row r="3" spans="1:6" ht="15" customHeight="1" x14ac:dyDescent="0.2">
      <c r="A3" s="471" t="s">
        <v>599</v>
      </c>
      <c r="B3" s="471"/>
      <c r="C3" s="471"/>
      <c r="D3" s="471"/>
      <c r="E3" s="42"/>
    </row>
    <row r="4" spans="1:6" x14ac:dyDescent="0.2">
      <c r="A4" s="196" t="s">
        <v>32</v>
      </c>
      <c r="B4" s="28"/>
      <c r="C4" s="28"/>
      <c r="D4" s="28"/>
      <c r="E4" s="28"/>
    </row>
    <row r="5" spans="1:6" ht="28" x14ac:dyDescent="0.2">
      <c r="A5" s="82"/>
      <c r="B5" s="83" t="s">
        <v>588</v>
      </c>
      <c r="C5" s="84" t="s">
        <v>600</v>
      </c>
      <c r="D5" s="84" t="s">
        <v>601</v>
      </c>
      <c r="E5" s="81" t="s">
        <v>34</v>
      </c>
    </row>
    <row r="6" spans="1:6" x14ac:dyDescent="0.2">
      <c r="A6" s="30" t="s">
        <v>35</v>
      </c>
      <c r="B6" s="38"/>
      <c r="C6" s="39"/>
      <c r="D6" s="40"/>
      <c r="E6" s="40"/>
    </row>
    <row r="7" spans="1:6" x14ac:dyDescent="0.2">
      <c r="A7" s="31" t="s">
        <v>38</v>
      </c>
      <c r="B7" s="493">
        <f>+Resultatregnskap!C9</f>
        <v>0</v>
      </c>
      <c r="C7" s="494"/>
      <c r="D7" s="495"/>
      <c r="E7" s="41" t="s">
        <v>602</v>
      </c>
      <c r="F7" s="49"/>
    </row>
    <row r="8" spans="1:6" x14ac:dyDescent="0.2">
      <c r="A8" s="31" t="s">
        <v>36</v>
      </c>
      <c r="B8" s="493">
        <f>+Resultatregnskap!C8</f>
        <v>58202.785000000003</v>
      </c>
      <c r="C8" s="496"/>
      <c r="D8" s="497"/>
      <c r="E8" s="41" t="s">
        <v>603</v>
      </c>
    </row>
    <row r="9" spans="1:6" x14ac:dyDescent="0.2">
      <c r="A9" s="410" t="s">
        <v>42</v>
      </c>
      <c r="B9" s="493">
        <f>+Resultatregnskap!C11</f>
        <v>3043.0410000000002</v>
      </c>
      <c r="C9" s="496"/>
      <c r="D9" s="497"/>
      <c r="E9" s="41" t="s">
        <v>604</v>
      </c>
    </row>
    <row r="10" spans="1:6" x14ac:dyDescent="0.2">
      <c r="A10" s="411" t="s">
        <v>44</v>
      </c>
      <c r="B10" s="498">
        <f>SUM(B7:B9)</f>
        <v>61245.826000000001</v>
      </c>
      <c r="C10" s="499">
        <f>SUM(C8:C9)</f>
        <v>0</v>
      </c>
      <c r="D10" s="500">
        <f>SUM(D8:D9)</f>
        <v>0</v>
      </c>
      <c r="E10" s="412" t="s">
        <v>605</v>
      </c>
    </row>
    <row r="11" spans="1:6" x14ac:dyDescent="0.2">
      <c r="A11" s="413"/>
      <c r="B11" s="493"/>
      <c r="C11" s="496"/>
      <c r="D11" s="497"/>
      <c r="E11" s="41"/>
    </row>
    <row r="12" spans="1:6" x14ac:dyDescent="0.2">
      <c r="A12" s="414" t="s">
        <v>46</v>
      </c>
      <c r="B12" s="493"/>
      <c r="C12" s="496"/>
      <c r="D12" s="497"/>
      <c r="E12" s="41"/>
    </row>
    <row r="13" spans="1:6" x14ac:dyDescent="0.2">
      <c r="A13" s="415" t="s">
        <v>47</v>
      </c>
      <c r="B13" s="493">
        <f>+Resultatregnskap!C15</f>
        <v>22407.968000000001</v>
      </c>
      <c r="C13" s="496"/>
      <c r="D13" s="497"/>
      <c r="E13" s="41" t="s">
        <v>606</v>
      </c>
    </row>
    <row r="14" spans="1:6" x14ac:dyDescent="0.2">
      <c r="A14" s="415" t="s">
        <v>49</v>
      </c>
      <c r="B14" s="493">
        <f>+Resultatregnskap!C16</f>
        <v>20243.592000000001</v>
      </c>
      <c r="C14" s="496"/>
      <c r="D14" s="497"/>
      <c r="E14" s="41" t="s">
        <v>607</v>
      </c>
    </row>
    <row r="15" spans="1:6" x14ac:dyDescent="0.2">
      <c r="A15" s="415" t="s">
        <v>51</v>
      </c>
      <c r="B15" s="493">
        <f>+Resultatregnskap!C17</f>
        <v>858.21600000000001</v>
      </c>
      <c r="C15" s="496"/>
      <c r="D15" s="497"/>
      <c r="E15" s="41" t="s">
        <v>608</v>
      </c>
    </row>
    <row r="16" spans="1:6" x14ac:dyDescent="0.2">
      <c r="A16" s="415" t="s">
        <v>53</v>
      </c>
      <c r="B16" s="493">
        <f>+Resultatregnskap!C18</f>
        <v>0</v>
      </c>
      <c r="C16" s="496"/>
      <c r="D16" s="497"/>
      <c r="E16" s="41" t="s">
        <v>609</v>
      </c>
    </row>
    <row r="17" spans="1:5" x14ac:dyDescent="0.2">
      <c r="A17" s="410" t="s">
        <v>55</v>
      </c>
      <c r="B17" s="493">
        <f>+Resultatregnskap!C19</f>
        <v>15221.731</v>
      </c>
      <c r="C17" s="496"/>
      <c r="D17" s="497"/>
      <c r="E17" s="41" t="s">
        <v>610</v>
      </c>
    </row>
    <row r="18" spans="1:5" x14ac:dyDescent="0.2">
      <c r="A18" s="411" t="s">
        <v>57</v>
      </c>
      <c r="B18" s="498">
        <f>SUM(B13:B17)</f>
        <v>58731.506999999998</v>
      </c>
      <c r="C18" s="499">
        <f>SUM(C13:C17)</f>
        <v>0</v>
      </c>
      <c r="D18" s="500">
        <f>SUM(D13:D17)</f>
        <v>0</v>
      </c>
      <c r="E18" s="412" t="s">
        <v>611</v>
      </c>
    </row>
    <row r="19" spans="1:5" x14ac:dyDescent="0.2">
      <c r="A19" s="413"/>
      <c r="B19" s="493"/>
      <c r="C19" s="496"/>
      <c r="D19" s="497"/>
      <c r="E19" s="41"/>
    </row>
    <row r="20" spans="1:5" x14ac:dyDescent="0.2">
      <c r="A20" s="411" t="s">
        <v>59</v>
      </c>
      <c r="B20" s="501">
        <f>B10-B18</f>
        <v>2514.3190000000031</v>
      </c>
      <c r="C20" s="502">
        <f>C10-C18</f>
        <v>0</v>
      </c>
      <c r="D20" s="503">
        <f>D10-D18</f>
        <v>0</v>
      </c>
      <c r="E20" s="416" t="s">
        <v>612</v>
      </c>
    </row>
    <row r="21" spans="1:5" x14ac:dyDescent="0.2">
      <c r="A21" s="413"/>
      <c r="B21" s="493"/>
      <c r="C21" s="496"/>
      <c r="D21" s="497"/>
      <c r="E21" s="41"/>
    </row>
    <row r="22" spans="1:5" x14ac:dyDescent="0.2">
      <c r="A22" s="30" t="s">
        <v>61</v>
      </c>
      <c r="B22" s="493"/>
      <c r="C22" s="496"/>
      <c r="D22" s="497"/>
      <c r="E22" s="41"/>
    </row>
    <row r="23" spans="1:5" x14ac:dyDescent="0.2">
      <c r="A23" s="415" t="s">
        <v>62</v>
      </c>
      <c r="B23" s="493">
        <f>+Resultatregnskap!C25</f>
        <v>9418.2729999999992</v>
      </c>
      <c r="C23" s="496"/>
      <c r="D23" s="497"/>
      <c r="E23" s="41" t="s">
        <v>613</v>
      </c>
    </row>
    <row r="24" spans="1:5" x14ac:dyDescent="0.2">
      <c r="A24" s="410" t="s">
        <v>64</v>
      </c>
      <c r="B24" s="493">
        <f>+Resultatregnskap!C26</f>
        <v>17829.878000000001</v>
      </c>
      <c r="C24" s="496"/>
      <c r="D24" s="497"/>
      <c r="E24" s="41" t="s">
        <v>614</v>
      </c>
    </row>
    <row r="25" spans="1:5" x14ac:dyDescent="0.2">
      <c r="A25" s="417" t="s">
        <v>66</v>
      </c>
      <c r="B25" s="498">
        <f>B23-B24</f>
        <v>-8411.6050000000014</v>
      </c>
      <c r="C25" s="499">
        <f>C23-C24</f>
        <v>0</v>
      </c>
      <c r="D25" s="500">
        <f>D23-D24</f>
        <v>0</v>
      </c>
      <c r="E25" s="412" t="s">
        <v>615</v>
      </c>
    </row>
    <row r="26" spans="1:5" x14ac:dyDescent="0.2">
      <c r="A26" s="418"/>
      <c r="B26" s="493"/>
      <c r="C26" s="496"/>
      <c r="D26" s="497"/>
      <c r="E26" s="41"/>
    </row>
    <row r="27" spans="1:5" x14ac:dyDescent="0.2">
      <c r="A27" s="417" t="s">
        <v>68</v>
      </c>
      <c r="B27" s="498">
        <f>B20+B25</f>
        <v>-5897.2859999999982</v>
      </c>
      <c r="C27" s="499">
        <f>C20+C25</f>
        <v>0</v>
      </c>
      <c r="D27" s="500">
        <f>D20+D25</f>
        <v>0</v>
      </c>
      <c r="E27" s="412" t="s">
        <v>616</v>
      </c>
    </row>
    <row r="28" spans="1:5" x14ac:dyDescent="0.2">
      <c r="A28" s="413"/>
      <c r="B28" s="493"/>
      <c r="C28" s="496"/>
      <c r="D28" s="497"/>
      <c r="E28" s="41"/>
    </row>
    <row r="29" spans="1:5" x14ac:dyDescent="0.2">
      <c r="A29" s="415" t="s">
        <v>70</v>
      </c>
      <c r="B29" s="493">
        <f>+Resultatregnskap!C31</f>
        <v>0</v>
      </c>
      <c r="C29" s="496"/>
      <c r="D29" s="497"/>
      <c r="E29" s="41" t="s">
        <v>617</v>
      </c>
    </row>
    <row r="30" spans="1:5" x14ac:dyDescent="0.2">
      <c r="A30" s="419"/>
      <c r="B30" s="493"/>
      <c r="C30" s="496"/>
      <c r="D30" s="497"/>
      <c r="E30" s="41"/>
    </row>
    <row r="31" spans="1:5" x14ac:dyDescent="0.2">
      <c r="A31" s="417" t="s">
        <v>72</v>
      </c>
      <c r="B31" s="498">
        <f>B27-B29</f>
        <v>-5897.2859999999982</v>
      </c>
      <c r="C31" s="499">
        <f>C27-C29</f>
        <v>0</v>
      </c>
      <c r="D31" s="500">
        <f>D27-D29</f>
        <v>0</v>
      </c>
      <c r="E31" s="412" t="s">
        <v>618</v>
      </c>
    </row>
    <row r="32" spans="1:5" x14ac:dyDescent="0.2">
      <c r="A32" s="413"/>
      <c r="B32" s="493"/>
      <c r="C32" s="496"/>
      <c r="D32" s="497"/>
      <c r="E32" s="41"/>
    </row>
    <row r="33" spans="1:8" x14ac:dyDescent="0.2">
      <c r="A33" s="30" t="s">
        <v>619</v>
      </c>
      <c r="B33" s="493"/>
      <c r="C33" s="496"/>
      <c r="D33" s="497"/>
      <c r="E33" s="41"/>
    </row>
    <row r="34" spans="1:8" x14ac:dyDescent="0.2">
      <c r="A34" s="415" t="s">
        <v>75</v>
      </c>
      <c r="B34" s="493">
        <f>+Resultatregnskap!C36</f>
        <v>-5897.2860000000001</v>
      </c>
      <c r="C34" s="496"/>
      <c r="D34" s="497"/>
      <c r="E34" s="41" t="s">
        <v>620</v>
      </c>
    </row>
    <row r="35" spans="1:8" x14ac:dyDescent="0.2">
      <c r="A35" s="415" t="s">
        <v>77</v>
      </c>
      <c r="B35" s="493">
        <f>+Resultatregnskap!C37</f>
        <v>0</v>
      </c>
      <c r="C35" s="496"/>
      <c r="D35" s="497"/>
      <c r="E35" s="41" t="s">
        <v>621</v>
      </c>
    </row>
    <row r="36" spans="1:8" x14ac:dyDescent="0.2">
      <c r="A36" s="410" t="s">
        <v>79</v>
      </c>
      <c r="B36" s="493">
        <f>+Resultatregnskap!C38</f>
        <v>0</v>
      </c>
      <c r="C36" s="496"/>
      <c r="D36" s="497"/>
      <c r="E36" s="41" t="s">
        <v>622</v>
      </c>
    </row>
    <row r="37" spans="1:8" x14ac:dyDescent="0.2">
      <c r="A37" s="411" t="s">
        <v>81</v>
      </c>
      <c r="B37" s="498">
        <f>SUM(B34:B36)</f>
        <v>-5897.2860000000001</v>
      </c>
      <c r="C37" s="498">
        <f t="shared" ref="C37:D37" si="0">SUM(C34:C36)</f>
        <v>0</v>
      </c>
      <c r="D37" s="498">
        <f t="shared" si="0"/>
        <v>0</v>
      </c>
      <c r="E37" s="412" t="s">
        <v>623</v>
      </c>
    </row>
    <row r="38" spans="1:8" x14ac:dyDescent="0.2">
      <c r="A38" s="85"/>
      <c r="B38" s="29"/>
      <c r="C38" s="29"/>
      <c r="D38" s="29"/>
      <c r="E38" s="29"/>
    </row>
    <row r="39" spans="1:8" ht="47.5" customHeight="1" x14ac:dyDescent="0.2">
      <c r="A39" s="86" t="s">
        <v>624</v>
      </c>
      <c r="B39" s="472"/>
      <c r="C39" s="473"/>
      <c r="D39" s="473"/>
      <c r="E39" s="474"/>
      <c r="G39" s="87"/>
    </row>
    <row r="40" spans="1:8" ht="42.5" customHeight="1" x14ac:dyDescent="0.2">
      <c r="A40" s="86" t="s">
        <v>625</v>
      </c>
      <c r="B40" s="475"/>
      <c r="C40" s="476"/>
      <c r="D40" s="476"/>
      <c r="E40" s="477"/>
      <c r="G40" s="87"/>
    </row>
    <row r="41" spans="1:8" x14ac:dyDescent="0.2">
      <c r="A41" s="85"/>
      <c r="B41" s="29"/>
      <c r="C41" s="29"/>
      <c r="D41" s="29"/>
      <c r="E41" s="29"/>
    </row>
    <row r="42" spans="1:8" ht="187.5" customHeight="1" x14ac:dyDescent="0.2">
      <c r="A42" s="470" t="s">
        <v>626</v>
      </c>
      <c r="B42" s="470"/>
      <c r="C42" s="470"/>
      <c r="D42" s="470"/>
      <c r="E42" s="470"/>
      <c r="F42" s="470"/>
      <c r="G42" s="470"/>
      <c r="H42" s="470"/>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 OSM Aviaiton Academy AS</v>
      </c>
    </row>
    <row r="3" spans="1:6" x14ac:dyDescent="0.2">
      <c r="A3" s="61" t="s">
        <v>627</v>
      </c>
      <c r="B3" s="6"/>
    </row>
    <row r="4" spans="1:6" x14ac:dyDescent="0.2">
      <c r="A4" s="62"/>
      <c r="B4" s="6"/>
    </row>
    <row r="5" spans="1:6" x14ac:dyDescent="0.2">
      <c r="A5" s="48" t="s">
        <v>628</v>
      </c>
      <c r="B5" s="32"/>
    </row>
    <row r="6" spans="1:6" x14ac:dyDescent="0.2">
      <c r="A6" s="48" t="s">
        <v>629</v>
      </c>
      <c r="B6" s="32"/>
      <c r="E6" s="5"/>
      <c r="F6" s="47"/>
    </row>
    <row r="7" spans="1:6" ht="15" customHeight="1" x14ac:dyDescent="0.2">
      <c r="A7" s="63"/>
      <c r="B7" s="478" t="s">
        <v>630</v>
      </c>
      <c r="C7" s="479"/>
    </row>
    <row r="8" spans="1:6" ht="15" customHeight="1" x14ac:dyDescent="0.2">
      <c r="A8" s="64" t="s">
        <v>631</v>
      </c>
      <c r="B8" s="65">
        <f>Resultatregnskap!C6</f>
        <v>45657</v>
      </c>
      <c r="C8" s="66">
        <f>Resultatregnskap!D6</f>
        <v>45291</v>
      </c>
      <c r="D8" s="67"/>
    </row>
    <row r="9" spans="1:6" x14ac:dyDescent="0.2">
      <c r="A9" s="1" t="s">
        <v>35</v>
      </c>
      <c r="B9" s="68">
        <f>Resultatregnskap!C12</f>
        <v>61245.826000000001</v>
      </c>
      <c r="C9" s="69">
        <f>Resultatregnskap!D12</f>
        <v>53150.17</v>
      </c>
    </row>
    <row r="10" spans="1:6" x14ac:dyDescent="0.2">
      <c r="A10" s="70" t="s">
        <v>632</v>
      </c>
      <c r="B10" s="68">
        <f>Resultatregnskap!C9</f>
        <v>0</v>
      </c>
      <c r="C10" s="69">
        <f>Resultatregnskap!D9</f>
        <v>0</v>
      </c>
    </row>
    <row r="11" spans="1:6" x14ac:dyDescent="0.2">
      <c r="A11" s="70" t="s">
        <v>633</v>
      </c>
      <c r="B11" s="68">
        <f>'Note 1 og 2'!B29</f>
        <v>49335.944000000003</v>
      </c>
      <c r="C11" s="68">
        <f>'Note 1 og 2'!C29</f>
        <v>47008.303</v>
      </c>
      <c r="D11" s="67"/>
    </row>
    <row r="12" spans="1:6" x14ac:dyDescent="0.2">
      <c r="A12" s="1" t="s">
        <v>49</v>
      </c>
      <c r="B12" s="68">
        <f>Resultatregnskap!C16</f>
        <v>20243.592000000001</v>
      </c>
      <c r="C12" s="69">
        <f>Resultatregnskap!D16</f>
        <v>21304.606</v>
      </c>
      <c r="D12" s="67"/>
    </row>
    <row r="13" spans="1:6" x14ac:dyDescent="0.2">
      <c r="A13" s="1" t="s">
        <v>634</v>
      </c>
      <c r="B13" s="68">
        <f>Resultatregnskap!C20-Resultatregnskap!C16</f>
        <v>38487.914999999994</v>
      </c>
      <c r="C13" s="69">
        <f>Resultatregnskap!D20-Resultatregnskap!D16</f>
        <v>39669.899999999994</v>
      </c>
    </row>
    <row r="14" spans="1:6" x14ac:dyDescent="0.2">
      <c r="A14" s="1" t="s">
        <v>57</v>
      </c>
      <c r="B14" s="68">
        <f>Resultatregnskap!C20</f>
        <v>58731.506999999998</v>
      </c>
      <c r="C14" s="69">
        <f>Resultatregnskap!D20</f>
        <v>60974.505999999994</v>
      </c>
    </row>
    <row r="15" spans="1:6" x14ac:dyDescent="0.2">
      <c r="A15" s="1" t="s">
        <v>59</v>
      </c>
      <c r="B15" s="68">
        <f>Resultatregnskap!C22</f>
        <v>2514.3190000000031</v>
      </c>
      <c r="C15" s="69">
        <f>Resultatregnskap!D22</f>
        <v>-7824.3359999999957</v>
      </c>
    </row>
    <row r="16" spans="1:6" x14ac:dyDescent="0.2">
      <c r="A16" s="1" t="s">
        <v>635</v>
      </c>
      <c r="B16" s="68">
        <f>Resultatregnskap!C33</f>
        <v>-5897.2859999999982</v>
      </c>
      <c r="C16" s="69">
        <f>Resultatregnskap!D33</f>
        <v>-4216.2879999999968</v>
      </c>
    </row>
    <row r="17" spans="1:3" x14ac:dyDescent="0.2">
      <c r="A17" s="71"/>
      <c r="B17" s="72"/>
      <c r="C17" s="73"/>
    </row>
    <row r="18" spans="1:3" x14ac:dyDescent="0.2">
      <c r="A18" s="2" t="s">
        <v>636</v>
      </c>
      <c r="B18" s="72"/>
      <c r="C18" s="73"/>
    </row>
    <row r="19" spans="1:3" x14ac:dyDescent="0.2">
      <c r="A19" s="1" t="s">
        <v>637</v>
      </c>
      <c r="B19" s="33">
        <f>('Balanse - eiendeler'!C11)+('Balanse - eiendeler'!C19)+('Balanse - eiendeler'!C29)</f>
        <v>36382.031999999999</v>
      </c>
      <c r="C19" s="7">
        <f>('Balanse - eiendeler'!D11)+('Balanse - eiendeler'!D19)+('Balanse - eiendeler'!D29)</f>
        <v>24272.592999999997</v>
      </c>
    </row>
    <row r="20" spans="1:3" x14ac:dyDescent="0.2">
      <c r="A20" s="1" t="s">
        <v>638</v>
      </c>
      <c r="B20" s="33">
        <f>('Balanse - eiendeler'!C35)+('Balanse - eiendeler'!C40)+('Balanse - eiendeler'!C46)+('Balanse - eiendeler'!C51)</f>
        <v>8071.0709999999999</v>
      </c>
      <c r="C20" s="7">
        <f>('Balanse - eiendeler'!D35)+('Balanse - eiendeler'!D40)+('Balanse - eiendeler'!D46)+('Balanse - eiendeler'!D51)</f>
        <v>10380.57</v>
      </c>
    </row>
    <row r="21" spans="1:3" x14ac:dyDescent="0.2">
      <c r="A21" s="1" t="s">
        <v>639</v>
      </c>
      <c r="B21" s="33">
        <f>'Balanse - eiendeler'!C53</f>
        <v>44453.103000000003</v>
      </c>
      <c r="C21" s="7">
        <f>'Balanse - eiendeler'!D53</f>
        <v>34653.163</v>
      </c>
    </row>
    <row r="22" spans="1:3" x14ac:dyDescent="0.2">
      <c r="A22" s="1" t="s">
        <v>640</v>
      </c>
      <c r="B22" s="33">
        <f>'Balanse - egenkapital og gjeld'!C20</f>
        <v>-25546.827000000001</v>
      </c>
      <c r="C22" s="7">
        <f>'Balanse - egenkapital og gjeld'!D20</f>
        <v>-19649.541000000001</v>
      </c>
    </row>
    <row r="23" spans="1:3" x14ac:dyDescent="0.2">
      <c r="A23" s="1" t="s">
        <v>641</v>
      </c>
      <c r="B23" s="33">
        <f>('Balanse - egenkapital og gjeld'!C38)+('Balanse - egenkapital og gjeld'!C30)</f>
        <v>0</v>
      </c>
      <c r="C23" s="7">
        <f>('Balanse - egenkapital og gjeld'!D38)+('Balanse - egenkapital og gjeld'!D30)</f>
        <v>0</v>
      </c>
    </row>
    <row r="24" spans="1:3" x14ac:dyDescent="0.2">
      <c r="A24" s="1" t="s">
        <v>642</v>
      </c>
      <c r="B24" s="33">
        <f>'Balanse - egenkapital og gjeld'!C47</f>
        <v>69999.928</v>
      </c>
      <c r="C24" s="7">
        <f>'Balanse - egenkapital og gjeld'!D47</f>
        <v>54302.703000000001</v>
      </c>
    </row>
    <row r="25" spans="1:3" x14ac:dyDescent="0.2">
      <c r="A25" s="1" t="s">
        <v>643</v>
      </c>
      <c r="B25" s="33">
        <f>'Balanse - egenkapital og gjeld'!C51</f>
        <v>44453.100999999995</v>
      </c>
      <c r="C25" s="7">
        <f>'Balanse - egenkapital og gjeld'!D51</f>
        <v>34653.161999999997</v>
      </c>
    </row>
    <row r="26" spans="1:3" x14ac:dyDescent="0.2">
      <c r="A26" s="3"/>
      <c r="B26" s="35"/>
      <c r="C26" s="6"/>
    </row>
    <row r="27" spans="1:3" x14ac:dyDescent="0.2">
      <c r="A27" s="3"/>
      <c r="B27" s="36"/>
      <c r="C27" s="9"/>
    </row>
    <row r="28" spans="1:3" x14ac:dyDescent="0.2">
      <c r="A28" s="2" t="s">
        <v>644</v>
      </c>
      <c r="B28" s="34"/>
      <c r="C28" s="8"/>
    </row>
    <row r="29" spans="1:3" x14ac:dyDescent="0.2">
      <c r="A29" s="1" t="s">
        <v>645</v>
      </c>
      <c r="B29" s="37">
        <f>B12/B14</f>
        <v>0.34468027527371298</v>
      </c>
      <c r="C29" s="11">
        <f>C12/C14</f>
        <v>0.34940186313276572</v>
      </c>
    </row>
    <row r="30" spans="1:3" x14ac:dyDescent="0.2">
      <c r="A30" s="1" t="s">
        <v>646</v>
      </c>
      <c r="B30" s="37">
        <f>B15/B9</f>
        <v>4.1052903752167587E-2</v>
      </c>
      <c r="C30" s="11">
        <f>C15/C9</f>
        <v>-0.14721187157068352</v>
      </c>
    </row>
    <row r="31" spans="1:3" x14ac:dyDescent="0.2">
      <c r="A31" s="1" t="s">
        <v>647</v>
      </c>
      <c r="B31" s="37">
        <f>B20/B24</f>
        <v>0.11530113288116525</v>
      </c>
      <c r="C31" s="11">
        <f>C20/C24</f>
        <v>0.1911612024174929</v>
      </c>
    </row>
    <row r="32" spans="1:3" x14ac:dyDescent="0.2">
      <c r="A32" s="1" t="s">
        <v>648</v>
      </c>
      <c r="B32" s="33">
        <f>B20-B24</f>
        <v>-61928.857000000004</v>
      </c>
      <c r="C32" s="7">
        <f>C20-C24</f>
        <v>-43922.133000000002</v>
      </c>
    </row>
    <row r="33" spans="1:4" x14ac:dyDescent="0.2">
      <c r="A33" s="1" t="s">
        <v>649</v>
      </c>
      <c r="B33" s="37">
        <f>B22/B25</f>
        <v>-0.57469167336604943</v>
      </c>
      <c r="C33" s="11">
        <f>C22/C25</f>
        <v>-0.56703457537294877</v>
      </c>
    </row>
    <row r="34" spans="1:4" x14ac:dyDescent="0.2">
      <c r="A34" s="1" t="s">
        <v>650</v>
      </c>
      <c r="B34" s="37">
        <f>B24/B22</f>
        <v>-2.7400634920336682</v>
      </c>
      <c r="C34" s="11">
        <f>C24/C22</f>
        <v>-2.7635608892848946</v>
      </c>
    </row>
    <row r="35" spans="1:4" x14ac:dyDescent="0.2">
      <c r="A35" s="1" t="s">
        <v>651</v>
      </c>
      <c r="B35" s="37">
        <f>B10/B9</f>
        <v>0</v>
      </c>
      <c r="C35" s="11">
        <f>C10/C9</f>
        <v>0</v>
      </c>
    </row>
    <row r="36" spans="1:4" x14ac:dyDescent="0.2">
      <c r="A36" s="1" t="s">
        <v>652</v>
      </c>
      <c r="B36" s="74">
        <f>B11/B9</f>
        <v>0.8055396950642808</v>
      </c>
      <c r="C36" s="75">
        <f>C11/C9</f>
        <v>0.88444313536532437</v>
      </c>
      <c r="D36" s="67"/>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H7" sqref="H7"/>
    </sheetView>
  </sheetViews>
  <sheetFormatPr baseColWidth="10" defaultColWidth="11.5" defaultRowHeight="13" x14ac:dyDescent="0.15"/>
  <cols>
    <col min="1" max="1" width="36.83203125" style="53" customWidth="1"/>
    <col min="2" max="2" width="7.1640625" style="53" customWidth="1"/>
    <col min="3" max="3" width="13.5" style="52" customWidth="1"/>
    <col min="4" max="4" width="13" style="52" customWidth="1"/>
    <col min="5" max="5" width="13.83203125" style="53" customWidth="1"/>
    <col min="6" max="16384" width="11.5" style="53"/>
  </cols>
  <sheetData>
    <row r="1" spans="1:6" x14ac:dyDescent="0.15">
      <c r="A1" s="90" t="s">
        <v>653</v>
      </c>
      <c r="B1" s="90"/>
      <c r="C1" s="91"/>
      <c r="D1" s="92"/>
    </row>
    <row r="2" spans="1:6" x14ac:dyDescent="0.15">
      <c r="A2" s="93" t="s">
        <v>665</v>
      </c>
      <c r="B2" s="90"/>
      <c r="C2" s="91"/>
      <c r="D2" s="92"/>
    </row>
    <row r="3" spans="1:6" x14ac:dyDescent="0.15">
      <c r="A3" s="93" t="s">
        <v>31</v>
      </c>
      <c r="B3" s="90"/>
      <c r="C3" s="91"/>
      <c r="D3" s="92"/>
    </row>
    <row r="4" spans="1:6" x14ac:dyDescent="0.15">
      <c r="A4" s="94" t="s">
        <v>32</v>
      </c>
      <c r="B4" s="95"/>
      <c r="C4" s="432"/>
      <c r="D4" s="432"/>
    </row>
    <row r="5" spans="1:6" x14ac:dyDescent="0.15">
      <c r="A5" s="94"/>
      <c r="B5" s="96"/>
      <c r="C5" s="97"/>
      <c r="D5" s="97"/>
      <c r="E5" s="98"/>
    </row>
    <row r="6" spans="1:6" x14ac:dyDescent="0.15">
      <c r="A6" s="99"/>
      <c r="B6" s="100" t="s">
        <v>33</v>
      </c>
      <c r="C6" s="101">
        <v>45657</v>
      </c>
      <c r="D6" s="102">
        <v>45291</v>
      </c>
      <c r="E6" s="103" t="s">
        <v>34</v>
      </c>
    </row>
    <row r="7" spans="1:6" x14ac:dyDescent="0.15">
      <c r="A7" s="104" t="s">
        <v>35</v>
      </c>
      <c r="B7" s="105"/>
      <c r="C7" s="106"/>
      <c r="D7" s="107"/>
      <c r="E7" s="108"/>
    </row>
    <row r="8" spans="1:6" x14ac:dyDescent="0.15">
      <c r="A8" s="109" t="s">
        <v>36</v>
      </c>
      <c r="B8" s="105">
        <v>1</v>
      </c>
      <c r="C8" s="80">
        <v>58202.785000000003</v>
      </c>
      <c r="D8" s="80">
        <v>48473.834999999999</v>
      </c>
      <c r="E8" s="110" t="s">
        <v>37</v>
      </c>
      <c r="F8" s="54"/>
    </row>
    <row r="9" spans="1:6" x14ac:dyDescent="0.15">
      <c r="A9" s="109" t="s">
        <v>38</v>
      </c>
      <c r="B9" s="105">
        <v>1</v>
      </c>
      <c r="C9" s="111"/>
      <c r="D9" s="111"/>
      <c r="E9" s="110" t="s">
        <v>39</v>
      </c>
      <c r="F9" s="55"/>
    </row>
    <row r="10" spans="1:6" x14ac:dyDescent="0.15">
      <c r="A10" s="109" t="s">
        <v>40</v>
      </c>
      <c r="B10" s="105"/>
      <c r="C10" s="111"/>
      <c r="D10" s="111"/>
      <c r="E10" s="110" t="s">
        <v>41</v>
      </c>
      <c r="F10" s="56"/>
    </row>
    <row r="11" spans="1:6" x14ac:dyDescent="0.15">
      <c r="A11" s="109" t="s">
        <v>42</v>
      </c>
      <c r="B11" s="105"/>
      <c r="C11" s="111">
        <v>3043.0410000000002</v>
      </c>
      <c r="D11" s="111">
        <v>4676.335</v>
      </c>
      <c r="E11" s="110" t="s">
        <v>43</v>
      </c>
      <c r="F11" s="56"/>
    </row>
    <row r="12" spans="1:6" x14ac:dyDescent="0.15">
      <c r="A12" s="112" t="s">
        <v>44</v>
      </c>
      <c r="B12" s="113"/>
      <c r="C12" s="114">
        <f>SUBTOTAL(9,C8:C11)</f>
        <v>61245.826000000001</v>
      </c>
      <c r="D12" s="115">
        <f>SUBTOTAL(9,D8:D11)</f>
        <v>53150.17</v>
      </c>
      <c r="E12" s="103" t="s">
        <v>45</v>
      </c>
    </row>
    <row r="13" spans="1:6" x14ac:dyDescent="0.15">
      <c r="A13" s="116"/>
      <c r="B13" s="105"/>
      <c r="C13" s="106"/>
      <c r="D13" s="107"/>
      <c r="E13" s="108"/>
    </row>
    <row r="14" spans="1:6" x14ac:dyDescent="0.15">
      <c r="A14" s="117" t="s">
        <v>46</v>
      </c>
      <c r="B14" s="105"/>
      <c r="C14" s="106"/>
      <c r="D14" s="107"/>
      <c r="E14" s="108"/>
    </row>
    <row r="15" spans="1:6" x14ac:dyDescent="0.15">
      <c r="A15" s="109" t="s">
        <v>47</v>
      </c>
      <c r="B15" s="105"/>
      <c r="C15" s="80">
        <v>22407.968000000001</v>
      </c>
      <c r="D15" s="80">
        <v>23091.256000000001</v>
      </c>
      <c r="E15" s="110" t="s">
        <v>48</v>
      </c>
    </row>
    <row r="16" spans="1:6" x14ac:dyDescent="0.15">
      <c r="A16" s="109" t="s">
        <v>49</v>
      </c>
      <c r="B16" s="118">
        <v>2</v>
      </c>
      <c r="C16" s="80">
        <v>20243.592000000001</v>
      </c>
      <c r="D16" s="80">
        <v>21304.606</v>
      </c>
      <c r="E16" s="110" t="s">
        <v>50</v>
      </c>
    </row>
    <row r="17" spans="1:10" x14ac:dyDescent="0.15">
      <c r="A17" s="109" t="s">
        <v>51</v>
      </c>
      <c r="B17" s="105"/>
      <c r="C17" s="80">
        <v>858.21600000000001</v>
      </c>
      <c r="D17" s="80">
        <v>1099.662</v>
      </c>
      <c r="E17" s="110" t="s">
        <v>52</v>
      </c>
    </row>
    <row r="18" spans="1:10" x14ac:dyDescent="0.15">
      <c r="A18" s="109" t="s">
        <v>53</v>
      </c>
      <c r="B18" s="105"/>
      <c r="C18" s="80"/>
      <c r="D18" s="80"/>
      <c r="E18" s="110" t="s">
        <v>54</v>
      </c>
      <c r="J18" s="55"/>
    </row>
    <row r="19" spans="1:10" x14ac:dyDescent="0.15">
      <c r="A19" s="109" t="s">
        <v>55</v>
      </c>
      <c r="B19" s="105">
        <v>3</v>
      </c>
      <c r="C19" s="80">
        <v>15221.731</v>
      </c>
      <c r="D19" s="80">
        <v>15478.982</v>
      </c>
      <c r="E19" s="110" t="s">
        <v>56</v>
      </c>
      <c r="J19" s="55"/>
    </row>
    <row r="20" spans="1:10" x14ac:dyDescent="0.15">
      <c r="A20" s="119" t="s">
        <v>57</v>
      </c>
      <c r="B20" s="113"/>
      <c r="C20" s="114">
        <f>SUBTOTAL(9,C15:C19)</f>
        <v>58731.506999999998</v>
      </c>
      <c r="D20" s="115">
        <f>SUBTOTAL(9,D15:D19)</f>
        <v>60974.505999999994</v>
      </c>
      <c r="E20" s="103" t="s">
        <v>58</v>
      </c>
    </row>
    <row r="21" spans="1:10" x14ac:dyDescent="0.15">
      <c r="A21" s="116"/>
      <c r="B21" s="105"/>
      <c r="C21" s="106"/>
      <c r="D21" s="107"/>
      <c r="E21" s="108"/>
    </row>
    <row r="22" spans="1:10" x14ac:dyDescent="0.15">
      <c r="A22" s="119" t="s">
        <v>59</v>
      </c>
      <c r="B22" s="113"/>
      <c r="C22" s="120">
        <f>C12-C20</f>
        <v>2514.3190000000031</v>
      </c>
      <c r="D22" s="121">
        <f>D12-D20</f>
        <v>-7824.3359999999957</v>
      </c>
      <c r="E22" s="103" t="s">
        <v>60</v>
      </c>
    </row>
    <row r="23" spans="1:10" x14ac:dyDescent="0.15">
      <c r="A23" s="116"/>
      <c r="B23" s="105"/>
      <c r="C23" s="106"/>
      <c r="D23" s="107"/>
      <c r="E23" s="108"/>
    </row>
    <row r="24" spans="1:10" x14ac:dyDescent="0.15">
      <c r="A24" s="104" t="s">
        <v>61</v>
      </c>
      <c r="B24" s="105"/>
      <c r="C24" s="106"/>
      <c r="D24" s="107"/>
      <c r="E24" s="108"/>
    </row>
    <row r="25" spans="1:10" x14ac:dyDescent="0.15">
      <c r="A25" s="109" t="s">
        <v>62</v>
      </c>
      <c r="B25" s="105"/>
      <c r="C25" s="106">
        <f>9152.319+256.261+9.693</f>
        <v>9418.2729999999992</v>
      </c>
      <c r="D25" s="122">
        <v>4992.9659999999994</v>
      </c>
      <c r="E25" s="110" t="s">
        <v>63</v>
      </c>
    </row>
    <row r="26" spans="1:10" x14ac:dyDescent="0.15">
      <c r="A26" s="109" t="s">
        <v>64</v>
      </c>
      <c r="B26" s="105"/>
      <c r="C26" s="106">
        <f>17301.239+269.824+258.815</f>
        <v>17829.878000000001</v>
      </c>
      <c r="D26" s="123">
        <v>1384.9180000000001</v>
      </c>
      <c r="E26" s="110" t="s">
        <v>65</v>
      </c>
    </row>
    <row r="27" spans="1:10" x14ac:dyDescent="0.15">
      <c r="A27" s="119" t="s">
        <v>66</v>
      </c>
      <c r="B27" s="113"/>
      <c r="C27" s="120">
        <f>C25-C26</f>
        <v>-8411.6050000000014</v>
      </c>
      <c r="D27" s="121">
        <f>D25-D26</f>
        <v>3608.0479999999993</v>
      </c>
      <c r="E27" s="103" t="s">
        <v>67</v>
      </c>
    </row>
    <row r="28" spans="1:10" x14ac:dyDescent="0.15">
      <c r="A28" s="116"/>
      <c r="B28" s="105"/>
      <c r="C28" s="106"/>
      <c r="D28" s="107"/>
      <c r="E28" s="108"/>
    </row>
    <row r="29" spans="1:10" x14ac:dyDescent="0.15">
      <c r="A29" s="119" t="s">
        <v>68</v>
      </c>
      <c r="B29" s="113"/>
      <c r="C29" s="120">
        <f>C22+C27</f>
        <v>-5897.2859999999982</v>
      </c>
      <c r="D29" s="121">
        <f>D22+D27</f>
        <v>-4216.2879999999968</v>
      </c>
      <c r="E29" s="103" t="s">
        <v>69</v>
      </c>
    </row>
    <row r="30" spans="1:10" x14ac:dyDescent="0.15">
      <c r="A30" s="116"/>
      <c r="B30" s="105"/>
      <c r="C30" s="106"/>
      <c r="D30" s="107"/>
      <c r="E30" s="108"/>
    </row>
    <row r="31" spans="1:10" x14ac:dyDescent="0.15">
      <c r="A31" s="109" t="s">
        <v>70</v>
      </c>
      <c r="B31" s="105"/>
      <c r="C31" s="124"/>
      <c r="D31" s="122">
        <v>0</v>
      </c>
      <c r="E31" s="110" t="s">
        <v>71</v>
      </c>
    </row>
    <row r="32" spans="1:10" x14ac:dyDescent="0.15">
      <c r="A32" s="116"/>
      <c r="B32" s="105"/>
      <c r="C32" s="125"/>
      <c r="D32" s="126"/>
      <c r="E32" s="108"/>
    </row>
    <row r="33" spans="1:5" x14ac:dyDescent="0.15">
      <c r="A33" s="119" t="s">
        <v>72</v>
      </c>
      <c r="B33" s="113"/>
      <c r="C33" s="120">
        <f>C29-C31</f>
        <v>-5897.2859999999982</v>
      </c>
      <c r="D33" s="121">
        <f>D29-D31</f>
        <v>-4216.2879999999968</v>
      </c>
      <c r="E33" s="103" t="s">
        <v>73</v>
      </c>
    </row>
    <row r="34" spans="1:5" x14ac:dyDescent="0.15">
      <c r="A34" s="116"/>
      <c r="B34" s="105"/>
      <c r="C34" s="106"/>
      <c r="D34" s="107"/>
      <c r="E34" s="108"/>
    </row>
    <row r="35" spans="1:5" x14ac:dyDescent="0.15">
      <c r="A35" s="104" t="s">
        <v>74</v>
      </c>
      <c r="B35" s="105"/>
      <c r="C35" s="106"/>
      <c r="D35" s="107"/>
      <c r="E35" s="108"/>
    </row>
    <row r="36" spans="1:5" x14ac:dyDescent="0.15">
      <c r="A36" s="109" t="s">
        <v>75</v>
      </c>
      <c r="B36" s="105"/>
      <c r="C36" s="106">
        <v>-5897.2860000000001</v>
      </c>
      <c r="D36" s="122">
        <v>-4216</v>
      </c>
      <c r="E36" s="110" t="s">
        <v>76</v>
      </c>
    </row>
    <row r="37" spans="1:5" x14ac:dyDescent="0.15">
      <c r="A37" s="109" t="s">
        <v>77</v>
      </c>
      <c r="B37" s="105"/>
      <c r="C37" s="106"/>
      <c r="D37" s="80"/>
      <c r="E37" s="110" t="s">
        <v>78</v>
      </c>
    </row>
    <row r="38" spans="1:5" x14ac:dyDescent="0.15">
      <c r="A38" s="109" t="s">
        <v>79</v>
      </c>
      <c r="B38" s="105"/>
      <c r="C38" s="80"/>
      <c r="D38" s="80"/>
      <c r="E38" s="110" t="s">
        <v>80</v>
      </c>
    </row>
    <row r="39" spans="1:5" x14ac:dyDescent="0.15">
      <c r="A39" s="119" t="s">
        <v>81</v>
      </c>
      <c r="B39" s="113"/>
      <c r="C39" s="120">
        <f>SUBTOTAL(9,C36:C38)</f>
        <v>-5897.2860000000001</v>
      </c>
      <c r="D39" s="121">
        <f>SUBTOTAL(9,D36:D38)</f>
        <v>-4216</v>
      </c>
      <c r="E39" s="103" t="s">
        <v>82</v>
      </c>
    </row>
    <row r="41" spans="1:5" s="79" customFormat="1" ht="93.75" customHeight="1" x14ac:dyDescent="0.15">
      <c r="A41" s="433" t="s">
        <v>83</v>
      </c>
      <c r="B41" s="433"/>
      <c r="C41" s="433"/>
      <c r="D41" s="433"/>
      <c r="E41" s="433"/>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29" sqref="C29"/>
    </sheetView>
  </sheetViews>
  <sheetFormatPr baseColWidth="10" defaultColWidth="11.5" defaultRowHeight="13" x14ac:dyDescent="0.15"/>
  <cols>
    <col min="1" max="1" width="52.83203125" style="53" bestFit="1" customWidth="1"/>
    <col min="2" max="2" width="8" style="150" customWidth="1"/>
    <col min="3" max="4" width="14.5" style="52" customWidth="1"/>
    <col min="5" max="5" width="13.5" style="53" customWidth="1"/>
    <col min="6" max="16384" width="11.5" style="53"/>
  </cols>
  <sheetData>
    <row r="1" spans="1:5" ht="16.5" customHeight="1" x14ac:dyDescent="0.15">
      <c r="A1" s="29" t="str">
        <f>Resultatregnskap!A1</f>
        <v>Fagskolens navn: OSM Aviaiton Academy AS</v>
      </c>
      <c r="B1" s="90"/>
      <c r="C1" s="90"/>
      <c r="D1" s="127"/>
      <c r="E1" s="127"/>
    </row>
    <row r="2" spans="1:5" ht="16.5" customHeight="1" x14ac:dyDescent="0.15">
      <c r="A2" s="29" t="s">
        <v>84</v>
      </c>
      <c r="B2" s="90"/>
      <c r="C2" s="90"/>
      <c r="D2" s="127"/>
      <c r="E2" s="127"/>
    </row>
    <row r="3" spans="1:5" ht="16.5" customHeight="1" x14ac:dyDescent="0.15">
      <c r="A3" s="94" t="s">
        <v>32</v>
      </c>
      <c r="B3" s="90"/>
      <c r="C3" s="90"/>
      <c r="D3" s="127"/>
      <c r="E3" s="127"/>
    </row>
    <row r="4" spans="1:5" ht="16.5" customHeight="1" x14ac:dyDescent="0.15">
      <c r="A4" s="128"/>
      <c r="B4" s="129"/>
      <c r="C4" s="129"/>
      <c r="D4" s="130"/>
      <c r="E4" s="127"/>
    </row>
    <row r="5" spans="1:5" ht="16.25" customHeight="1" x14ac:dyDescent="0.15">
      <c r="A5" s="131"/>
      <c r="B5" s="132" t="s">
        <v>33</v>
      </c>
      <c r="C5" s="101">
        <f>Resultatregnskap!C6</f>
        <v>45657</v>
      </c>
      <c r="D5" s="101">
        <f>Resultatregnskap!D6</f>
        <v>45291</v>
      </c>
      <c r="E5" s="133" t="s">
        <v>34</v>
      </c>
    </row>
    <row r="6" spans="1:5" x14ac:dyDescent="0.15">
      <c r="A6" s="134" t="s">
        <v>85</v>
      </c>
      <c r="B6" s="135"/>
      <c r="C6" s="57"/>
      <c r="D6" s="57"/>
      <c r="E6" s="136"/>
    </row>
    <row r="7" spans="1:5" x14ac:dyDescent="0.15">
      <c r="A7" s="134" t="s">
        <v>86</v>
      </c>
      <c r="B7" s="135"/>
      <c r="C7" s="57"/>
      <c r="D7" s="57"/>
      <c r="E7" s="136"/>
    </row>
    <row r="8" spans="1:5" x14ac:dyDescent="0.15">
      <c r="A8" s="137" t="s">
        <v>87</v>
      </c>
      <c r="B8" s="135"/>
      <c r="C8" s="57"/>
      <c r="D8" s="57"/>
      <c r="E8" s="138" t="s">
        <v>88</v>
      </c>
    </row>
    <row r="9" spans="1:5" x14ac:dyDescent="0.15">
      <c r="A9" s="137" t="s">
        <v>89</v>
      </c>
      <c r="B9" s="135"/>
      <c r="C9" s="57"/>
      <c r="D9" s="57"/>
      <c r="E9" s="138" t="s">
        <v>90</v>
      </c>
    </row>
    <row r="10" spans="1:5" x14ac:dyDescent="0.15">
      <c r="A10" s="137" t="s">
        <v>91</v>
      </c>
      <c r="B10" s="135"/>
      <c r="C10" s="57"/>
      <c r="D10" s="57"/>
      <c r="E10" s="138" t="s">
        <v>92</v>
      </c>
    </row>
    <row r="11" spans="1:5" x14ac:dyDescent="0.15">
      <c r="A11" s="139" t="s">
        <v>93</v>
      </c>
      <c r="B11" s="140"/>
      <c r="C11" s="141">
        <f>SUBTOTAL(9,C8:C10)</f>
        <v>0</v>
      </c>
      <c r="D11" s="142">
        <f>SUBTOTAL(9,D8:D10)</f>
        <v>0</v>
      </c>
      <c r="E11" s="143" t="s">
        <v>94</v>
      </c>
    </row>
    <row r="12" spans="1:5" x14ac:dyDescent="0.15">
      <c r="A12" s="144"/>
      <c r="B12" s="135"/>
      <c r="C12" s="57"/>
      <c r="D12" s="57"/>
      <c r="E12" s="136"/>
    </row>
    <row r="13" spans="1:5" x14ac:dyDescent="0.15">
      <c r="A13" s="134" t="s">
        <v>95</v>
      </c>
      <c r="B13" s="135"/>
      <c r="C13" s="57"/>
      <c r="D13" s="57"/>
      <c r="E13" s="136"/>
    </row>
    <row r="14" spans="1:5" x14ac:dyDescent="0.15">
      <c r="A14" s="137" t="s">
        <v>96</v>
      </c>
      <c r="B14" s="135"/>
      <c r="C14" s="57"/>
      <c r="D14" s="57"/>
      <c r="E14" s="138" t="s">
        <v>97</v>
      </c>
    </row>
    <row r="15" spans="1:5" x14ac:dyDescent="0.15">
      <c r="A15" s="137" t="s">
        <v>98</v>
      </c>
      <c r="B15" s="135"/>
      <c r="C15" s="57"/>
      <c r="D15" s="57"/>
      <c r="E15" s="138" t="s">
        <v>99</v>
      </c>
    </row>
    <row r="16" spans="1:5" x14ac:dyDescent="0.15">
      <c r="A16" s="137" t="s">
        <v>100</v>
      </c>
      <c r="B16" s="135"/>
      <c r="C16" s="58">
        <v>2842.0459999999998</v>
      </c>
      <c r="D16" s="58">
        <v>3285.047</v>
      </c>
      <c r="E16" s="138" t="s">
        <v>101</v>
      </c>
    </row>
    <row r="17" spans="1:6" x14ac:dyDescent="0.15">
      <c r="A17" s="137" t="s">
        <v>102</v>
      </c>
      <c r="B17" s="135"/>
      <c r="C17" s="57"/>
      <c r="D17" s="57"/>
      <c r="E17" s="138" t="s">
        <v>103</v>
      </c>
    </row>
    <row r="18" spans="1:6" x14ac:dyDescent="0.15">
      <c r="A18" s="137" t="s">
        <v>104</v>
      </c>
      <c r="B18" s="135"/>
      <c r="C18" s="57"/>
      <c r="D18" s="57"/>
      <c r="E18" s="138" t="s">
        <v>105</v>
      </c>
    </row>
    <row r="19" spans="1:6" x14ac:dyDescent="0.15">
      <c r="A19" s="139" t="s">
        <v>106</v>
      </c>
      <c r="B19" s="140"/>
      <c r="C19" s="141">
        <f>SUBTOTAL(9,C14:C18)</f>
        <v>2842.0459999999998</v>
      </c>
      <c r="D19" s="142">
        <f>SUBTOTAL(9,D14:D18)</f>
        <v>3285.047</v>
      </c>
      <c r="E19" s="143" t="s">
        <v>107</v>
      </c>
    </row>
    <row r="20" spans="1:6" x14ac:dyDescent="0.15">
      <c r="A20" s="144"/>
      <c r="B20" s="135"/>
      <c r="C20" s="57"/>
      <c r="D20" s="57"/>
      <c r="E20" s="136"/>
    </row>
    <row r="21" spans="1:6" x14ac:dyDescent="0.15">
      <c r="A21" s="134" t="s">
        <v>108</v>
      </c>
      <c r="B21" s="135"/>
      <c r="C21" s="57"/>
      <c r="D21" s="57"/>
      <c r="E21" s="136"/>
    </row>
    <row r="22" spans="1:6" x14ac:dyDescent="0.15">
      <c r="A22" s="137" t="s">
        <v>109</v>
      </c>
      <c r="B22" s="135"/>
      <c r="C22" s="57"/>
      <c r="D22" s="57"/>
      <c r="E22" s="138" t="s">
        <v>110</v>
      </c>
    </row>
    <row r="23" spans="1:6" x14ac:dyDescent="0.15">
      <c r="A23" s="137" t="s">
        <v>111</v>
      </c>
      <c r="B23" s="135"/>
      <c r="C23" s="57"/>
      <c r="D23" s="57"/>
      <c r="E23" s="138" t="s">
        <v>112</v>
      </c>
    </row>
    <row r="24" spans="1:6" x14ac:dyDescent="0.15">
      <c r="A24" s="137" t="s">
        <v>113</v>
      </c>
      <c r="B24" s="135">
        <v>6</v>
      </c>
      <c r="C24" s="57">
        <v>33512.985999999997</v>
      </c>
      <c r="D24" s="57">
        <v>20962.545999999998</v>
      </c>
      <c r="E24" s="138" t="s">
        <v>114</v>
      </c>
      <c r="F24" s="55"/>
    </row>
    <row r="25" spans="1:6" x14ac:dyDescent="0.15">
      <c r="A25" s="137" t="s">
        <v>115</v>
      </c>
      <c r="B25" s="135"/>
      <c r="C25" s="57"/>
      <c r="D25" s="57"/>
      <c r="E25" s="138" t="s">
        <v>116</v>
      </c>
    </row>
    <row r="26" spans="1:6" x14ac:dyDescent="0.15">
      <c r="A26" s="137" t="s">
        <v>117</v>
      </c>
      <c r="B26" s="135"/>
      <c r="C26" s="57"/>
      <c r="D26" s="57"/>
      <c r="E26" s="138" t="s">
        <v>118</v>
      </c>
    </row>
    <row r="27" spans="1:6" x14ac:dyDescent="0.15">
      <c r="A27" s="137" t="s">
        <v>119</v>
      </c>
      <c r="B27" s="135"/>
      <c r="C27" s="57"/>
      <c r="D27" s="57"/>
      <c r="E27" s="138" t="s">
        <v>120</v>
      </c>
    </row>
    <row r="28" spans="1:6" x14ac:dyDescent="0.15">
      <c r="A28" s="137" t="s">
        <v>121</v>
      </c>
      <c r="B28" s="135">
        <v>6</v>
      </c>
      <c r="C28" s="57">
        <v>27</v>
      </c>
      <c r="D28" s="57">
        <v>25</v>
      </c>
      <c r="E28" s="138" t="s">
        <v>122</v>
      </c>
      <c r="F28" s="55"/>
    </row>
    <row r="29" spans="1:6" x14ac:dyDescent="0.15">
      <c r="A29" s="139" t="s">
        <v>123</v>
      </c>
      <c r="B29" s="140"/>
      <c r="C29" s="141">
        <f>SUBTOTAL(9,C22:C28)</f>
        <v>33539.985999999997</v>
      </c>
      <c r="D29" s="142">
        <f>SUBTOTAL(9,D22:D28)</f>
        <v>20987.545999999998</v>
      </c>
      <c r="E29" s="143" t="s">
        <v>124</v>
      </c>
    </row>
    <row r="30" spans="1:6" x14ac:dyDescent="0.15">
      <c r="A30" s="144"/>
      <c r="B30" s="135"/>
      <c r="C30" s="57"/>
      <c r="D30" s="57"/>
      <c r="E30" s="136"/>
    </row>
    <row r="31" spans="1:6" x14ac:dyDescent="0.15">
      <c r="A31" s="104" t="s">
        <v>125</v>
      </c>
      <c r="B31" s="105"/>
      <c r="C31" s="80"/>
      <c r="D31" s="80"/>
      <c r="E31" s="108"/>
    </row>
    <row r="32" spans="1:6" x14ac:dyDescent="0.15">
      <c r="A32" s="104" t="s">
        <v>126</v>
      </c>
      <c r="B32" s="105"/>
      <c r="C32" s="145"/>
      <c r="D32" s="145"/>
      <c r="E32" s="108"/>
    </row>
    <row r="33" spans="1:11" x14ac:dyDescent="0.15">
      <c r="A33" s="109" t="s">
        <v>18</v>
      </c>
      <c r="B33" s="105"/>
      <c r="C33" s="80"/>
      <c r="D33" s="80"/>
      <c r="E33" s="110" t="s">
        <v>127</v>
      </c>
    </row>
    <row r="34" spans="1:11" x14ac:dyDescent="0.15">
      <c r="A34" s="109" t="s">
        <v>128</v>
      </c>
      <c r="B34" s="105"/>
      <c r="C34" s="80"/>
      <c r="D34" s="80"/>
      <c r="E34" s="110" t="s">
        <v>129</v>
      </c>
    </row>
    <row r="35" spans="1:11" x14ac:dyDescent="0.15">
      <c r="A35" s="119" t="s">
        <v>130</v>
      </c>
      <c r="B35" s="113"/>
      <c r="C35" s="114">
        <f>SUBTOTAL(9,C33:C34)</f>
        <v>0</v>
      </c>
      <c r="D35" s="115">
        <f>SUBTOTAL(9,D33:D34)</f>
        <v>0</v>
      </c>
      <c r="E35" s="103" t="s">
        <v>131</v>
      </c>
    </row>
    <row r="36" spans="1:11" x14ac:dyDescent="0.15">
      <c r="A36" s="146"/>
      <c r="B36" s="105"/>
      <c r="C36" s="145"/>
      <c r="D36" s="145"/>
      <c r="E36" s="108"/>
      <c r="K36" s="53" t="s">
        <v>132</v>
      </c>
    </row>
    <row r="37" spans="1:11" x14ac:dyDescent="0.15">
      <c r="A37" s="104" t="s">
        <v>133</v>
      </c>
      <c r="B37" s="105"/>
      <c r="C37" s="80"/>
      <c r="D37" s="80"/>
      <c r="E37" s="108"/>
    </row>
    <row r="38" spans="1:11" x14ac:dyDescent="0.15">
      <c r="A38" s="109" t="s">
        <v>134</v>
      </c>
      <c r="B38" s="105">
        <v>9</v>
      </c>
      <c r="C38" s="111">
        <v>1992.9269999999999</v>
      </c>
      <c r="D38" s="111">
        <v>6325.5540000000001</v>
      </c>
      <c r="E38" s="110" t="s">
        <v>135</v>
      </c>
      <c r="F38" s="55"/>
    </row>
    <row r="39" spans="1:11" x14ac:dyDescent="0.15">
      <c r="A39" s="109" t="s">
        <v>136</v>
      </c>
      <c r="B39" s="105" t="s">
        <v>137</v>
      </c>
      <c r="C39" s="147">
        <v>4672.7579999999998</v>
      </c>
      <c r="D39" s="148">
        <v>2439.7959999999998</v>
      </c>
      <c r="E39" s="110" t="s">
        <v>138</v>
      </c>
      <c r="F39" s="55"/>
    </row>
    <row r="40" spans="1:11" x14ac:dyDescent="0.15">
      <c r="A40" s="119" t="s">
        <v>139</v>
      </c>
      <c r="B40" s="113"/>
      <c r="C40" s="114">
        <f>SUBTOTAL(9,C38:C39)</f>
        <v>6665.6849999999995</v>
      </c>
      <c r="D40" s="115">
        <f>SUBTOTAL(9,D38:D39)</f>
        <v>8765.35</v>
      </c>
      <c r="E40" s="103" t="s">
        <v>140</v>
      </c>
    </row>
    <row r="41" spans="1:11" x14ac:dyDescent="0.15">
      <c r="A41" s="116"/>
      <c r="B41" s="105"/>
      <c r="C41" s="145"/>
      <c r="D41" s="145"/>
      <c r="E41" s="108"/>
    </row>
    <row r="42" spans="1:11" x14ac:dyDescent="0.15">
      <c r="A42" s="104" t="s">
        <v>141</v>
      </c>
      <c r="B42" s="105"/>
      <c r="C42" s="145"/>
      <c r="D42" s="145"/>
      <c r="E42" s="108"/>
    </row>
    <row r="43" spans="1:11" x14ac:dyDescent="0.15">
      <c r="A43" s="109" t="s">
        <v>142</v>
      </c>
      <c r="B43" s="105"/>
      <c r="C43" s="145"/>
      <c r="D43" s="145"/>
      <c r="E43" s="110" t="s">
        <v>143</v>
      </c>
    </row>
    <row r="44" spans="1:11" x14ac:dyDescent="0.15">
      <c r="A44" s="109" t="s">
        <v>144</v>
      </c>
      <c r="B44" s="105"/>
      <c r="C44" s="145"/>
      <c r="D44" s="145"/>
      <c r="E44" s="110" t="s">
        <v>145</v>
      </c>
    </row>
    <row r="45" spans="1:11" x14ac:dyDescent="0.15">
      <c r="A45" s="109" t="s">
        <v>146</v>
      </c>
      <c r="B45" s="105"/>
      <c r="C45" s="145"/>
      <c r="D45" s="145"/>
      <c r="E45" s="110" t="s">
        <v>147</v>
      </c>
    </row>
    <row r="46" spans="1:11" x14ac:dyDescent="0.15">
      <c r="A46" s="119" t="s">
        <v>148</v>
      </c>
      <c r="B46" s="113"/>
      <c r="C46" s="114">
        <f>SUBTOTAL(9,C43:C45)</f>
        <v>0</v>
      </c>
      <c r="D46" s="115">
        <f>SUBTOTAL(9,D43:D45)</f>
        <v>0</v>
      </c>
      <c r="E46" s="103" t="s">
        <v>149</v>
      </c>
    </row>
    <row r="47" spans="1:11" x14ac:dyDescent="0.15">
      <c r="A47" s="116"/>
      <c r="B47" s="105"/>
      <c r="C47" s="80"/>
      <c r="D47" s="80"/>
      <c r="E47" s="108"/>
    </row>
    <row r="48" spans="1:11" x14ac:dyDescent="0.15">
      <c r="A48" s="104" t="s">
        <v>150</v>
      </c>
      <c r="B48" s="105"/>
      <c r="C48" s="145"/>
      <c r="D48" s="145"/>
      <c r="E48" s="108"/>
    </row>
    <row r="49" spans="1:5" x14ac:dyDescent="0.15">
      <c r="A49" s="109" t="s">
        <v>151</v>
      </c>
      <c r="B49" s="105"/>
      <c r="C49" s="80">
        <v>1405.386</v>
      </c>
      <c r="D49" s="80">
        <v>1615.22</v>
      </c>
      <c r="E49" s="110" t="s">
        <v>152</v>
      </c>
    </row>
    <row r="50" spans="1:5" x14ac:dyDescent="0.15">
      <c r="A50" s="109" t="s">
        <v>153</v>
      </c>
      <c r="B50" s="105"/>
      <c r="C50" s="80"/>
      <c r="D50" s="80"/>
      <c r="E50" s="110" t="s">
        <v>154</v>
      </c>
    </row>
    <row r="51" spans="1:5" x14ac:dyDescent="0.15">
      <c r="A51" s="119" t="s">
        <v>155</v>
      </c>
      <c r="B51" s="113"/>
      <c r="C51" s="114">
        <f>SUBTOTAL(9,C49:C50)</f>
        <v>1405.386</v>
      </c>
      <c r="D51" s="115">
        <f>SUBTOTAL(9,D49:D50)</f>
        <v>1615.22</v>
      </c>
      <c r="E51" s="103" t="s">
        <v>156</v>
      </c>
    </row>
    <row r="52" spans="1:5" x14ac:dyDescent="0.15">
      <c r="A52" s="116"/>
      <c r="B52" s="105"/>
      <c r="C52" s="149"/>
      <c r="D52" s="149"/>
      <c r="E52" s="108"/>
    </row>
    <row r="53" spans="1:5" x14ac:dyDescent="0.15">
      <c r="A53" s="119" t="s">
        <v>157</v>
      </c>
      <c r="B53" s="113"/>
      <c r="C53" s="114">
        <f>SUBTOTAL(9,C8:C52)</f>
        <v>44453.103000000003</v>
      </c>
      <c r="D53" s="115">
        <f>SUBTOTAL(9,D7:D52)</f>
        <v>34653.163</v>
      </c>
      <c r="E53" s="103" t="s">
        <v>158</v>
      </c>
    </row>
    <row r="55" spans="1:5" ht="83.25" customHeight="1" x14ac:dyDescent="0.15">
      <c r="A55" s="434" t="s">
        <v>159</v>
      </c>
      <c r="B55" s="434"/>
      <c r="C55" s="434"/>
      <c r="D55" s="434"/>
      <c r="E55" s="434"/>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47" sqref="C47"/>
    </sheetView>
  </sheetViews>
  <sheetFormatPr baseColWidth="10" defaultColWidth="11.5" defaultRowHeight="13" x14ac:dyDescent="0.15"/>
  <cols>
    <col min="1" max="1" width="36.5" style="53" customWidth="1"/>
    <col min="2" max="2" width="7" style="53" customWidth="1"/>
    <col min="3" max="4" width="15.5" style="52" customWidth="1"/>
    <col min="5" max="5" width="13.83203125" style="53" customWidth="1"/>
    <col min="6" max="16384" width="11.5" style="53"/>
  </cols>
  <sheetData>
    <row r="1" spans="1:7" ht="15" customHeight="1" x14ac:dyDescent="0.15">
      <c r="A1" s="151" t="str">
        <f>Resultatregnskap!A1</f>
        <v>Fagskolens navn: OSM Aviaiton Academy AS</v>
      </c>
      <c r="B1" s="152"/>
      <c r="C1" s="152"/>
      <c r="D1" s="153"/>
    </row>
    <row r="2" spans="1:7" ht="15" customHeight="1" x14ac:dyDescent="0.15">
      <c r="A2" s="151"/>
      <c r="B2" s="152"/>
      <c r="C2" s="152"/>
      <c r="D2" s="153"/>
    </row>
    <row r="3" spans="1:7" ht="15" customHeight="1" x14ac:dyDescent="0.15">
      <c r="A3" s="154" t="s">
        <v>160</v>
      </c>
      <c r="B3" s="152"/>
      <c r="C3" s="152"/>
      <c r="D3" s="153"/>
    </row>
    <row r="4" spans="1:7" ht="15" customHeight="1" x14ac:dyDescent="0.15">
      <c r="A4" s="155" t="s">
        <v>32</v>
      </c>
      <c r="B4" s="152"/>
      <c r="C4" s="152"/>
      <c r="D4" s="153"/>
    </row>
    <row r="5" spans="1:7" ht="15" customHeight="1" x14ac:dyDescent="0.15">
      <c r="A5" s="151"/>
      <c r="B5" s="156"/>
      <c r="C5" s="156"/>
      <c r="D5" s="157"/>
    </row>
    <row r="6" spans="1:7" x14ac:dyDescent="0.15">
      <c r="A6" s="112"/>
      <c r="B6" s="158" t="s">
        <v>33</v>
      </c>
      <c r="C6" s="423">
        <f>Resultatregnskap!C6</f>
        <v>45657</v>
      </c>
      <c r="D6" s="422">
        <f>Resultatregnskap!D6</f>
        <v>45291</v>
      </c>
      <c r="E6" s="103" t="s">
        <v>34</v>
      </c>
    </row>
    <row r="7" spans="1:7" x14ac:dyDescent="0.15">
      <c r="A7" s="104" t="s">
        <v>161</v>
      </c>
      <c r="B7" s="108"/>
      <c r="C7" s="80"/>
      <c r="D7" s="80"/>
      <c r="E7" s="108"/>
    </row>
    <row r="8" spans="1:7" x14ac:dyDescent="0.15">
      <c r="A8" s="116"/>
      <c r="B8" s="108"/>
      <c r="C8" s="80"/>
      <c r="D8" s="80"/>
      <c r="E8" s="108"/>
    </row>
    <row r="9" spans="1:7" x14ac:dyDescent="0.15">
      <c r="A9" s="104" t="s">
        <v>162</v>
      </c>
      <c r="B9" s="108"/>
      <c r="C9" s="80"/>
      <c r="D9" s="80"/>
      <c r="E9" s="108"/>
    </row>
    <row r="10" spans="1:7" x14ac:dyDescent="0.15">
      <c r="A10" s="109" t="s">
        <v>163</v>
      </c>
      <c r="B10" s="108">
        <v>12</v>
      </c>
      <c r="C10" s="80">
        <v>200</v>
      </c>
      <c r="D10" s="80">
        <v>200</v>
      </c>
      <c r="E10" s="110" t="s">
        <v>164</v>
      </c>
    </row>
    <row r="11" spans="1:7" x14ac:dyDescent="0.15">
      <c r="A11" s="109" t="s">
        <v>165</v>
      </c>
      <c r="B11" s="108">
        <v>12</v>
      </c>
      <c r="C11" s="80">
        <v>6595.7150000000001</v>
      </c>
      <c r="D11" s="80">
        <v>6595.7150000000001</v>
      </c>
      <c r="E11" s="110" t="s">
        <v>166</v>
      </c>
    </row>
    <row r="12" spans="1:7" x14ac:dyDescent="0.15">
      <c r="A12" s="109" t="s">
        <v>167</v>
      </c>
      <c r="B12" s="108">
        <v>12</v>
      </c>
      <c r="C12" s="80">
        <v>2647.873</v>
      </c>
      <c r="D12" s="80">
        <v>2647.873</v>
      </c>
      <c r="E12" s="110" t="s">
        <v>168</v>
      </c>
      <c r="F12" s="56"/>
      <c r="G12" s="54"/>
    </row>
    <row r="13" spans="1:7" x14ac:dyDescent="0.15">
      <c r="A13" s="119" t="s">
        <v>169</v>
      </c>
      <c r="B13" s="159"/>
      <c r="C13" s="114">
        <f>SUBTOTAL(9,C10:C12)</f>
        <v>9443.5879999999997</v>
      </c>
      <c r="D13" s="114">
        <f>SUBTOTAL(9,D10:D12)</f>
        <v>9443.5879999999997</v>
      </c>
      <c r="E13" s="103" t="s">
        <v>170</v>
      </c>
      <c r="F13" s="56"/>
      <c r="G13" s="55"/>
    </row>
    <row r="14" spans="1:7" x14ac:dyDescent="0.15">
      <c r="A14" s="116"/>
      <c r="B14" s="108"/>
      <c r="C14" s="80"/>
      <c r="D14" s="80"/>
      <c r="E14" s="110" t="s">
        <v>171</v>
      </c>
    </row>
    <row r="15" spans="1:7" x14ac:dyDescent="0.15">
      <c r="A15" s="104" t="s">
        <v>172</v>
      </c>
      <c r="B15" s="108"/>
      <c r="C15" s="80"/>
      <c r="D15" s="80"/>
      <c r="E15" s="110" t="s">
        <v>171</v>
      </c>
      <c r="G15" s="54"/>
    </row>
    <row r="16" spans="1:7" x14ac:dyDescent="0.15">
      <c r="A16" s="109" t="s">
        <v>173</v>
      </c>
      <c r="B16" s="108">
        <v>12</v>
      </c>
      <c r="C16" s="80"/>
      <c r="D16" s="80"/>
      <c r="E16" s="110" t="s">
        <v>174</v>
      </c>
      <c r="G16" s="55"/>
    </row>
    <row r="17" spans="1:6" x14ac:dyDescent="0.15">
      <c r="A17" s="109" t="s">
        <v>175</v>
      </c>
      <c r="B17" s="108">
        <v>12</v>
      </c>
      <c r="C17" s="80">
        <v>-34990.415000000001</v>
      </c>
      <c r="D17" s="80">
        <v>-29093.129000000001</v>
      </c>
      <c r="E17" s="110" t="s">
        <v>176</v>
      </c>
      <c r="F17" s="52"/>
    </row>
    <row r="18" spans="1:6" x14ac:dyDescent="0.15">
      <c r="A18" s="119" t="s">
        <v>177</v>
      </c>
      <c r="B18" s="159"/>
      <c r="C18" s="114">
        <f>SUBTOTAL(9,C16:C17)</f>
        <v>-34990.415000000001</v>
      </c>
      <c r="D18" s="115">
        <f>SUBTOTAL(9,D16:D17)</f>
        <v>-29093.129000000001</v>
      </c>
      <c r="E18" s="103" t="s">
        <v>178</v>
      </c>
    </row>
    <row r="19" spans="1:6" x14ac:dyDescent="0.15">
      <c r="A19" s="146"/>
      <c r="B19" s="108"/>
      <c r="C19" s="145"/>
      <c r="D19" s="145"/>
      <c r="E19" s="110" t="s">
        <v>171</v>
      </c>
    </row>
    <row r="20" spans="1:6" x14ac:dyDescent="0.15">
      <c r="A20" s="119" t="s">
        <v>179</v>
      </c>
      <c r="B20" s="159"/>
      <c r="C20" s="114">
        <f>SUBTOTAL(9,C10:C19)</f>
        <v>-25546.827000000001</v>
      </c>
      <c r="D20" s="115">
        <f>SUBTOTAL(9,D10:D19)</f>
        <v>-19649.541000000001</v>
      </c>
      <c r="E20" s="103" t="s">
        <v>180</v>
      </c>
    </row>
    <row r="21" spans="1:6" x14ac:dyDescent="0.15">
      <c r="A21" s="116"/>
      <c r="B21" s="108"/>
      <c r="C21" s="80"/>
      <c r="D21" s="80"/>
      <c r="E21" s="110" t="s">
        <v>171</v>
      </c>
    </row>
    <row r="22" spans="1:6" x14ac:dyDescent="0.15">
      <c r="A22" s="104" t="s">
        <v>181</v>
      </c>
      <c r="B22" s="108"/>
      <c r="C22" s="80"/>
      <c r="D22" s="80"/>
      <c r="E22" s="110" t="s">
        <v>171</v>
      </c>
    </row>
    <row r="23" spans="1:6" x14ac:dyDescent="0.15">
      <c r="A23" s="116"/>
      <c r="B23" s="108"/>
      <c r="C23" s="80"/>
      <c r="D23" s="80"/>
      <c r="E23" s="110" t="s">
        <v>171</v>
      </c>
    </row>
    <row r="24" spans="1:6" x14ac:dyDescent="0.15">
      <c r="A24" s="104" t="s">
        <v>182</v>
      </c>
      <c r="B24" s="108"/>
      <c r="C24" s="80"/>
      <c r="D24" s="80"/>
      <c r="E24" s="110" t="s">
        <v>171</v>
      </c>
    </row>
    <row r="25" spans="1:6" x14ac:dyDescent="0.15">
      <c r="A25" s="109" t="s">
        <v>183</v>
      </c>
      <c r="B25" s="108"/>
      <c r="C25" s="80"/>
      <c r="D25" s="80"/>
      <c r="E25" s="110" t="s">
        <v>184</v>
      </c>
    </row>
    <row r="26" spans="1:6" x14ac:dyDescent="0.15">
      <c r="A26" s="109" t="s">
        <v>185</v>
      </c>
      <c r="B26" s="108"/>
      <c r="C26" s="80"/>
      <c r="D26" s="80"/>
      <c r="E26" s="110" t="s">
        <v>186</v>
      </c>
    </row>
    <row r="27" spans="1:6" x14ac:dyDescent="0.15">
      <c r="A27" s="109" t="s">
        <v>187</v>
      </c>
      <c r="B27" s="108"/>
      <c r="C27" s="80"/>
      <c r="D27" s="80"/>
      <c r="E27" s="110" t="s">
        <v>188</v>
      </c>
    </row>
    <row r="28" spans="1:6" x14ac:dyDescent="0.15">
      <c r="A28" s="109" t="s">
        <v>189</v>
      </c>
      <c r="B28" s="108"/>
      <c r="C28" s="80"/>
      <c r="D28" s="80"/>
      <c r="E28" s="110" t="s">
        <v>190</v>
      </c>
    </row>
    <row r="29" spans="1:6" x14ac:dyDescent="0.15">
      <c r="A29" s="109" t="s">
        <v>191</v>
      </c>
      <c r="B29" s="108"/>
      <c r="C29" s="80"/>
      <c r="D29" s="80"/>
      <c r="E29" s="110" t="s">
        <v>192</v>
      </c>
    </row>
    <row r="30" spans="1:6" x14ac:dyDescent="0.15">
      <c r="A30" s="119" t="s">
        <v>193</v>
      </c>
      <c r="B30" s="159"/>
      <c r="C30" s="114">
        <f>SUBTOTAL(9,C25:C29)</f>
        <v>0</v>
      </c>
      <c r="D30" s="115">
        <f>SUBTOTAL(9,D25:D29)</f>
        <v>0</v>
      </c>
      <c r="E30" s="103" t="s">
        <v>194</v>
      </c>
    </row>
    <row r="31" spans="1:6" x14ac:dyDescent="0.15">
      <c r="A31" s="116"/>
      <c r="B31" s="108"/>
      <c r="C31" s="80"/>
      <c r="D31" s="80"/>
      <c r="E31" s="110" t="s">
        <v>171</v>
      </c>
    </row>
    <row r="32" spans="1:6" x14ac:dyDescent="0.15">
      <c r="A32" s="104" t="s">
        <v>195</v>
      </c>
      <c r="B32" s="108"/>
      <c r="C32" s="80"/>
      <c r="D32" s="80"/>
      <c r="E32" s="110" t="s">
        <v>171</v>
      </c>
    </row>
    <row r="33" spans="1:6" x14ac:dyDescent="0.15">
      <c r="A33" s="109" t="s">
        <v>196</v>
      </c>
      <c r="B33" s="108"/>
      <c r="C33" s="80"/>
      <c r="D33" s="80"/>
      <c r="E33" s="110" t="s">
        <v>197</v>
      </c>
    </row>
    <row r="34" spans="1:6" x14ac:dyDescent="0.15">
      <c r="A34" s="109" t="s">
        <v>198</v>
      </c>
      <c r="B34" s="108"/>
      <c r="C34" s="80"/>
      <c r="D34" s="80"/>
      <c r="E34" s="110" t="s">
        <v>199</v>
      </c>
    </row>
    <row r="35" spans="1:6" x14ac:dyDescent="0.15">
      <c r="A35" s="109" t="s">
        <v>200</v>
      </c>
      <c r="B35" s="108">
        <v>10</v>
      </c>
      <c r="C35" s="80"/>
      <c r="D35" s="80"/>
      <c r="E35" s="110" t="s">
        <v>201</v>
      </c>
    </row>
    <row r="36" spans="1:6" x14ac:dyDescent="0.15">
      <c r="A36" s="109" t="s">
        <v>202</v>
      </c>
      <c r="B36" s="108"/>
      <c r="C36" s="80"/>
      <c r="D36" s="80"/>
      <c r="E36" s="110" t="s">
        <v>203</v>
      </c>
    </row>
    <row r="37" spans="1:6" x14ac:dyDescent="0.15">
      <c r="A37" s="109" t="s">
        <v>204</v>
      </c>
      <c r="B37" s="160" t="s">
        <v>205</v>
      </c>
      <c r="C37" s="80"/>
      <c r="D37" s="80"/>
      <c r="E37" s="110" t="s">
        <v>206</v>
      </c>
    </row>
    <row r="38" spans="1:6" x14ac:dyDescent="0.15">
      <c r="A38" s="119" t="s">
        <v>207</v>
      </c>
      <c r="B38" s="159"/>
      <c r="C38" s="114">
        <f>SUBTOTAL(9,C33:C37)</f>
        <v>0</v>
      </c>
      <c r="D38" s="115">
        <f>SUBTOTAL(9,D33:D37)</f>
        <v>0</v>
      </c>
      <c r="E38" s="103" t="s">
        <v>208</v>
      </c>
    </row>
    <row r="39" spans="1:6" x14ac:dyDescent="0.15">
      <c r="A39" s="116"/>
      <c r="B39" s="108"/>
      <c r="C39" s="80"/>
      <c r="D39" s="80"/>
      <c r="E39" s="110" t="s">
        <v>171</v>
      </c>
    </row>
    <row r="40" spans="1:6" x14ac:dyDescent="0.15">
      <c r="A40" s="104" t="s">
        <v>209</v>
      </c>
      <c r="B40" s="108"/>
      <c r="C40" s="80"/>
      <c r="D40" s="80"/>
      <c r="E40" s="110" t="s">
        <v>171</v>
      </c>
    </row>
    <row r="41" spans="1:6" x14ac:dyDescent="0.15">
      <c r="A41" s="109" t="s">
        <v>196</v>
      </c>
      <c r="B41" s="108"/>
      <c r="C41" s="80"/>
      <c r="D41" s="80"/>
      <c r="E41" s="110" t="s">
        <v>210</v>
      </c>
    </row>
    <row r="42" spans="1:6" x14ac:dyDescent="0.15">
      <c r="A42" s="109" t="s">
        <v>200</v>
      </c>
      <c r="B42" s="108">
        <v>10</v>
      </c>
      <c r="C42" s="80"/>
      <c r="D42" s="80"/>
      <c r="E42" s="110" t="s">
        <v>211</v>
      </c>
    </row>
    <row r="43" spans="1:6" x14ac:dyDescent="0.15">
      <c r="A43" s="109" t="s">
        <v>212</v>
      </c>
      <c r="B43" s="108"/>
      <c r="C43" s="80">
        <v>6081.527</v>
      </c>
      <c r="D43" s="80">
        <v>5492.7139999999999</v>
      </c>
      <c r="E43" s="110" t="s">
        <v>213</v>
      </c>
      <c r="F43" s="52"/>
    </row>
    <row r="44" spans="1:6" x14ac:dyDescent="0.15">
      <c r="A44" s="109" t="s">
        <v>214</v>
      </c>
      <c r="B44" s="108"/>
      <c r="C44" s="80"/>
      <c r="D44" s="80"/>
      <c r="E44" s="110" t="s">
        <v>215</v>
      </c>
    </row>
    <row r="45" spans="1:6" x14ac:dyDescent="0.15">
      <c r="A45" s="109" t="s">
        <v>216</v>
      </c>
      <c r="B45" s="108"/>
      <c r="C45" s="80">
        <v>785.81500000000005</v>
      </c>
      <c r="D45" s="80">
        <v>1038.3409999999999</v>
      </c>
      <c r="E45" s="110" t="s">
        <v>217</v>
      </c>
    </row>
    <row r="46" spans="1:6" x14ac:dyDescent="0.15">
      <c r="A46" s="109" t="s">
        <v>218</v>
      </c>
      <c r="B46" s="160" t="s">
        <v>219</v>
      </c>
      <c r="C46" s="80">
        <v>63132.586000000003</v>
      </c>
      <c r="D46" s="80">
        <v>47771.648000000001</v>
      </c>
      <c r="E46" s="110" t="s">
        <v>220</v>
      </c>
    </row>
    <row r="47" spans="1:6" x14ac:dyDescent="0.15">
      <c r="A47" s="119" t="s">
        <v>221</v>
      </c>
      <c r="B47" s="159"/>
      <c r="C47" s="114">
        <f>SUBTOTAL(9,C41:C46)</f>
        <v>69999.928</v>
      </c>
      <c r="D47" s="115">
        <f>SUBTOTAL(9,D41:D46)</f>
        <v>54302.703000000001</v>
      </c>
      <c r="E47" s="103" t="s">
        <v>222</v>
      </c>
    </row>
    <row r="48" spans="1:6" x14ac:dyDescent="0.15">
      <c r="A48" s="116"/>
      <c r="B48" s="108"/>
      <c r="C48" s="149"/>
      <c r="D48" s="149"/>
      <c r="E48" s="110" t="s">
        <v>171</v>
      </c>
    </row>
    <row r="49" spans="1:6" x14ac:dyDescent="0.15">
      <c r="A49" s="119" t="s">
        <v>223</v>
      </c>
      <c r="B49" s="159"/>
      <c r="C49" s="114">
        <f>SUBTOTAL(9,C25:C47)</f>
        <v>69999.928</v>
      </c>
      <c r="D49" s="115">
        <f>SUBTOTAL(9,D25:D47)</f>
        <v>54302.703000000001</v>
      </c>
      <c r="E49" s="103" t="s">
        <v>224</v>
      </c>
      <c r="F49" s="56"/>
    </row>
    <row r="50" spans="1:6" x14ac:dyDescent="0.15">
      <c r="A50" s="116"/>
      <c r="B50" s="108"/>
      <c r="C50" s="149"/>
      <c r="D50" s="149"/>
      <c r="E50" s="110" t="s">
        <v>171</v>
      </c>
    </row>
    <row r="51" spans="1:6" x14ac:dyDescent="0.15">
      <c r="A51" s="119" t="s">
        <v>225</v>
      </c>
      <c r="B51" s="159"/>
      <c r="C51" s="114">
        <f>SUBTOTAL(9,C10:C50)</f>
        <v>44453.100999999995</v>
      </c>
      <c r="D51" s="115">
        <f>SUBTOTAL(9,D10:D50)</f>
        <v>34653.161999999997</v>
      </c>
      <c r="E51" s="103" t="s">
        <v>226</v>
      </c>
    </row>
    <row r="53" spans="1:6" ht="79.5" customHeight="1" x14ac:dyDescent="0.15">
      <c r="A53" s="435" t="s">
        <v>159</v>
      </c>
      <c r="B53" s="435"/>
      <c r="C53" s="435"/>
      <c r="D53" s="435"/>
      <c r="E53" s="435"/>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C53" sqref="C53"/>
    </sheetView>
  </sheetViews>
  <sheetFormatPr baseColWidth="10" defaultColWidth="11.5" defaultRowHeight="15" x14ac:dyDescent="0.2"/>
  <cols>
    <col min="1" max="1" width="59.5" style="10" customWidth="1"/>
    <col min="2" max="2" width="6.5" style="10" customWidth="1"/>
    <col min="3" max="3" width="15.5" style="166" customWidth="1"/>
    <col min="4" max="4" width="15.5" style="10" customWidth="1"/>
    <col min="5" max="5" width="13.5" style="10" customWidth="1"/>
    <col min="6" max="16384" width="11.5" style="10"/>
  </cols>
  <sheetData>
    <row r="1" spans="1:10" ht="15" customHeight="1" x14ac:dyDescent="0.2">
      <c r="A1" s="161" t="str">
        <f>Resultatregnskap!A1</f>
        <v>Fagskolens navn: OSM Aviaiton Academy AS</v>
      </c>
      <c r="B1" s="162"/>
      <c r="C1" s="162"/>
      <c r="D1" s="163"/>
    </row>
    <row r="2" spans="1:10" ht="15" customHeight="1" x14ac:dyDescent="0.2">
      <c r="A2" s="161"/>
      <c r="B2" s="162"/>
      <c r="C2" s="162"/>
      <c r="D2" s="163"/>
    </row>
    <row r="3" spans="1:10" ht="15" customHeight="1" x14ac:dyDescent="0.2">
      <c r="A3" s="164" t="s">
        <v>227</v>
      </c>
      <c r="B3" s="162"/>
      <c r="C3" s="162"/>
      <c r="D3" s="163"/>
    </row>
    <row r="4" spans="1:10" ht="15" customHeight="1" x14ac:dyDescent="0.2">
      <c r="A4" s="165" t="s">
        <v>32</v>
      </c>
      <c r="B4" s="162"/>
      <c r="C4" s="162"/>
      <c r="D4" s="163"/>
    </row>
    <row r="5" spans="1:10" ht="15" customHeight="1" x14ac:dyDescent="0.2"/>
    <row r="6" spans="1:10" x14ac:dyDescent="0.2">
      <c r="A6" s="167"/>
      <c r="B6" s="168" t="s">
        <v>33</v>
      </c>
      <c r="C6" s="169">
        <f>Resultatregnskap!C6</f>
        <v>45657</v>
      </c>
      <c r="D6" s="170">
        <f>Resultatregnskap!D6</f>
        <v>45291</v>
      </c>
      <c r="E6" s="171" t="s">
        <v>34</v>
      </c>
    </row>
    <row r="7" spans="1:10" x14ac:dyDescent="0.2">
      <c r="A7" s="172" t="s">
        <v>228</v>
      </c>
      <c r="B7" s="173"/>
      <c r="C7" s="174"/>
      <c r="D7" s="175"/>
      <c r="E7" s="176"/>
      <c r="G7" s="45"/>
    </row>
    <row r="8" spans="1:10" x14ac:dyDescent="0.2">
      <c r="A8" s="177" t="s">
        <v>68</v>
      </c>
      <c r="B8" s="173"/>
      <c r="C8" s="174">
        <f>Resultatregnskap!C29</f>
        <v>-5897.2859999999982</v>
      </c>
      <c r="D8" s="175">
        <v>-4216.2879999999968</v>
      </c>
      <c r="E8" s="178" t="s">
        <v>229</v>
      </c>
      <c r="G8" s="45"/>
    </row>
    <row r="9" spans="1:10" x14ac:dyDescent="0.2">
      <c r="A9" s="177" t="s">
        <v>230</v>
      </c>
      <c r="B9" s="173"/>
      <c r="C9" s="174"/>
      <c r="D9" s="175"/>
      <c r="E9" s="178" t="s">
        <v>231</v>
      </c>
      <c r="G9" s="45"/>
    </row>
    <row r="10" spans="1:10" x14ac:dyDescent="0.2">
      <c r="A10" s="177" t="s">
        <v>232</v>
      </c>
      <c r="B10" s="173"/>
      <c r="C10" s="174"/>
      <c r="D10" s="175"/>
      <c r="E10" s="178" t="s">
        <v>233</v>
      </c>
      <c r="G10" s="436"/>
      <c r="H10" s="436"/>
      <c r="I10" s="436"/>
      <c r="J10" s="436"/>
    </row>
    <row r="11" spans="1:10" x14ac:dyDescent="0.2">
      <c r="A11" s="177" t="s">
        <v>234</v>
      </c>
      <c r="B11" s="173"/>
      <c r="C11" s="174">
        <f>Resultatregnskap!C17</f>
        <v>858.21600000000001</v>
      </c>
      <c r="D11" s="175">
        <v>1099.662</v>
      </c>
      <c r="E11" s="178" t="s">
        <v>235</v>
      </c>
    </row>
    <row r="12" spans="1:10" x14ac:dyDescent="0.2">
      <c r="A12" s="177" t="s">
        <v>236</v>
      </c>
      <c r="B12" s="173"/>
      <c r="C12" s="174"/>
      <c r="D12" s="175"/>
      <c r="E12" s="178" t="s">
        <v>237</v>
      </c>
    </row>
    <row r="13" spans="1:10" x14ac:dyDescent="0.2">
      <c r="A13" s="177" t="s">
        <v>238</v>
      </c>
      <c r="B13" s="173"/>
      <c r="C13" s="174"/>
      <c r="D13" s="175"/>
      <c r="E13" s="178" t="s">
        <v>239</v>
      </c>
    </row>
    <row r="14" spans="1:10" x14ac:dyDescent="0.2">
      <c r="A14" s="177" t="s">
        <v>240</v>
      </c>
      <c r="B14" s="173"/>
      <c r="C14" s="174"/>
      <c r="D14" s="175"/>
      <c r="E14" s="178" t="s">
        <v>241</v>
      </c>
    </row>
    <row r="15" spans="1:10" x14ac:dyDescent="0.2">
      <c r="A15" s="177" t="s">
        <v>242</v>
      </c>
      <c r="B15" s="173"/>
      <c r="C15" s="174">
        <f>'Balanse - eiendeler'!D38-'Balanse - eiendeler'!C38</f>
        <v>4332.6270000000004</v>
      </c>
      <c r="D15" s="175">
        <v>-4208.5540000000001</v>
      </c>
      <c r="E15" s="178" t="s">
        <v>243</v>
      </c>
    </row>
    <row r="16" spans="1:10" x14ac:dyDescent="0.2">
      <c r="A16" s="177" t="s">
        <v>244</v>
      </c>
      <c r="B16" s="173"/>
      <c r="C16" s="174">
        <f>'Balanse - egenkapital og gjeld'!D43-'Balanse - egenkapital og gjeld'!C43</f>
        <v>-588.8130000000001</v>
      </c>
      <c r="D16" s="175">
        <v>2680.2860000000001</v>
      </c>
      <c r="E16" s="178" t="s">
        <v>245</v>
      </c>
    </row>
    <row r="17" spans="1:5" x14ac:dyDescent="0.2">
      <c r="A17" s="177" t="s">
        <v>246</v>
      </c>
      <c r="B17" s="173"/>
      <c r="C17" s="174"/>
      <c r="D17" s="175"/>
      <c r="E17" s="178" t="s">
        <v>247</v>
      </c>
    </row>
    <row r="18" spans="1:5" x14ac:dyDescent="0.2">
      <c r="A18" s="177" t="s">
        <v>248</v>
      </c>
      <c r="B18" s="173"/>
      <c r="C18" s="174">
        <f>'Balanse - egenkapital og gjeld'!C46-'Balanse - egenkapital og gjeld'!D46</f>
        <v>15360.938000000002</v>
      </c>
      <c r="D18" s="175">
        <v>10554.648000000001</v>
      </c>
      <c r="E18" s="178" t="s">
        <v>249</v>
      </c>
    </row>
    <row r="19" spans="1:5" x14ac:dyDescent="0.2">
      <c r="A19" s="179" t="s">
        <v>250</v>
      </c>
      <c r="B19" s="180"/>
      <c r="C19" s="174">
        <v>-13860</v>
      </c>
      <c r="D19" s="175">
        <v>-5302</v>
      </c>
      <c r="E19" s="178" t="s">
        <v>251</v>
      </c>
    </row>
    <row r="20" spans="1:5" x14ac:dyDescent="0.2">
      <c r="A20" s="181" t="s">
        <v>252</v>
      </c>
      <c r="B20" s="182"/>
      <c r="C20" s="183">
        <f>SUBTOTAL(9,C8:C19)</f>
        <v>205.68200000000434</v>
      </c>
      <c r="D20" s="184">
        <f>SUBTOTAL(9,D8:D19)</f>
        <v>607.75400000000445</v>
      </c>
      <c r="E20" s="171" t="s">
        <v>253</v>
      </c>
    </row>
    <row r="21" spans="1:5" x14ac:dyDescent="0.2">
      <c r="A21" s="173"/>
      <c r="B21" s="173"/>
      <c r="C21" s="185"/>
      <c r="D21" s="186"/>
      <c r="E21" s="176"/>
    </row>
    <row r="22" spans="1:5" x14ac:dyDescent="0.2">
      <c r="A22" s="172" t="s">
        <v>254</v>
      </c>
      <c r="B22" s="173"/>
      <c r="C22" s="174"/>
      <c r="D22" s="175"/>
      <c r="E22" s="176"/>
    </row>
    <row r="23" spans="1:5" x14ac:dyDescent="0.2">
      <c r="A23" s="177" t="s">
        <v>255</v>
      </c>
      <c r="B23" s="173"/>
      <c r="C23" s="174"/>
      <c r="D23" s="175"/>
      <c r="E23" s="178" t="s">
        <v>256</v>
      </c>
    </row>
    <row r="24" spans="1:5" x14ac:dyDescent="0.2">
      <c r="A24" s="177" t="s">
        <v>257</v>
      </c>
      <c r="B24" s="173"/>
      <c r="C24" s="174">
        <f>-'Note 8'!G8</f>
        <v>-415.21499999999997</v>
      </c>
      <c r="D24" s="175">
        <v>-635.08000000000004</v>
      </c>
      <c r="E24" s="178" t="s">
        <v>258</v>
      </c>
    </row>
    <row r="25" spans="1:5" x14ac:dyDescent="0.2">
      <c r="A25" s="177" t="s">
        <v>259</v>
      </c>
      <c r="B25" s="173"/>
      <c r="C25" s="174"/>
      <c r="D25" s="175"/>
      <c r="E25" s="178" t="s">
        <v>260</v>
      </c>
    </row>
    <row r="26" spans="1:5" x14ac:dyDescent="0.2">
      <c r="A26" s="177" t="s">
        <v>261</v>
      </c>
      <c r="B26" s="173"/>
      <c r="C26" s="174"/>
      <c r="D26" s="175"/>
      <c r="E26" s="178" t="s">
        <v>262</v>
      </c>
    </row>
    <row r="27" spans="1:5" x14ac:dyDescent="0.2">
      <c r="A27" s="177" t="s">
        <v>263</v>
      </c>
      <c r="B27" s="173"/>
      <c r="C27" s="174"/>
      <c r="D27" s="175"/>
      <c r="E27" s="178" t="s">
        <v>264</v>
      </c>
    </row>
    <row r="28" spans="1:5" x14ac:dyDescent="0.2">
      <c r="A28" s="177" t="s">
        <v>265</v>
      </c>
      <c r="B28" s="173"/>
      <c r="C28" s="174"/>
      <c r="D28" s="175"/>
      <c r="E28" s="178" t="s">
        <v>266</v>
      </c>
    </row>
    <row r="29" spans="1:5" x14ac:dyDescent="0.2">
      <c r="A29" s="181" t="s">
        <v>267</v>
      </c>
      <c r="B29" s="182"/>
      <c r="C29" s="183">
        <f>SUBTOTAL(9,C23:C28)</f>
        <v>-415.21499999999997</v>
      </c>
      <c r="D29" s="184">
        <f>SUBTOTAL(9,D23:D28)</f>
        <v>-635.08000000000004</v>
      </c>
      <c r="E29" s="171" t="s">
        <v>268</v>
      </c>
    </row>
    <row r="30" spans="1:5" x14ac:dyDescent="0.2">
      <c r="A30" s="173"/>
      <c r="B30" s="173"/>
      <c r="C30" s="185"/>
      <c r="D30" s="186"/>
      <c r="E30" s="176"/>
    </row>
    <row r="31" spans="1:5" x14ac:dyDescent="0.2">
      <c r="A31" s="172" t="s">
        <v>269</v>
      </c>
      <c r="B31" s="173"/>
      <c r="C31" s="174"/>
      <c r="D31" s="175"/>
      <c r="E31" s="176"/>
    </row>
    <row r="32" spans="1:5" x14ac:dyDescent="0.2">
      <c r="A32" s="177" t="s">
        <v>270</v>
      </c>
      <c r="B32" s="173"/>
      <c r="C32" s="174"/>
      <c r="D32" s="175"/>
      <c r="E32" s="178" t="s">
        <v>271</v>
      </c>
    </row>
    <row r="33" spans="1:5" x14ac:dyDescent="0.2">
      <c r="A33" s="177" t="s">
        <v>272</v>
      </c>
      <c r="B33" s="173"/>
      <c r="C33" s="174"/>
      <c r="D33" s="175"/>
      <c r="E33" s="178" t="s">
        <v>273</v>
      </c>
    </row>
    <row r="34" spans="1:5" x14ac:dyDescent="0.2">
      <c r="A34" s="177" t="s">
        <v>274</v>
      </c>
      <c r="B34" s="173"/>
      <c r="C34" s="174"/>
      <c r="D34" s="175"/>
      <c r="E34" s="178" t="s">
        <v>275</v>
      </c>
    </row>
    <row r="35" spans="1:5" x14ac:dyDescent="0.2">
      <c r="A35" s="177" t="s">
        <v>276</v>
      </c>
      <c r="B35" s="173"/>
      <c r="C35" s="174"/>
      <c r="D35" s="175"/>
      <c r="E35" s="178" t="s">
        <v>277</v>
      </c>
    </row>
    <row r="36" spans="1:5" x14ac:dyDescent="0.2">
      <c r="A36" s="177" t="s">
        <v>278</v>
      </c>
      <c r="B36" s="173"/>
      <c r="C36" s="174"/>
      <c r="D36" s="175"/>
      <c r="E36" s="178" t="s">
        <v>279</v>
      </c>
    </row>
    <row r="37" spans="1:5" x14ac:dyDescent="0.2">
      <c r="A37" s="177" t="s">
        <v>280</v>
      </c>
      <c r="B37" s="173"/>
      <c r="C37" s="174"/>
      <c r="D37" s="175"/>
      <c r="E37" s="178" t="s">
        <v>281</v>
      </c>
    </row>
    <row r="38" spans="1:5" x14ac:dyDescent="0.2">
      <c r="A38" s="177" t="s">
        <v>282</v>
      </c>
      <c r="B38" s="173"/>
      <c r="C38" s="174"/>
      <c r="D38" s="175"/>
      <c r="E38" s="178" t="s">
        <v>283</v>
      </c>
    </row>
    <row r="39" spans="1:5" x14ac:dyDescent="0.2">
      <c r="A39" s="177" t="s">
        <v>284</v>
      </c>
      <c r="B39" s="173"/>
      <c r="C39" s="174"/>
      <c r="D39" s="175"/>
      <c r="E39" s="178" t="s">
        <v>285</v>
      </c>
    </row>
    <row r="40" spans="1:5" x14ac:dyDescent="0.2">
      <c r="A40" s="177" t="s">
        <v>286</v>
      </c>
      <c r="B40" s="173"/>
      <c r="C40" s="174"/>
      <c r="D40" s="175"/>
      <c r="E40" s="178" t="s">
        <v>287</v>
      </c>
    </row>
    <row r="41" spans="1:5" x14ac:dyDescent="0.2">
      <c r="A41" s="177" t="s">
        <v>288</v>
      </c>
      <c r="B41" s="173"/>
      <c r="C41" s="174"/>
      <c r="D41" s="175"/>
      <c r="E41" s="178" t="s">
        <v>289</v>
      </c>
    </row>
    <row r="42" spans="1:5" x14ac:dyDescent="0.2">
      <c r="A42" s="177" t="s">
        <v>290</v>
      </c>
      <c r="B42" s="173"/>
      <c r="C42" s="174"/>
      <c r="D42" s="175"/>
      <c r="E42" s="178" t="s">
        <v>291</v>
      </c>
    </row>
    <row r="43" spans="1:5" x14ac:dyDescent="0.2">
      <c r="A43" s="177" t="s">
        <v>292</v>
      </c>
      <c r="B43" s="173"/>
      <c r="C43" s="174"/>
      <c r="D43" s="175"/>
      <c r="E43" s="178" t="s">
        <v>293</v>
      </c>
    </row>
    <row r="44" spans="1:5" x14ac:dyDescent="0.2">
      <c r="A44" s="177" t="s">
        <v>294</v>
      </c>
      <c r="B44" s="173"/>
      <c r="C44" s="174"/>
      <c r="D44" s="175"/>
      <c r="E44" s="178" t="s">
        <v>295</v>
      </c>
    </row>
    <row r="45" spans="1:5" x14ac:dyDescent="0.2">
      <c r="A45" s="177" t="s">
        <v>296</v>
      </c>
      <c r="B45" s="173"/>
      <c r="C45" s="174"/>
      <c r="D45" s="175"/>
      <c r="E45" s="178" t="s">
        <v>297</v>
      </c>
    </row>
    <row r="46" spans="1:5" x14ac:dyDescent="0.2">
      <c r="A46" s="177" t="s">
        <v>298</v>
      </c>
      <c r="B46" s="173"/>
      <c r="C46" s="174"/>
      <c r="D46" s="175"/>
      <c r="E46" s="178" t="s">
        <v>299</v>
      </c>
    </row>
    <row r="47" spans="1:5" x14ac:dyDescent="0.2">
      <c r="A47" s="181" t="s">
        <v>300</v>
      </c>
      <c r="B47" s="182"/>
      <c r="C47" s="183">
        <f>SUBTOTAL(9,C32:C46)</f>
        <v>0</v>
      </c>
      <c r="D47" s="184">
        <f>SUBTOTAL(9,D32:D46)</f>
        <v>0</v>
      </c>
      <c r="E47" s="171" t="s">
        <v>301</v>
      </c>
    </row>
    <row r="48" spans="1:5" x14ac:dyDescent="0.2">
      <c r="A48" s="173"/>
      <c r="B48" s="173"/>
      <c r="C48" s="185"/>
      <c r="D48" s="186"/>
      <c r="E48" s="176"/>
    </row>
    <row r="49" spans="1:5" x14ac:dyDescent="0.2">
      <c r="A49" s="172" t="s">
        <v>302</v>
      </c>
      <c r="B49" s="173"/>
      <c r="C49" s="187"/>
      <c r="D49" s="188"/>
      <c r="E49" s="176" t="s">
        <v>303</v>
      </c>
    </row>
    <row r="50" spans="1:5" x14ac:dyDescent="0.2">
      <c r="A50" s="189" t="s">
        <v>304</v>
      </c>
      <c r="B50" s="182"/>
      <c r="C50" s="183">
        <f>SUBTOTAL(9,C8:C49)</f>
        <v>-209.53299999999564</v>
      </c>
      <c r="D50" s="184">
        <f>SUBTOTAL(9,D8:D49)</f>
        <v>-27.325999999995588</v>
      </c>
      <c r="E50" s="190" t="s">
        <v>305</v>
      </c>
    </row>
    <row r="51" spans="1:5" x14ac:dyDescent="0.2">
      <c r="A51" s="189" t="s">
        <v>306</v>
      </c>
      <c r="B51" s="182"/>
      <c r="C51" s="191">
        <f>D52</f>
        <v>1615.2740000000031</v>
      </c>
      <c r="D51" s="192">
        <v>1642.5999999999985</v>
      </c>
      <c r="E51" s="190" t="s">
        <v>307</v>
      </c>
    </row>
    <row r="52" spans="1:5" x14ac:dyDescent="0.2">
      <c r="A52" s="193" t="s">
        <v>308</v>
      </c>
      <c r="B52" s="180"/>
      <c r="C52" s="183">
        <f>SUBTOTAL(9,C8:C51)</f>
        <v>1405.7410000000075</v>
      </c>
      <c r="D52" s="184">
        <f>SUBTOTAL(9,D8:D51)</f>
        <v>1615.2740000000031</v>
      </c>
      <c r="E52" s="194" t="s">
        <v>309</v>
      </c>
    </row>
    <row r="53" spans="1:5" x14ac:dyDescent="0.2">
      <c r="C53" s="480"/>
    </row>
    <row r="54" spans="1:5" ht="144" customHeight="1" x14ac:dyDescent="0.2">
      <c r="A54" s="437" t="s">
        <v>310</v>
      </c>
      <c r="B54" s="437"/>
      <c r="C54" s="437"/>
      <c r="D54" s="437"/>
      <c r="E54" s="437"/>
    </row>
    <row r="55" spans="1:5" x14ac:dyDescent="0.2">
      <c r="A55" s="436"/>
      <c r="B55" s="436"/>
      <c r="C55" s="436"/>
      <c r="D55" s="436"/>
      <c r="E55" s="436"/>
    </row>
    <row r="58" spans="1:5" x14ac:dyDescent="0.2">
      <c r="A58" s="45"/>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I58" sqref="I58"/>
    </sheetView>
  </sheetViews>
  <sheetFormatPr baseColWidth="10" defaultColWidth="11.5" defaultRowHeight="13" x14ac:dyDescent="0.15"/>
  <cols>
    <col min="1" max="1" width="65" style="52" bestFit="1" customWidth="1"/>
    <col min="2" max="2" width="13.5" style="52" customWidth="1"/>
    <col min="3" max="3" width="16.6640625" style="52" customWidth="1"/>
    <col min="4" max="4" width="14" style="52" bestFit="1" customWidth="1"/>
    <col min="5" max="5" width="14" style="52" customWidth="1"/>
    <col min="6" max="6" width="12.83203125" style="52" bestFit="1" customWidth="1"/>
    <col min="7" max="7" width="15.5" style="52" customWidth="1"/>
    <col min="8" max="16384" width="11.5" style="52"/>
  </cols>
  <sheetData>
    <row r="1" spans="1:7" x14ac:dyDescent="0.15">
      <c r="A1" s="195" t="str">
        <f>Resultatregnskap!A1</f>
        <v>Fagskolens navn: OSM Aviaiton Academy AS</v>
      </c>
      <c r="B1" s="92"/>
      <c r="C1" s="92"/>
      <c r="D1" s="92"/>
      <c r="E1" s="92"/>
      <c r="F1" s="92"/>
    </row>
    <row r="2" spans="1:7" x14ac:dyDescent="0.15">
      <c r="A2" s="92"/>
      <c r="B2" s="92"/>
      <c r="C2" s="92"/>
      <c r="D2" s="92"/>
      <c r="E2" s="92"/>
      <c r="F2" s="92"/>
    </row>
    <row r="3" spans="1:7" x14ac:dyDescent="0.15">
      <c r="A3" s="195" t="s">
        <v>311</v>
      </c>
      <c r="F3" s="92"/>
    </row>
    <row r="4" spans="1:7" x14ac:dyDescent="0.15">
      <c r="A4" s="196" t="s">
        <v>32</v>
      </c>
      <c r="B4" s="197"/>
      <c r="C4" s="197"/>
      <c r="D4" s="198"/>
      <c r="E4" s="198"/>
      <c r="F4" s="92"/>
    </row>
    <row r="5" spans="1:7" x14ac:dyDescent="0.15">
      <c r="A5" s="195"/>
      <c r="B5" s="199"/>
      <c r="C5" s="199"/>
      <c r="D5" s="199"/>
      <c r="E5" s="199"/>
      <c r="F5" s="199"/>
      <c r="G5" s="199"/>
    </row>
    <row r="6" spans="1:7" x14ac:dyDescent="0.15">
      <c r="A6" s="195" t="s">
        <v>312</v>
      </c>
      <c r="F6" s="92"/>
    </row>
    <row r="7" spans="1:7" ht="28" x14ac:dyDescent="0.15">
      <c r="A7" s="200" t="s">
        <v>313</v>
      </c>
      <c r="B7" s="201" t="s">
        <v>314</v>
      </c>
      <c r="C7" s="201" t="s">
        <v>315</v>
      </c>
      <c r="D7" s="202" t="s">
        <v>316</v>
      </c>
      <c r="E7" s="203" t="s">
        <v>317</v>
      </c>
      <c r="F7" s="204" t="s">
        <v>34</v>
      </c>
    </row>
    <row r="8" spans="1:7" x14ac:dyDescent="0.15">
      <c r="A8" s="205" t="s">
        <v>318</v>
      </c>
      <c r="B8" s="205"/>
      <c r="C8" s="205"/>
      <c r="D8" s="206"/>
      <c r="E8" s="207">
        <f>B8+C8+D8</f>
        <v>0</v>
      </c>
      <c r="F8" s="205" t="s">
        <v>319</v>
      </c>
    </row>
    <row r="9" spans="1:7" x14ac:dyDescent="0.15">
      <c r="A9" s="208" t="s">
        <v>320</v>
      </c>
      <c r="B9" s="208"/>
      <c r="C9" s="208"/>
      <c r="D9" s="209"/>
      <c r="E9" s="207">
        <f>B9+C9+D9</f>
        <v>0</v>
      </c>
      <c r="F9" s="208" t="s">
        <v>321</v>
      </c>
    </row>
    <row r="10" spans="1:7" x14ac:dyDescent="0.15">
      <c r="A10" s="210" t="s">
        <v>322</v>
      </c>
      <c r="B10" s="89"/>
      <c r="C10" s="89"/>
      <c r="D10" s="209"/>
      <c r="E10" s="207">
        <f>B10+C10+D10</f>
        <v>0</v>
      </c>
      <c r="F10" s="208" t="s">
        <v>323</v>
      </c>
    </row>
    <row r="11" spans="1:7" x14ac:dyDescent="0.15">
      <c r="A11" s="208" t="s">
        <v>324</v>
      </c>
      <c r="B11" s="211"/>
      <c r="C11" s="211"/>
      <c r="D11" s="211"/>
      <c r="E11" s="212">
        <f>B11+C11+D11</f>
        <v>0</v>
      </c>
      <c r="F11" s="208" t="s">
        <v>325</v>
      </c>
    </row>
    <row r="12" spans="1:7" x14ac:dyDescent="0.15">
      <c r="A12" s="213" t="s">
        <v>326</v>
      </c>
      <c r="B12" s="214">
        <f>SUM(B8:B11)</f>
        <v>0</v>
      </c>
      <c r="C12" s="214">
        <f>SUM(C8:C11)</f>
        <v>0</v>
      </c>
      <c r="D12" s="214">
        <f>SUM(D8:D11)</f>
        <v>0</v>
      </c>
      <c r="E12" s="214">
        <f>B12+C12+D12</f>
        <v>0</v>
      </c>
      <c r="F12" s="204" t="s">
        <v>327</v>
      </c>
    </row>
    <row r="13" spans="1:7" x14ac:dyDescent="0.15">
      <c r="A13" s="195"/>
      <c r="B13" s="215"/>
      <c r="C13" s="215"/>
      <c r="D13" s="215"/>
      <c r="E13" s="215"/>
      <c r="F13" s="198"/>
    </row>
    <row r="14" spans="1:7" x14ac:dyDescent="0.15">
      <c r="A14" s="195"/>
      <c r="B14" s="215"/>
      <c r="C14" s="215"/>
      <c r="D14" s="215"/>
      <c r="E14" s="215"/>
      <c r="F14" s="198"/>
    </row>
    <row r="15" spans="1:7" ht="28" x14ac:dyDescent="0.15">
      <c r="A15" s="213" t="s">
        <v>328</v>
      </c>
      <c r="B15" s="216" t="s">
        <v>329</v>
      </c>
      <c r="C15" s="216" t="s">
        <v>330</v>
      </c>
      <c r="D15" s="216" t="s">
        <v>331</v>
      </c>
      <c r="E15" s="203" t="s">
        <v>317</v>
      </c>
      <c r="F15" s="204" t="s">
        <v>34</v>
      </c>
      <c r="G15" s="217"/>
    </row>
    <row r="16" spans="1:7" x14ac:dyDescent="0.15">
      <c r="A16" s="205" t="s">
        <v>318</v>
      </c>
      <c r="B16" s="206"/>
      <c r="C16" s="206"/>
      <c r="D16" s="206"/>
      <c r="E16" s="209">
        <f>+B16+C16+D16</f>
        <v>0</v>
      </c>
      <c r="F16" s="420" t="s">
        <v>332</v>
      </c>
      <c r="G16" s="217"/>
    </row>
    <row r="17" spans="1:7" x14ac:dyDescent="0.15">
      <c r="A17" s="208" t="s">
        <v>320</v>
      </c>
      <c r="B17" s="209"/>
      <c r="C17" s="209"/>
      <c r="D17" s="209"/>
      <c r="E17" s="209">
        <f>+B17+C17+D17</f>
        <v>0</v>
      </c>
      <c r="F17" s="138" t="s">
        <v>333</v>
      </c>
      <c r="G17" s="217"/>
    </row>
    <row r="18" spans="1:7" x14ac:dyDescent="0.15">
      <c r="A18" s="210" t="s">
        <v>322</v>
      </c>
      <c r="B18" s="209"/>
      <c r="C18" s="209"/>
      <c r="D18" s="209"/>
      <c r="E18" s="209">
        <f>+B18+C18+D18</f>
        <v>0</v>
      </c>
      <c r="F18" s="138" t="s">
        <v>334</v>
      </c>
      <c r="G18" s="217"/>
    </row>
    <row r="19" spans="1:7" x14ac:dyDescent="0.15">
      <c r="A19" s="208" t="s">
        <v>324</v>
      </c>
      <c r="B19" s="211"/>
      <c r="C19" s="211"/>
      <c r="D19" s="211"/>
      <c r="E19" s="211">
        <f>+B19+C19+D19</f>
        <v>0</v>
      </c>
      <c r="F19" s="138" t="s">
        <v>335</v>
      </c>
      <c r="G19" s="217"/>
    </row>
    <row r="20" spans="1:7" x14ac:dyDescent="0.15">
      <c r="A20" s="213" t="s">
        <v>326</v>
      </c>
      <c r="B20" s="218">
        <f>SUM(B16:B19)</f>
        <v>0</v>
      </c>
      <c r="C20" s="218">
        <f>SUM(C16:C19)</f>
        <v>0</v>
      </c>
      <c r="D20" s="218">
        <f>SUM(D16:D19)</f>
        <v>0</v>
      </c>
      <c r="E20" s="218">
        <f>+B20+C20+D20</f>
        <v>0</v>
      </c>
      <c r="F20" s="143" t="s">
        <v>336</v>
      </c>
      <c r="G20" s="219"/>
    </row>
    <row r="21" spans="1:7" x14ac:dyDescent="0.15">
      <c r="A21" s="195"/>
      <c r="B21" s="215"/>
      <c r="C21" s="215"/>
      <c r="D21" s="215"/>
      <c r="E21" s="215"/>
      <c r="F21" s="92"/>
    </row>
    <row r="22" spans="1:7" x14ac:dyDescent="0.15">
      <c r="A22" s="213" t="s">
        <v>337</v>
      </c>
      <c r="B22" s="220">
        <v>2024</v>
      </c>
      <c r="C22" s="221">
        <v>2023</v>
      </c>
      <c r="D22" s="215"/>
      <c r="E22" s="222"/>
      <c r="F22" s="223"/>
    </row>
    <row r="23" spans="1:7" x14ac:dyDescent="0.15">
      <c r="A23" s="213"/>
      <c r="B23" s="214"/>
      <c r="C23" s="214"/>
      <c r="D23" s="215"/>
      <c r="E23" s="222"/>
      <c r="F23" s="219"/>
      <c r="G23" s="219"/>
    </row>
    <row r="24" spans="1:7" x14ac:dyDescent="0.15">
      <c r="A24" s="213"/>
      <c r="B24" s="214"/>
      <c r="C24" s="214"/>
      <c r="D24" s="215"/>
      <c r="E24" s="222"/>
      <c r="F24" s="92"/>
      <c r="G24" s="219"/>
    </row>
    <row r="25" spans="1:7" x14ac:dyDescent="0.15">
      <c r="A25" s="213"/>
      <c r="B25" s="214"/>
      <c r="C25" s="214"/>
      <c r="D25" s="215"/>
      <c r="E25" s="222"/>
      <c r="F25" s="223"/>
    </row>
    <row r="26" spans="1:7" x14ac:dyDescent="0.15">
      <c r="A26" s="224"/>
      <c r="B26" s="50"/>
      <c r="C26" s="51"/>
      <c r="D26" s="92"/>
      <c r="E26" s="92"/>
      <c r="F26" s="92"/>
    </row>
    <row r="27" spans="1:7" x14ac:dyDescent="0.15">
      <c r="A27" s="91" t="s">
        <v>338</v>
      </c>
      <c r="B27" s="50"/>
      <c r="C27" s="51"/>
      <c r="D27" s="92"/>
      <c r="E27" s="92"/>
      <c r="F27" s="92"/>
    </row>
    <row r="28" spans="1:7" x14ac:dyDescent="0.15">
      <c r="A28" s="225" t="s">
        <v>339</v>
      </c>
      <c r="B28" s="203">
        <f>Resultatregnskap!C6</f>
        <v>45657</v>
      </c>
      <c r="C28" s="226">
        <f>Resultatregnskap!D6</f>
        <v>45291</v>
      </c>
      <c r="D28" s="204" t="s">
        <v>34</v>
      </c>
      <c r="E28" s="198"/>
      <c r="F28" s="92"/>
    </row>
    <row r="29" spans="1:7" x14ac:dyDescent="0.15">
      <c r="A29" s="210" t="s">
        <v>340</v>
      </c>
      <c r="B29" s="209">
        <f>Resultatregnskap!C12-'Note 1 og 2'!B31</f>
        <v>49335.944000000003</v>
      </c>
      <c r="C29" s="227">
        <v>47008.303</v>
      </c>
      <c r="D29" s="138" t="s">
        <v>341</v>
      </c>
      <c r="E29" s="198"/>
      <c r="F29" s="219"/>
    </row>
    <row r="30" spans="1:7" x14ac:dyDescent="0.15">
      <c r="A30" s="228" t="s">
        <v>342</v>
      </c>
      <c r="B30" s="209"/>
      <c r="C30" s="227"/>
      <c r="D30" s="138" t="s">
        <v>343</v>
      </c>
      <c r="E30" s="198"/>
      <c r="F30" s="219"/>
    </row>
    <row r="31" spans="1:7" x14ac:dyDescent="0.15">
      <c r="A31" s="228" t="s">
        <v>344</v>
      </c>
      <c r="B31" s="211">
        <f>3043.041+8866.841</f>
        <v>11909.882000000001</v>
      </c>
      <c r="C31" s="229">
        <v>6141.8670000000002</v>
      </c>
      <c r="D31" s="421" t="s">
        <v>345</v>
      </c>
      <c r="E31" s="198"/>
      <c r="F31" s="219"/>
    </row>
    <row r="32" spans="1:7" x14ac:dyDescent="0.15">
      <c r="A32" s="213" t="s">
        <v>346</v>
      </c>
      <c r="B32" s="230">
        <f>SUM(B29:B31)</f>
        <v>61245.826000000001</v>
      </c>
      <c r="C32" s="218">
        <f>SUM(C29:C31)</f>
        <v>53150.17</v>
      </c>
      <c r="D32" s="421" t="s">
        <v>347</v>
      </c>
      <c r="E32" s="198"/>
      <c r="F32" s="219"/>
    </row>
    <row r="33" spans="1:6" x14ac:dyDescent="0.15">
      <c r="A33" s="195"/>
      <c r="B33" s="215"/>
      <c r="C33" s="217"/>
      <c r="D33" s="198"/>
      <c r="E33" s="198"/>
      <c r="F33" s="92"/>
    </row>
    <row r="34" spans="1:6" x14ac:dyDescent="0.15">
      <c r="A34" s="43" t="s">
        <v>348</v>
      </c>
      <c r="B34" s="215"/>
      <c r="C34" s="217"/>
      <c r="D34" s="198"/>
      <c r="E34" s="198"/>
    </row>
    <row r="35" spans="1:6" x14ac:dyDescent="0.15">
      <c r="A35" s="43"/>
      <c r="B35" s="215"/>
      <c r="C35" s="217"/>
      <c r="D35" s="198"/>
      <c r="E35" s="198"/>
    </row>
    <row r="36" spans="1:6" x14ac:dyDescent="0.15">
      <c r="A36" s="195" t="s">
        <v>349</v>
      </c>
    </row>
    <row r="37" spans="1:6" x14ac:dyDescent="0.15">
      <c r="B37" s="197"/>
      <c r="C37" s="231"/>
      <c r="D37" s="232"/>
      <c r="E37" s="232"/>
    </row>
    <row r="38" spans="1:6" x14ac:dyDescent="0.15">
      <c r="A38" s="233" t="s">
        <v>312</v>
      </c>
      <c r="B38" s="197"/>
      <c r="C38" s="231"/>
      <c r="D38" s="232"/>
      <c r="E38" s="232"/>
    </row>
    <row r="39" spans="1:6" x14ac:dyDescent="0.15">
      <c r="A39" s="196" t="s">
        <v>32</v>
      </c>
      <c r="B39" s="197"/>
      <c r="C39" s="231"/>
      <c r="D39" s="232"/>
      <c r="E39" s="232"/>
    </row>
    <row r="40" spans="1:6" x14ac:dyDescent="0.15">
      <c r="A40" s="234" t="s">
        <v>49</v>
      </c>
      <c r="B40" s="203">
        <f>Resultatregnskap!C6</f>
        <v>45657</v>
      </c>
      <c r="C40" s="226">
        <f>Resultatregnskap!D6</f>
        <v>45291</v>
      </c>
      <c r="D40" s="204" t="s">
        <v>34</v>
      </c>
      <c r="E40" s="198"/>
    </row>
    <row r="41" spans="1:6" x14ac:dyDescent="0.15">
      <c r="A41" s="205" t="s">
        <v>350</v>
      </c>
      <c r="B41" s="235">
        <v>15169.659460000001</v>
      </c>
      <c r="C41" s="235">
        <v>15250.994849999999</v>
      </c>
      <c r="D41" s="236" t="s">
        <v>351</v>
      </c>
      <c r="E41" s="237"/>
    </row>
    <row r="42" spans="1:6" x14ac:dyDescent="0.15">
      <c r="A42" s="208" t="s">
        <v>352</v>
      </c>
      <c r="B42" s="238">
        <v>1841.36149</v>
      </c>
      <c r="C42" s="238">
        <v>1830.11941</v>
      </c>
      <c r="D42" s="239" t="s">
        <v>353</v>
      </c>
      <c r="E42" s="237"/>
    </row>
    <row r="43" spans="1:6" x14ac:dyDescent="0.15">
      <c r="A43" s="208" t="s">
        <v>354</v>
      </c>
      <c r="B43" s="238">
        <v>2384.84157</v>
      </c>
      <c r="C43" s="238">
        <v>2609.97354</v>
      </c>
      <c r="D43" s="239" t="s">
        <v>355</v>
      </c>
      <c r="E43" s="237"/>
    </row>
    <row r="44" spans="1:6" x14ac:dyDescent="0.15">
      <c r="A44" s="208" t="s">
        <v>356</v>
      </c>
      <c r="B44" s="238">
        <v>948.56200000000001</v>
      </c>
      <c r="C44" s="238">
        <v>977.11900000000003</v>
      </c>
      <c r="D44" s="239" t="s">
        <v>357</v>
      </c>
      <c r="E44" s="237"/>
    </row>
    <row r="45" spans="1:6" x14ac:dyDescent="0.15">
      <c r="A45" s="208" t="s">
        <v>358</v>
      </c>
      <c r="B45" s="238">
        <v>-1068.857</v>
      </c>
      <c r="C45" s="238">
        <v>-167.52500000000001</v>
      </c>
      <c r="D45" s="239" t="s">
        <v>359</v>
      </c>
      <c r="E45" s="237"/>
    </row>
    <row r="46" spans="1:6" x14ac:dyDescent="0.15">
      <c r="A46" s="208" t="s">
        <v>360</v>
      </c>
      <c r="B46" s="238">
        <v>968.02496999999983</v>
      </c>
      <c r="C46" s="238">
        <v>803.92435999999987</v>
      </c>
      <c r="D46" s="239" t="s">
        <v>361</v>
      </c>
      <c r="E46" s="237"/>
      <c r="F46" s="223"/>
    </row>
    <row r="47" spans="1:6" x14ac:dyDescent="0.15">
      <c r="A47" s="213" t="s">
        <v>362</v>
      </c>
      <c r="B47" s="214">
        <f>SUM(B41:B46)</f>
        <v>20243.592490000003</v>
      </c>
      <c r="C47" s="240">
        <f>SUM(C41:C46)</f>
        <v>21304.606159999996</v>
      </c>
      <c r="D47" s="241" t="s">
        <v>363</v>
      </c>
      <c r="E47" s="237"/>
    </row>
    <row r="48" spans="1:6" x14ac:dyDescent="0.15">
      <c r="A48" s="92"/>
      <c r="B48" s="242"/>
      <c r="C48" s="243"/>
      <c r="D48" s="244"/>
    </row>
    <row r="49" spans="1:6" x14ac:dyDescent="0.15">
      <c r="A49" s="213" t="s">
        <v>364</v>
      </c>
      <c r="B49" s="245"/>
      <c r="C49" s="246"/>
      <c r="D49" s="241" t="s">
        <v>365</v>
      </c>
      <c r="E49" s="237"/>
    </row>
    <row r="50" spans="1:6" x14ac:dyDescent="0.15">
      <c r="A50" s="195"/>
      <c r="B50" s="243"/>
      <c r="C50" s="243"/>
      <c r="D50" s="243"/>
      <c r="E50" s="243"/>
    </row>
    <row r="51" spans="1:6" x14ac:dyDescent="0.15">
      <c r="A51" s="90" t="s">
        <v>338</v>
      </c>
      <c r="B51" s="92"/>
      <c r="C51" s="92"/>
      <c r="D51" s="92"/>
      <c r="E51" s="92"/>
    </row>
    <row r="52" spans="1:6" x14ac:dyDescent="0.15">
      <c r="A52" s="247" t="s">
        <v>366</v>
      </c>
      <c r="B52" s="92"/>
      <c r="C52" s="92"/>
      <c r="D52" s="92"/>
      <c r="E52" s="92"/>
    </row>
    <row r="53" spans="1:6" ht="15" x14ac:dyDescent="0.2">
      <c r="A53" s="248" t="s">
        <v>367</v>
      </c>
      <c r="B53" s="249" t="s">
        <v>368</v>
      </c>
      <c r="C53" s="250" t="s">
        <v>369</v>
      </c>
      <c r="D53" s="251" t="s">
        <v>34</v>
      </c>
      <c r="E53" s="252"/>
    </row>
    <row r="54" spans="1:6" ht="15" x14ac:dyDescent="0.2">
      <c r="A54" s="253" t="s">
        <v>370</v>
      </c>
      <c r="B54" s="254"/>
      <c r="C54" s="255"/>
      <c r="D54" s="256" t="s">
        <v>371</v>
      </c>
      <c r="E54" s="257"/>
    </row>
    <row r="55" spans="1:6" ht="15" x14ac:dyDescent="0.2">
      <c r="A55" s="136" t="s">
        <v>372</v>
      </c>
      <c r="B55" s="258"/>
      <c r="C55" s="259"/>
      <c r="D55" s="260" t="s">
        <v>373</v>
      </c>
      <c r="E55" s="257"/>
    </row>
    <row r="56" spans="1:6" ht="15" x14ac:dyDescent="0.2">
      <c r="A56" s="136" t="s">
        <v>374</v>
      </c>
      <c r="B56" s="258"/>
      <c r="C56" s="259"/>
      <c r="D56" s="260" t="s">
        <v>375</v>
      </c>
      <c r="E56" s="257"/>
    </row>
    <row r="57" spans="1:6" ht="15" x14ac:dyDescent="0.2">
      <c r="A57" s="136" t="s">
        <v>376</v>
      </c>
      <c r="B57" s="258"/>
      <c r="C57" s="259"/>
      <c r="D57" s="260" t="s">
        <v>377</v>
      </c>
      <c r="E57" s="257"/>
      <c r="F57" s="223"/>
    </row>
    <row r="58" spans="1:6" ht="15" x14ac:dyDescent="0.2">
      <c r="A58" s="261" t="s">
        <v>378</v>
      </c>
      <c r="B58" s="262"/>
      <c r="C58" s="263"/>
      <c r="D58" s="264" t="s">
        <v>379</v>
      </c>
      <c r="E58" s="257"/>
    </row>
    <row r="59" spans="1:6" x14ac:dyDescent="0.15">
      <c r="A59" s="265"/>
      <c r="B59" s="266"/>
      <c r="C59" s="267"/>
      <c r="D59" s="267"/>
      <c r="E59" s="92"/>
    </row>
    <row r="60" spans="1:6" ht="29" x14ac:dyDescent="0.2">
      <c r="A60" s="248" t="s">
        <v>380</v>
      </c>
      <c r="B60" s="250" t="s">
        <v>381</v>
      </c>
      <c r="C60" s="250" t="s">
        <v>382</v>
      </c>
      <c r="D60" s="251" t="s">
        <v>34</v>
      </c>
      <c r="E60" s="252"/>
    </row>
    <row r="61" spans="1:6" ht="15" x14ac:dyDescent="0.2">
      <c r="A61" s="253" t="s">
        <v>383</v>
      </c>
      <c r="B61" s="255"/>
      <c r="C61" s="255"/>
      <c r="D61" s="256" t="s">
        <v>384</v>
      </c>
      <c r="E61" s="257"/>
    </row>
    <row r="62" spans="1:6" ht="15" x14ac:dyDescent="0.2">
      <c r="A62" s="136" t="s">
        <v>385</v>
      </c>
      <c r="B62" s="259"/>
      <c r="C62" s="259"/>
      <c r="D62" s="260" t="s">
        <v>386</v>
      </c>
      <c r="E62" s="257"/>
    </row>
    <row r="63" spans="1:6" ht="15" x14ac:dyDescent="0.2">
      <c r="A63" s="136" t="s">
        <v>387</v>
      </c>
      <c r="B63" s="259"/>
      <c r="C63" s="259"/>
      <c r="D63" s="260" t="s">
        <v>388</v>
      </c>
      <c r="E63" s="257"/>
    </row>
    <row r="64" spans="1:6" ht="15" x14ac:dyDescent="0.2">
      <c r="A64" s="136" t="s">
        <v>389</v>
      </c>
      <c r="B64" s="259"/>
      <c r="C64" s="259"/>
      <c r="D64" s="260" t="s">
        <v>390</v>
      </c>
      <c r="E64" s="257"/>
    </row>
    <row r="65" spans="1:5" ht="15" x14ac:dyDescent="0.2">
      <c r="A65" s="136" t="s">
        <v>391</v>
      </c>
      <c r="B65" s="259"/>
      <c r="C65" s="259"/>
      <c r="D65" s="260" t="s">
        <v>392</v>
      </c>
      <c r="E65" s="257"/>
    </row>
    <row r="66" spans="1:5" ht="15" x14ac:dyDescent="0.2">
      <c r="A66" s="136" t="s">
        <v>393</v>
      </c>
      <c r="B66" s="259"/>
      <c r="C66" s="259"/>
      <c r="D66" s="260" t="s">
        <v>394</v>
      </c>
      <c r="E66" s="257"/>
    </row>
    <row r="67" spans="1:5" ht="15" x14ac:dyDescent="0.2">
      <c r="A67" s="261" t="s">
        <v>395</v>
      </c>
      <c r="B67" s="263"/>
      <c r="C67" s="268"/>
      <c r="D67" s="264" t="s">
        <v>396</v>
      </c>
      <c r="E67" s="257"/>
    </row>
    <row r="68" spans="1:5" x14ac:dyDescent="0.15">
      <c r="A68" s="127"/>
      <c r="B68" s="92"/>
      <c r="C68" s="92"/>
      <c r="D68" s="92"/>
      <c r="E68" s="92"/>
    </row>
    <row r="69" spans="1:5" x14ac:dyDescent="0.15">
      <c r="A69" s="438" t="s">
        <v>397</v>
      </c>
      <c r="B69" s="438"/>
      <c r="C69" s="438"/>
      <c r="D69" s="269"/>
      <c r="E69" s="269"/>
    </row>
    <row r="70" spans="1:5" x14ac:dyDescent="0.15">
      <c r="A70" s="438"/>
      <c r="B70" s="438"/>
      <c r="C70" s="438"/>
      <c r="D70" s="269"/>
      <c r="E70" s="269"/>
    </row>
    <row r="71" spans="1:5" ht="92.5" customHeight="1" x14ac:dyDescent="0.15">
      <c r="A71" s="438"/>
      <c r="B71" s="438"/>
      <c r="C71" s="438"/>
      <c r="D71" s="269"/>
      <c r="E71" s="269"/>
    </row>
    <row r="72" spans="1:5" x14ac:dyDescent="0.15">
      <c r="A72" s="127"/>
      <c r="B72" s="92"/>
      <c r="C72" s="92"/>
      <c r="D72" s="92"/>
      <c r="E72" s="92"/>
    </row>
    <row r="73" spans="1:5" ht="14" x14ac:dyDescent="0.15">
      <c r="A73" s="270"/>
      <c r="B73" s="271"/>
      <c r="C73" s="271"/>
    </row>
    <row r="74" spans="1:5" ht="14" x14ac:dyDescent="0.15">
      <c r="A74" s="271"/>
      <c r="B74" s="271"/>
      <c r="C74" s="271"/>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6" sqref="B6:B16"/>
    </sheetView>
  </sheetViews>
  <sheetFormatPr baseColWidth="10" defaultColWidth="11.5" defaultRowHeight="13" x14ac:dyDescent="0.15"/>
  <cols>
    <col min="1" max="1" width="47.5" style="60" customWidth="1"/>
    <col min="2" max="3" width="18.5" style="60" bestFit="1" customWidth="1"/>
    <col min="4" max="4" width="16.5" style="60" customWidth="1"/>
    <col min="5" max="16384" width="11.5" style="60"/>
  </cols>
  <sheetData>
    <row r="1" spans="1:4" ht="16.5" customHeight="1" x14ac:dyDescent="0.15">
      <c r="A1" s="272" t="str">
        <f>Resultatregnskap!A1</f>
        <v>Fagskolens navn: OSM Aviaiton Academy AS</v>
      </c>
      <c r="B1" s="243"/>
      <c r="C1" s="243"/>
      <c r="D1" s="273"/>
    </row>
    <row r="2" spans="1:4" x14ac:dyDescent="0.15">
      <c r="A2" s="274"/>
      <c r="B2" s="275"/>
      <c r="C2" s="275"/>
      <c r="D2" s="273"/>
    </row>
    <row r="3" spans="1:4" x14ac:dyDescent="0.15">
      <c r="A3" s="276" t="s">
        <v>398</v>
      </c>
      <c r="B3" s="277"/>
      <c r="C3" s="277"/>
      <c r="D3" s="278"/>
    </row>
    <row r="4" spans="1:4" x14ac:dyDescent="0.15">
      <c r="A4" s="279" t="s">
        <v>32</v>
      </c>
      <c r="B4" s="277"/>
      <c r="C4" s="277"/>
      <c r="D4" s="278"/>
    </row>
    <row r="5" spans="1:4" x14ac:dyDescent="0.15">
      <c r="A5" s="280"/>
      <c r="B5" s="281">
        <f>Resultatregnskap!C6</f>
        <v>45657</v>
      </c>
      <c r="C5" s="282">
        <f>Resultatregnskap!D6</f>
        <v>45291</v>
      </c>
      <c r="D5" s="283" t="s">
        <v>34</v>
      </c>
    </row>
    <row r="6" spans="1:4" ht="14" x14ac:dyDescent="0.15">
      <c r="A6" s="284" t="s">
        <v>399</v>
      </c>
      <c r="B6" s="285">
        <v>6290.96029</v>
      </c>
      <c r="C6" s="285">
        <v>5800.4127500000004</v>
      </c>
      <c r="D6" s="286" t="s">
        <v>400</v>
      </c>
    </row>
    <row r="7" spans="1:4" ht="14" x14ac:dyDescent="0.15">
      <c r="A7" s="284" t="s">
        <v>401</v>
      </c>
      <c r="B7" s="287">
        <v>907.35268999999994</v>
      </c>
      <c r="C7" s="287">
        <v>873.47298000000012</v>
      </c>
      <c r="D7" s="286" t="s">
        <v>402</v>
      </c>
    </row>
    <row r="8" spans="1:4" ht="14" x14ac:dyDescent="0.15">
      <c r="A8" s="284" t="s">
        <v>403</v>
      </c>
      <c r="B8" s="287"/>
      <c r="C8" s="287"/>
      <c r="D8" s="286" t="s">
        <v>404</v>
      </c>
    </row>
    <row r="9" spans="1:4" ht="14" x14ac:dyDescent="0.15">
      <c r="A9" s="284" t="s">
        <v>405</v>
      </c>
      <c r="B9" s="287">
        <v>414.07436999999999</v>
      </c>
      <c r="C9" s="287">
        <v>950.32935000000009</v>
      </c>
      <c r="D9" s="286" t="s">
        <v>406</v>
      </c>
    </row>
    <row r="10" spans="1:4" ht="14" x14ac:dyDescent="0.15">
      <c r="A10" s="284" t="s">
        <v>407</v>
      </c>
      <c r="B10" s="287">
        <v>145.95894000000001</v>
      </c>
      <c r="C10" s="287">
        <v>84.430999999999997</v>
      </c>
      <c r="D10" s="286" t="s">
        <v>408</v>
      </c>
    </row>
    <row r="11" spans="1:4" ht="14" x14ac:dyDescent="0.15">
      <c r="A11" s="284" t="s">
        <v>409</v>
      </c>
      <c r="B11" s="287"/>
      <c r="C11" s="287"/>
      <c r="D11" s="286" t="s">
        <v>410</v>
      </c>
    </row>
    <row r="12" spans="1:4" ht="14" x14ac:dyDescent="0.15">
      <c r="A12" s="284" t="s">
        <v>411</v>
      </c>
      <c r="B12" s="287">
        <v>522.74865</v>
      </c>
      <c r="C12" s="287">
        <v>1016.19823</v>
      </c>
      <c r="D12" s="286" t="s">
        <v>412</v>
      </c>
    </row>
    <row r="13" spans="1:4" ht="14" x14ac:dyDescent="0.15">
      <c r="A13" s="284" t="s">
        <v>413</v>
      </c>
      <c r="B13" s="287">
        <v>1068.2198100000001</v>
      </c>
      <c r="C13" s="287">
        <v>673.59973000000002</v>
      </c>
      <c r="D13" s="286" t="s">
        <v>414</v>
      </c>
    </row>
    <row r="14" spans="1:4" ht="14" x14ac:dyDescent="0.15">
      <c r="A14" s="284" t="s">
        <v>415</v>
      </c>
      <c r="B14" s="287">
        <v>38.171849999999999</v>
      </c>
      <c r="C14" s="287">
        <v>165.22317000000001</v>
      </c>
      <c r="D14" s="286" t="s">
        <v>416</v>
      </c>
    </row>
    <row r="15" spans="1:4" ht="14" x14ac:dyDescent="0.15">
      <c r="A15" s="284" t="s">
        <v>417</v>
      </c>
      <c r="B15" s="287">
        <v>298.42970999999994</v>
      </c>
      <c r="C15" s="287">
        <v>489.72416999999996</v>
      </c>
      <c r="D15" s="286" t="s">
        <v>418</v>
      </c>
    </row>
    <row r="16" spans="1:4" ht="14" x14ac:dyDescent="0.15">
      <c r="A16" s="288" t="s">
        <v>419</v>
      </c>
      <c r="B16" s="289">
        <v>5535.8147499999995</v>
      </c>
      <c r="C16" s="289">
        <v>5425.5909699999993</v>
      </c>
      <c r="D16" s="286" t="s">
        <v>420</v>
      </c>
    </row>
    <row r="17" spans="1:5" ht="15.75" customHeight="1" x14ac:dyDescent="0.15">
      <c r="A17" s="290" t="s">
        <v>421</v>
      </c>
      <c r="B17" s="291">
        <f>SUM(B6:B16)</f>
        <v>15221.731060000002</v>
      </c>
      <c r="C17" s="292">
        <f>SUM(C6:C16)</f>
        <v>15478.982349999998</v>
      </c>
      <c r="D17" s="293" t="s">
        <v>422</v>
      </c>
    </row>
    <row r="18" spans="1:5" x14ac:dyDescent="0.15">
      <c r="A18" s="294"/>
      <c r="B18" s="295"/>
      <c r="C18" s="296"/>
      <c r="D18" s="297"/>
    </row>
    <row r="19" spans="1:5" x14ac:dyDescent="0.15">
      <c r="A19" s="298" t="s">
        <v>423</v>
      </c>
      <c r="B19" s="299">
        <f>B5</f>
        <v>45657</v>
      </c>
      <c r="C19" s="300">
        <f>C5</f>
        <v>45291</v>
      </c>
      <c r="D19" s="301"/>
    </row>
    <row r="20" spans="1:5" x14ac:dyDescent="0.15">
      <c r="A20" s="136" t="s">
        <v>424</v>
      </c>
      <c r="B20" s="287">
        <f>B10</f>
        <v>145.95894000000001</v>
      </c>
      <c r="C20" s="287">
        <v>84.430999999999997</v>
      </c>
      <c r="D20" s="302" t="s">
        <v>425</v>
      </c>
    </row>
    <row r="21" spans="1:5" x14ac:dyDescent="0.15">
      <c r="A21" s="136" t="s">
        <v>426</v>
      </c>
      <c r="B21" s="259"/>
      <c r="C21" s="259"/>
      <c r="D21" s="302" t="s">
        <v>427</v>
      </c>
      <c r="E21" s="303"/>
    </row>
    <row r="22" spans="1:5" x14ac:dyDescent="0.15">
      <c r="A22" s="136" t="s">
        <v>428</v>
      </c>
      <c r="B22" s="259"/>
      <c r="C22" s="259"/>
      <c r="D22" s="302" t="s">
        <v>429</v>
      </c>
    </row>
    <row r="23" spans="1:5" x14ac:dyDescent="0.15">
      <c r="A23" s="298" t="s">
        <v>317</v>
      </c>
      <c r="B23" s="225">
        <f>SUBTOTAL(9,B20:B22)</f>
        <v>145.95894000000001</v>
      </c>
      <c r="C23" s="304">
        <f>SUBTOTAL(9,C20:C22)</f>
        <v>84.430999999999997</v>
      </c>
      <c r="D23" s="301" t="s">
        <v>430</v>
      </c>
    </row>
    <row r="24" spans="1:5" x14ac:dyDescent="0.15">
      <c r="A24" s="127"/>
      <c r="B24" s="92"/>
      <c r="C24" s="92"/>
      <c r="D24" s="305"/>
    </row>
    <row r="25" spans="1:5" ht="42" customHeight="1" x14ac:dyDescent="0.15">
      <c r="A25" s="438" t="s">
        <v>431</v>
      </c>
      <c r="B25" s="439"/>
      <c r="C25" s="439"/>
      <c r="D25" s="439"/>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74"/>
  <sheetViews>
    <sheetView tabSelected="1" zoomScaleNormal="100" workbookViewId="0">
      <selection activeCell="E31" sqref="E31"/>
    </sheetView>
  </sheetViews>
  <sheetFormatPr baseColWidth="10" defaultColWidth="17.5" defaultRowHeight="15.75" customHeight="1" x14ac:dyDescent="0.15"/>
  <cols>
    <col min="1" max="1" width="44.83203125" style="337" customWidth="1"/>
    <col min="2" max="2" width="24.6640625" style="337" customWidth="1"/>
    <col min="3" max="3" width="21.5" style="337" customWidth="1"/>
    <col min="4" max="4" width="24.1640625" style="308" customWidth="1"/>
    <col min="5" max="5" width="23.1640625" style="59" customWidth="1"/>
    <col min="6" max="6" width="14.83203125" style="59" customWidth="1"/>
    <col min="7" max="16384" width="17.5" style="59"/>
  </cols>
  <sheetData>
    <row r="1" spans="1:6" ht="12.75" customHeight="1" x14ac:dyDescent="0.15">
      <c r="A1" s="306"/>
      <c r="B1" s="307"/>
      <c r="C1" s="307"/>
    </row>
    <row r="2" spans="1:6" ht="13" x14ac:dyDescent="0.15">
      <c r="A2" s="309" t="str">
        <f>Resultatregnskap!A1</f>
        <v>Fagskolens navn: OSM Aviaiton Academy AS</v>
      </c>
      <c r="B2" s="310"/>
      <c r="C2" s="310"/>
      <c r="D2" s="311"/>
      <c r="E2" s="312"/>
      <c r="F2" s="312"/>
    </row>
    <row r="3" spans="1:6" ht="13" x14ac:dyDescent="0.15">
      <c r="A3" s="307"/>
      <c r="B3" s="307"/>
      <c r="C3" s="307"/>
    </row>
    <row r="4" spans="1:6" ht="14.25" customHeight="1" x14ac:dyDescent="0.15">
      <c r="A4" s="313" t="s">
        <v>432</v>
      </c>
      <c r="B4" s="275"/>
      <c r="C4" s="275"/>
      <c r="D4" s="275"/>
      <c r="E4" s="275"/>
      <c r="F4" s="275"/>
    </row>
    <row r="5" spans="1:6" ht="14.25" customHeight="1" x14ac:dyDescent="0.15">
      <c r="A5" s="314" t="s">
        <v>32</v>
      </c>
      <c r="B5" s="275"/>
      <c r="C5" s="275"/>
      <c r="D5" s="275"/>
      <c r="E5" s="275"/>
      <c r="F5" s="315"/>
    </row>
    <row r="6" spans="1:6" ht="12.75" customHeight="1" x14ac:dyDescent="0.15">
      <c r="A6" s="275"/>
      <c r="B6" s="275"/>
      <c r="C6" s="275"/>
      <c r="D6" s="275"/>
      <c r="E6" s="275"/>
      <c r="F6" s="316"/>
    </row>
    <row r="7" spans="1:6" ht="28" x14ac:dyDescent="0.15">
      <c r="A7" s="317" t="s">
        <v>433</v>
      </c>
      <c r="B7" s="318" t="s">
        <v>434</v>
      </c>
      <c r="C7" s="319" t="s">
        <v>435</v>
      </c>
      <c r="D7" s="318" t="s">
        <v>436</v>
      </c>
      <c r="E7" s="318" t="s">
        <v>437</v>
      </c>
      <c r="F7" s="320" t="s">
        <v>34</v>
      </c>
    </row>
    <row r="8" spans="1:6" ht="15" customHeight="1" x14ac:dyDescent="0.15">
      <c r="A8" s="275" t="s">
        <v>438</v>
      </c>
      <c r="B8" s="321"/>
      <c r="C8" s="321"/>
      <c r="D8" s="321"/>
      <c r="E8" s="88"/>
      <c r="F8" s="302" t="s">
        <v>439</v>
      </c>
    </row>
    <row r="9" spans="1:6" ht="15" customHeight="1" x14ac:dyDescent="0.15">
      <c r="A9" s="275" t="s">
        <v>440</v>
      </c>
      <c r="B9" s="88"/>
      <c r="C9" s="88">
        <v>7380</v>
      </c>
      <c r="D9" s="88">
        <v>4674</v>
      </c>
      <c r="E9" s="88"/>
      <c r="F9" s="302" t="s">
        <v>441</v>
      </c>
    </row>
    <row r="10" spans="1:6" ht="15" customHeight="1" x14ac:dyDescent="0.15">
      <c r="A10" s="275" t="s">
        <v>442</v>
      </c>
      <c r="B10" s="322"/>
      <c r="C10" s="322"/>
      <c r="D10" s="322"/>
      <c r="E10" s="88"/>
      <c r="F10" s="302" t="s">
        <v>443</v>
      </c>
    </row>
    <row r="11" spans="1:6" ht="15" customHeight="1" x14ac:dyDescent="0.15">
      <c r="A11" s="323" t="s">
        <v>444</v>
      </c>
      <c r="B11" s="324">
        <f>SUM(B8:B10)</f>
        <v>0</v>
      </c>
      <c r="C11" s="324">
        <f>SUM(C8:C10)</f>
        <v>7380</v>
      </c>
      <c r="D11" s="325">
        <f>SUM(D8:D10)</f>
        <v>4674</v>
      </c>
      <c r="E11" s="325">
        <f>SUM(E8:E10)</f>
        <v>0</v>
      </c>
      <c r="F11" s="301" t="s">
        <v>445</v>
      </c>
    </row>
    <row r="12" spans="1:6" ht="15" customHeight="1" x14ac:dyDescent="0.15">
      <c r="A12" s="275"/>
      <c r="B12" s="326"/>
      <c r="C12" s="326"/>
      <c r="D12" s="326"/>
      <c r="E12" s="326"/>
      <c r="F12" s="305"/>
    </row>
    <row r="13" spans="1:6" ht="20" customHeight="1" x14ac:dyDescent="0.15">
      <c r="A13" s="275"/>
      <c r="B13" s="275"/>
      <c r="C13" s="275"/>
      <c r="D13" s="275"/>
      <c r="E13" s="275"/>
      <c r="F13" s="127"/>
    </row>
    <row r="14" spans="1:6" ht="28" x14ac:dyDescent="0.15">
      <c r="A14" s="317" t="s">
        <v>446</v>
      </c>
      <c r="B14" s="318" t="str">
        <f>B7</f>
        <v>Fagskolevirksomhet 31.12.2024</v>
      </c>
      <c r="C14" s="318" t="str">
        <f t="shared" ref="C14:D14" si="0">C7</f>
        <v>Annen virksomhet 31.12.2024</v>
      </c>
      <c r="D14" s="318" t="str">
        <f t="shared" si="0"/>
        <v>Fagskolevirksomhet 31.12.2023</v>
      </c>
      <c r="E14" s="318" t="str">
        <f>E7</f>
        <v>Annen virksomhet 31.12.2023</v>
      </c>
      <c r="F14" s="320" t="s">
        <v>34</v>
      </c>
    </row>
    <row r="15" spans="1:6" ht="15" customHeight="1" x14ac:dyDescent="0.15">
      <c r="A15" s="275" t="s">
        <v>447</v>
      </c>
      <c r="B15" s="321"/>
      <c r="C15" s="321"/>
      <c r="D15" s="321"/>
      <c r="E15" s="88"/>
      <c r="F15" s="302" t="s">
        <v>448</v>
      </c>
    </row>
    <row r="16" spans="1:6" ht="15" customHeight="1" x14ac:dyDescent="0.15">
      <c r="A16" s="275" t="s">
        <v>449</v>
      </c>
      <c r="B16" s="88"/>
      <c r="C16" s="88">
        <v>16361.05811</v>
      </c>
      <c r="D16" s="88"/>
      <c r="E16" s="88">
        <v>14552</v>
      </c>
      <c r="F16" s="302" t="s">
        <v>450</v>
      </c>
    </row>
    <row r="17" spans="1:6" ht="15" customHeight="1" x14ac:dyDescent="0.15">
      <c r="A17" s="275" t="s">
        <v>451</v>
      </c>
      <c r="B17" s="322"/>
      <c r="C17" s="322"/>
      <c r="D17" s="322"/>
      <c r="E17" s="88"/>
      <c r="F17" s="302" t="s">
        <v>452</v>
      </c>
    </row>
    <row r="18" spans="1:6" ht="15" customHeight="1" x14ac:dyDescent="0.15">
      <c r="A18" s="323" t="s">
        <v>453</v>
      </c>
      <c r="B18" s="324">
        <f>SUM(B15:B17)</f>
        <v>0</v>
      </c>
      <c r="C18" s="324">
        <f>SUM(C15:C17)</f>
        <v>16361.05811</v>
      </c>
      <c r="D18" s="325">
        <f>SUM(D15:D17)</f>
        <v>0</v>
      </c>
      <c r="E18" s="325">
        <f>SUM(E15:E17)</f>
        <v>14552</v>
      </c>
      <c r="F18" s="301" t="s">
        <v>454</v>
      </c>
    </row>
    <row r="19" spans="1:6" ht="15.75" customHeight="1" x14ac:dyDescent="0.15">
      <c r="A19" s="275"/>
      <c r="B19" s="275"/>
      <c r="C19" s="275"/>
      <c r="D19" s="275"/>
      <c r="E19" s="275"/>
      <c r="F19" s="316"/>
    </row>
    <row r="20" spans="1:6" ht="15.75" customHeight="1" x14ac:dyDescent="0.15">
      <c r="A20" s="443" t="s">
        <v>455</v>
      </c>
      <c r="B20" s="443"/>
      <c r="C20" s="443"/>
      <c r="D20" s="443"/>
      <c r="E20" s="443"/>
      <c r="F20" s="443"/>
    </row>
    <row r="21" spans="1:6" ht="15.75" customHeight="1" x14ac:dyDescent="0.15">
      <c r="A21" s="323" t="s">
        <v>456</v>
      </c>
      <c r="B21" s="444" t="s">
        <v>457</v>
      </c>
      <c r="C21" s="445"/>
      <c r="D21" s="328" t="str">
        <f>"Beløp "&amp;TEXT('Balanse - eiendeler'!C5,"DD.MM.ÅÅÅÅ")</f>
        <v>Beløp 31.12.2024</v>
      </c>
      <c r="E21" s="328" t="str">
        <f>"Beløp "&amp;TEXT('Balanse - eiendeler'!D5,"DD.MM.ÅÅÅÅ")</f>
        <v>Beløp 31.12.2023</v>
      </c>
      <c r="F21" s="320" t="s">
        <v>34</v>
      </c>
    </row>
    <row r="22" spans="1:6" ht="15.75" customHeight="1" x14ac:dyDescent="0.15">
      <c r="A22" s="275" t="s">
        <v>654</v>
      </c>
      <c r="B22" s="446" t="s">
        <v>449</v>
      </c>
      <c r="C22" s="447"/>
      <c r="D22" s="321">
        <v>4886.6774999999998</v>
      </c>
      <c r="E22" s="321">
        <v>1392</v>
      </c>
      <c r="F22" s="302" t="s">
        <v>458</v>
      </c>
    </row>
    <row r="23" spans="1:6" ht="15.75" customHeight="1" x14ac:dyDescent="0.15">
      <c r="A23" s="275" t="s">
        <v>655</v>
      </c>
      <c r="B23" s="440" t="s">
        <v>449</v>
      </c>
      <c r="C23" s="441"/>
      <c r="D23" s="88">
        <v>1685.32134</v>
      </c>
      <c r="E23" s="88">
        <v>5603</v>
      </c>
      <c r="F23" s="302" t="s">
        <v>458</v>
      </c>
    </row>
    <row r="24" spans="1:6" ht="15.75" customHeight="1" x14ac:dyDescent="0.15">
      <c r="A24" s="275" t="s">
        <v>656</v>
      </c>
      <c r="B24" s="440" t="s">
        <v>449</v>
      </c>
      <c r="C24" s="441"/>
      <c r="D24" s="88">
        <v>7942.1226999999999</v>
      </c>
      <c r="E24" s="88">
        <v>7556</v>
      </c>
      <c r="F24" s="302" t="s">
        <v>458</v>
      </c>
    </row>
    <row r="25" spans="1:6" ht="15.75" customHeight="1" x14ac:dyDescent="0.15">
      <c r="A25" s="275" t="s">
        <v>658</v>
      </c>
      <c r="B25" s="440" t="s">
        <v>449</v>
      </c>
      <c r="C25" s="441"/>
      <c r="D25" s="88">
        <v>1846.9365700000001</v>
      </c>
      <c r="E25" s="88"/>
      <c r="F25" s="302" t="s">
        <v>458</v>
      </c>
    </row>
    <row r="26" spans="1:6" ht="15.75" customHeight="1" x14ac:dyDescent="0.15">
      <c r="A26" s="275" t="s">
        <v>656</v>
      </c>
      <c r="B26" s="440" t="s">
        <v>440</v>
      </c>
      <c r="C26" s="441"/>
      <c r="D26" s="88">
        <v>691</v>
      </c>
      <c r="E26" s="88">
        <v>561</v>
      </c>
      <c r="F26" s="302" t="s">
        <v>458</v>
      </c>
    </row>
    <row r="27" spans="1:6" ht="15.75" customHeight="1" x14ac:dyDescent="0.15">
      <c r="A27" s="275" t="s">
        <v>654</v>
      </c>
      <c r="B27" s="440" t="s">
        <v>440</v>
      </c>
      <c r="C27" s="441"/>
      <c r="D27" s="88">
        <v>439</v>
      </c>
      <c r="E27" s="88">
        <v>374</v>
      </c>
      <c r="F27" s="302" t="s">
        <v>458</v>
      </c>
    </row>
    <row r="28" spans="1:6" ht="15.75" customHeight="1" x14ac:dyDescent="0.15">
      <c r="A28" s="275" t="s">
        <v>657</v>
      </c>
      <c r="B28" s="440" t="s">
        <v>440</v>
      </c>
      <c r="C28" s="441"/>
      <c r="D28" s="88">
        <v>209</v>
      </c>
      <c r="E28" s="88">
        <v>187</v>
      </c>
      <c r="F28" s="302" t="s">
        <v>458</v>
      </c>
    </row>
    <row r="29" spans="1:6" ht="15.75" customHeight="1" x14ac:dyDescent="0.15">
      <c r="A29" s="275" t="s">
        <v>658</v>
      </c>
      <c r="B29" s="440" t="s">
        <v>440</v>
      </c>
      <c r="C29" s="441"/>
      <c r="D29" s="88">
        <v>5350</v>
      </c>
      <c r="E29" s="88">
        <v>2991</v>
      </c>
      <c r="F29" s="302" t="s">
        <v>458</v>
      </c>
    </row>
    <row r="30" spans="1:6" ht="15.75" customHeight="1" x14ac:dyDescent="0.15">
      <c r="A30" s="275" t="s">
        <v>655</v>
      </c>
      <c r="B30" s="449" t="s">
        <v>440</v>
      </c>
      <c r="C30" s="450"/>
      <c r="D30" s="88">
        <v>691</v>
      </c>
      <c r="E30" s="88">
        <v>562</v>
      </c>
      <c r="F30" s="302" t="s">
        <v>458</v>
      </c>
    </row>
    <row r="31" spans="1:6" ht="15.75" customHeight="1" x14ac:dyDescent="0.15">
      <c r="A31" s="323" t="s">
        <v>459</v>
      </c>
      <c r="B31" s="449"/>
      <c r="C31" s="450"/>
      <c r="D31" s="324">
        <f>SUM(D22:D30)</f>
        <v>23741.058109999998</v>
      </c>
      <c r="E31" s="325">
        <f>SUM(E22:E30)</f>
        <v>19226</v>
      </c>
      <c r="F31" s="301" t="s">
        <v>460</v>
      </c>
    </row>
    <row r="32" spans="1:6" ht="15.75" customHeight="1" x14ac:dyDescent="0.15">
      <c r="A32" s="327"/>
      <c r="B32" s="327"/>
      <c r="C32" s="327"/>
      <c r="D32" s="327"/>
      <c r="E32" s="327"/>
      <c r="F32" s="327"/>
    </row>
    <row r="33" spans="1:7" ht="15.75" customHeight="1" x14ac:dyDescent="0.15">
      <c r="A33" s="313" t="s">
        <v>461</v>
      </c>
      <c r="B33" s="313"/>
      <c r="C33" s="313"/>
      <c r="D33" s="313"/>
      <c r="E33" s="313"/>
      <c r="F33" s="313"/>
      <c r="G33" s="329"/>
    </row>
    <row r="34" spans="1:7" ht="15.75" customHeight="1" x14ac:dyDescent="0.15">
      <c r="A34" s="314" t="s">
        <v>32</v>
      </c>
      <c r="B34" s="275"/>
      <c r="C34" s="275"/>
      <c r="D34" s="275"/>
      <c r="E34" s="275"/>
      <c r="F34" s="275"/>
    </row>
    <row r="35" spans="1:7" ht="15.75" customHeight="1" x14ac:dyDescent="0.15">
      <c r="A35" s="92"/>
      <c r="B35" s="92"/>
      <c r="C35" s="92"/>
      <c r="D35" s="92"/>
      <c r="E35" s="92"/>
      <c r="F35" s="275"/>
    </row>
    <row r="36" spans="1:7" ht="28" x14ac:dyDescent="0.15">
      <c r="A36" s="323" t="s">
        <v>462</v>
      </c>
      <c r="B36" s="318" t="str">
        <f>B7</f>
        <v>Fagskolevirksomhet 31.12.2024</v>
      </c>
      <c r="C36" s="318" t="str">
        <f t="shared" ref="C36:E36" si="1">C7</f>
        <v>Annen virksomhet 31.12.2024</v>
      </c>
      <c r="D36" s="318" t="str">
        <f t="shared" si="1"/>
        <v>Fagskolevirksomhet 31.12.2023</v>
      </c>
      <c r="E36" s="318" t="str">
        <f t="shared" si="1"/>
        <v>Annen virksomhet 31.12.2023</v>
      </c>
      <c r="F36" s="320" t="s">
        <v>34</v>
      </c>
    </row>
    <row r="37" spans="1:7" ht="15.75" customHeight="1" x14ac:dyDescent="0.15">
      <c r="A37" s="330" t="s">
        <v>463</v>
      </c>
      <c r="B37" s="321"/>
      <c r="C37" s="321"/>
      <c r="D37" s="321"/>
      <c r="E37" s="88"/>
      <c r="F37" s="259" t="s">
        <v>464</v>
      </c>
    </row>
    <row r="38" spans="1:7" ht="15.75" customHeight="1" x14ac:dyDescent="0.15">
      <c r="A38" s="330" t="s">
        <v>465</v>
      </c>
      <c r="B38" s="322"/>
      <c r="C38" s="322"/>
      <c r="D38" s="322"/>
      <c r="E38" s="88"/>
      <c r="F38" s="259" t="s">
        <v>466</v>
      </c>
    </row>
    <row r="39" spans="1:7" ht="15.75" customHeight="1" x14ac:dyDescent="0.15">
      <c r="A39" s="323" t="s">
        <v>467</v>
      </c>
      <c r="B39" s="324">
        <f>SUM(B37:B38)</f>
        <v>0</v>
      </c>
      <c r="C39" s="324">
        <f>SUM(C37:C38)</f>
        <v>0</v>
      </c>
      <c r="D39" s="325">
        <f>SUM(D37:D38)</f>
        <v>0</v>
      </c>
      <c r="E39" s="325">
        <f>SUM(E37:E38)</f>
        <v>0</v>
      </c>
      <c r="F39" s="304" t="s">
        <v>468</v>
      </c>
    </row>
    <row r="40" spans="1:7" ht="15.75" customHeight="1" x14ac:dyDescent="0.15">
      <c r="A40" s="330"/>
      <c r="B40" s="326"/>
      <c r="C40" s="326"/>
      <c r="D40" s="326"/>
      <c r="E40" s="326"/>
      <c r="F40" s="92"/>
    </row>
    <row r="41" spans="1:7" ht="28" x14ac:dyDescent="0.15">
      <c r="A41" s="323" t="s">
        <v>469</v>
      </c>
      <c r="B41" s="318" t="str">
        <f>B7</f>
        <v>Fagskolevirksomhet 31.12.2024</v>
      </c>
      <c r="C41" s="318" t="str">
        <f t="shared" ref="C41:E41" si="2">C7</f>
        <v>Annen virksomhet 31.12.2024</v>
      </c>
      <c r="D41" s="318" t="str">
        <f t="shared" si="2"/>
        <v>Fagskolevirksomhet 31.12.2023</v>
      </c>
      <c r="E41" s="318" t="str">
        <f t="shared" si="2"/>
        <v>Annen virksomhet 31.12.2023</v>
      </c>
      <c r="F41" s="320" t="s">
        <v>34</v>
      </c>
    </row>
    <row r="42" spans="1:7" ht="15.75" customHeight="1" x14ac:dyDescent="0.15">
      <c r="A42" s="330" t="s">
        <v>470</v>
      </c>
      <c r="B42" s="321">
        <f>D66</f>
        <v>33512.985999999997</v>
      </c>
      <c r="C42" s="321"/>
      <c r="D42" s="321">
        <v>20962.545829999999</v>
      </c>
      <c r="E42" s="88"/>
      <c r="F42" s="259" t="s">
        <v>471</v>
      </c>
    </row>
    <row r="43" spans="1:7" ht="15.75" customHeight="1" x14ac:dyDescent="0.15">
      <c r="A43" s="330" t="s">
        <v>472</v>
      </c>
      <c r="B43" s="322"/>
      <c r="C43" s="322"/>
      <c r="D43" s="322">
        <v>4674</v>
      </c>
      <c r="E43" s="88"/>
      <c r="F43" s="259" t="s">
        <v>473</v>
      </c>
    </row>
    <row r="44" spans="1:7" ht="15.75" customHeight="1" x14ac:dyDescent="0.15">
      <c r="A44" s="323" t="s">
        <v>474</v>
      </c>
      <c r="B44" s="324">
        <f>SUM(B42:B43)</f>
        <v>33512.985999999997</v>
      </c>
      <c r="C44" s="324">
        <f>SUM(C42:C43)</f>
        <v>0</v>
      </c>
      <c r="D44" s="325">
        <f>SUM(D42:D43)</f>
        <v>25636.545829999999</v>
      </c>
      <c r="E44" s="325">
        <f>SUM(E42:E43)</f>
        <v>0</v>
      </c>
      <c r="F44" s="304" t="s">
        <v>475</v>
      </c>
    </row>
    <row r="45" spans="1:7" ht="15.75" customHeight="1" x14ac:dyDescent="0.15">
      <c r="A45" s="330"/>
      <c r="B45" s="326"/>
      <c r="C45" s="326"/>
      <c r="D45" s="326"/>
      <c r="E45" s="326"/>
      <c r="F45" s="92"/>
    </row>
    <row r="46" spans="1:7" ht="28" x14ac:dyDescent="0.15">
      <c r="A46" s="323" t="s">
        <v>476</v>
      </c>
      <c r="B46" s="318" t="str">
        <f>B7</f>
        <v>Fagskolevirksomhet 31.12.2024</v>
      </c>
      <c r="C46" s="318" t="str">
        <f t="shared" ref="C46:E46" si="3">C7</f>
        <v>Annen virksomhet 31.12.2024</v>
      </c>
      <c r="D46" s="318" t="str">
        <f t="shared" si="3"/>
        <v>Fagskolevirksomhet 31.12.2023</v>
      </c>
      <c r="E46" s="318" t="str">
        <f t="shared" si="3"/>
        <v>Annen virksomhet 31.12.2023</v>
      </c>
      <c r="F46" s="320" t="s">
        <v>34</v>
      </c>
    </row>
    <row r="47" spans="1:7" ht="15.75" customHeight="1" x14ac:dyDescent="0.15">
      <c r="A47" s="330" t="s">
        <v>477</v>
      </c>
      <c r="B47" s="321"/>
      <c r="C47" s="321"/>
      <c r="D47" s="321"/>
      <c r="E47" s="88"/>
      <c r="F47" s="259" t="s">
        <v>478</v>
      </c>
    </row>
    <row r="48" spans="1:7" ht="15.75" customHeight="1" x14ac:dyDescent="0.15">
      <c r="A48" s="330" t="s">
        <v>479</v>
      </c>
      <c r="B48" s="322"/>
      <c r="C48" s="322"/>
      <c r="D48" s="322"/>
      <c r="E48" s="88"/>
      <c r="F48" s="259" t="s">
        <v>480</v>
      </c>
    </row>
    <row r="49" spans="1:7" ht="15.75" customHeight="1" x14ac:dyDescent="0.15">
      <c r="A49" s="323" t="s">
        <v>481</v>
      </c>
      <c r="B49" s="324">
        <f>SUM(B47:B48)</f>
        <v>0</v>
      </c>
      <c r="C49" s="324">
        <f>SUM(C47:C48)</f>
        <v>0</v>
      </c>
      <c r="D49" s="325">
        <f>SUM(D47:D48)</f>
        <v>0</v>
      </c>
      <c r="E49" s="325">
        <f>SUM(E47:E48)</f>
        <v>0</v>
      </c>
      <c r="F49" s="304" t="s">
        <v>482</v>
      </c>
    </row>
    <row r="50" spans="1:7" ht="15.75" customHeight="1" x14ac:dyDescent="0.15">
      <c r="A50" s="331"/>
      <c r="B50" s="332"/>
      <c r="C50" s="332"/>
      <c r="D50" s="332"/>
      <c r="E50" s="332"/>
      <c r="F50" s="92"/>
    </row>
    <row r="51" spans="1:7" ht="28" x14ac:dyDescent="0.15">
      <c r="A51" s="323" t="s">
        <v>483</v>
      </c>
      <c r="B51" s="318" t="str">
        <f>B7</f>
        <v>Fagskolevirksomhet 31.12.2024</v>
      </c>
      <c r="C51" s="318" t="str">
        <f t="shared" ref="C51:E51" si="4">C7</f>
        <v>Annen virksomhet 31.12.2024</v>
      </c>
      <c r="D51" s="318" t="str">
        <f t="shared" si="4"/>
        <v>Fagskolevirksomhet 31.12.2023</v>
      </c>
      <c r="E51" s="318" t="str">
        <f t="shared" si="4"/>
        <v>Annen virksomhet 31.12.2023</v>
      </c>
      <c r="F51" s="320" t="s">
        <v>34</v>
      </c>
    </row>
    <row r="52" spans="1:7" ht="15.75" customHeight="1" x14ac:dyDescent="0.15">
      <c r="A52" s="330" t="s">
        <v>484</v>
      </c>
      <c r="B52" s="321"/>
      <c r="C52" s="321"/>
      <c r="D52" s="321"/>
      <c r="E52" s="88"/>
      <c r="F52" s="259" t="s">
        <v>485</v>
      </c>
    </row>
    <row r="53" spans="1:7" ht="15.75" customHeight="1" x14ac:dyDescent="0.15">
      <c r="A53" s="330" t="s">
        <v>486</v>
      </c>
      <c r="B53" s="322"/>
      <c r="C53" s="322"/>
      <c r="D53" s="322">
        <v>-2252.9930300000001</v>
      </c>
      <c r="E53" s="88"/>
      <c r="F53" s="259" t="s">
        <v>487</v>
      </c>
    </row>
    <row r="54" spans="1:7" ht="15.75" customHeight="1" x14ac:dyDescent="0.15">
      <c r="A54" s="323" t="s">
        <v>488</v>
      </c>
      <c r="B54" s="324">
        <f>SUM(B52:B53)</f>
        <v>0</v>
      </c>
      <c r="C54" s="324">
        <f>SUM(C52:C53)</f>
        <v>0</v>
      </c>
      <c r="D54" s="325">
        <f>SUM(D52:D53)</f>
        <v>-2252.9930300000001</v>
      </c>
      <c r="E54" s="325">
        <f>SUM(E52:E53)</f>
        <v>0</v>
      </c>
      <c r="F54" s="304" t="s">
        <v>489</v>
      </c>
      <c r="G54" s="333"/>
    </row>
    <row r="55" spans="1:7" ht="15.75" customHeight="1" x14ac:dyDescent="0.15">
      <c r="A55" s="334"/>
      <c r="B55" s="335"/>
      <c r="C55" s="335"/>
      <c r="D55" s="326"/>
      <c r="E55" s="326"/>
      <c r="F55" s="92"/>
      <c r="G55" s="333"/>
    </row>
    <row r="56" spans="1:7" ht="15.75" customHeight="1" x14ac:dyDescent="0.15">
      <c r="A56" s="443" t="s">
        <v>455</v>
      </c>
      <c r="B56" s="443"/>
      <c r="C56" s="443"/>
      <c r="D56" s="443"/>
      <c r="E56" s="443"/>
      <c r="F56" s="443"/>
      <c r="G56" s="333"/>
    </row>
    <row r="57" spans="1:7" ht="15.75" customHeight="1" x14ac:dyDescent="0.15">
      <c r="A57" s="323" t="s">
        <v>490</v>
      </c>
      <c r="B57" s="444" t="s">
        <v>491</v>
      </c>
      <c r="C57" s="445"/>
      <c r="D57" s="328" t="str">
        <f>"Beløp "&amp;TEXT('Balanse - eiendeler'!C5,"DD.MM.ÅÅÅÅ")</f>
        <v>Beløp 31.12.2024</v>
      </c>
      <c r="E57" s="328" t="str">
        <f>"Beløp "&amp;TEXT('Balanse - eiendeler'!D5,"DD.MM.ÅÅÅÅ")</f>
        <v>Beløp 31.12.2023</v>
      </c>
      <c r="F57" s="320" t="s">
        <v>34</v>
      </c>
      <c r="G57" s="333"/>
    </row>
    <row r="58" spans="1:7" ht="15.75" customHeight="1" x14ac:dyDescent="0.15">
      <c r="A58" s="275" t="s">
        <v>657</v>
      </c>
      <c r="B58" s="440" t="s">
        <v>660</v>
      </c>
      <c r="C58" s="441"/>
      <c r="D58" s="88"/>
      <c r="E58" s="88">
        <v>187</v>
      </c>
      <c r="F58" s="302" t="s">
        <v>492</v>
      </c>
      <c r="G58" s="333"/>
    </row>
    <row r="59" spans="1:7" ht="15.75" customHeight="1" x14ac:dyDescent="0.15">
      <c r="A59" s="275" t="s">
        <v>656</v>
      </c>
      <c r="B59" s="440" t="s">
        <v>660</v>
      </c>
      <c r="C59" s="441"/>
      <c r="D59" s="88"/>
      <c r="E59" s="88">
        <v>561</v>
      </c>
      <c r="F59" s="302" t="s">
        <v>492</v>
      </c>
      <c r="G59" s="333"/>
    </row>
    <row r="60" spans="1:7" ht="15.75" customHeight="1" x14ac:dyDescent="0.15">
      <c r="A60" s="275" t="s">
        <v>658</v>
      </c>
      <c r="B60" s="440" t="s">
        <v>642</v>
      </c>
      <c r="C60" s="441"/>
      <c r="D60" s="88"/>
      <c r="E60" s="88">
        <v>-1938.91984</v>
      </c>
      <c r="F60" s="302" t="s">
        <v>492</v>
      </c>
      <c r="G60" s="333"/>
    </row>
    <row r="61" spans="1:7" ht="15.75" customHeight="1" x14ac:dyDescent="0.15">
      <c r="A61" s="275" t="s">
        <v>656</v>
      </c>
      <c r="B61" s="440" t="s">
        <v>642</v>
      </c>
      <c r="C61" s="441"/>
      <c r="D61" s="88"/>
      <c r="E61" s="88">
        <v>-113.55184</v>
      </c>
      <c r="F61" s="302" t="s">
        <v>492</v>
      </c>
      <c r="G61" s="333"/>
    </row>
    <row r="62" spans="1:7" ht="15.75" customHeight="1" x14ac:dyDescent="0.15">
      <c r="A62" s="275" t="s">
        <v>655</v>
      </c>
      <c r="B62" s="440" t="s">
        <v>642</v>
      </c>
      <c r="C62" s="441"/>
      <c r="D62" s="88"/>
      <c r="E62" s="88">
        <v>-200.52135000000001</v>
      </c>
      <c r="F62" s="302" t="s">
        <v>492</v>
      </c>
      <c r="G62" s="333"/>
    </row>
    <row r="63" spans="1:7" ht="15.75" customHeight="1" x14ac:dyDescent="0.15">
      <c r="A63" s="275" t="s">
        <v>655</v>
      </c>
      <c r="B63" s="440" t="s">
        <v>660</v>
      </c>
      <c r="C63" s="441"/>
      <c r="D63" s="88"/>
      <c r="E63" s="88">
        <v>561</v>
      </c>
      <c r="F63" s="302" t="s">
        <v>492</v>
      </c>
      <c r="G63" s="333"/>
    </row>
    <row r="64" spans="1:7" ht="15.75" customHeight="1" x14ac:dyDescent="0.15">
      <c r="A64" s="275" t="s">
        <v>658</v>
      </c>
      <c r="B64" s="440" t="s">
        <v>660</v>
      </c>
      <c r="C64" s="441"/>
      <c r="D64" s="88"/>
      <c r="E64" s="88">
        <v>2991</v>
      </c>
      <c r="F64" s="302" t="s">
        <v>492</v>
      </c>
      <c r="G64" s="333"/>
    </row>
    <row r="65" spans="1:7" ht="15.75" customHeight="1" x14ac:dyDescent="0.15">
      <c r="A65" s="275" t="s">
        <v>654</v>
      </c>
      <c r="B65" s="440" t="s">
        <v>660</v>
      </c>
      <c r="C65" s="441"/>
      <c r="D65" s="88"/>
      <c r="E65" s="88">
        <v>374</v>
      </c>
      <c r="F65" s="302" t="s">
        <v>492</v>
      </c>
      <c r="G65" s="333"/>
    </row>
    <row r="66" spans="1:7" ht="15.75" customHeight="1" x14ac:dyDescent="0.15">
      <c r="A66" s="275" t="s">
        <v>654</v>
      </c>
      <c r="B66" s="449" t="s">
        <v>659</v>
      </c>
      <c r="C66" s="450"/>
      <c r="D66" s="88">
        <v>33512.985999999997</v>
      </c>
      <c r="E66" s="88">
        <v>20962.545829999999</v>
      </c>
      <c r="F66" s="302" t="s">
        <v>492</v>
      </c>
      <c r="G66" s="333"/>
    </row>
    <row r="67" spans="1:7" ht="28" x14ac:dyDescent="0.15">
      <c r="A67" s="336" t="s">
        <v>493</v>
      </c>
      <c r="B67" s="449"/>
      <c r="C67" s="450"/>
      <c r="D67" s="324">
        <f>SUM(D58:D66)</f>
        <v>33512.985999999997</v>
      </c>
      <c r="E67" s="325">
        <f>SUM(E58:E66)</f>
        <v>23383.552799999998</v>
      </c>
      <c r="F67" s="301" t="s">
        <v>494</v>
      </c>
    </row>
    <row r="68" spans="1:7" ht="15.75" customHeight="1" x14ac:dyDescent="0.15">
      <c r="A68" s="92"/>
      <c r="B68" s="92"/>
      <c r="C68" s="92"/>
      <c r="D68" s="92"/>
      <c r="E68" s="92"/>
      <c r="F68" s="92"/>
    </row>
    <row r="69" spans="1:7" ht="142.25" customHeight="1" x14ac:dyDescent="0.15">
      <c r="A69" s="448" t="s">
        <v>495</v>
      </c>
      <c r="B69" s="448"/>
      <c r="C69" s="448"/>
      <c r="D69" s="448"/>
      <c r="E69" s="448"/>
      <c r="F69" s="448"/>
    </row>
    <row r="70" spans="1:7" ht="15.75" customHeight="1" x14ac:dyDescent="0.15">
      <c r="A70" s="442" t="s">
        <v>496</v>
      </c>
      <c r="B70" s="442"/>
      <c r="C70" s="442"/>
      <c r="D70" s="442"/>
      <c r="E70" s="442"/>
      <c r="F70" s="442"/>
    </row>
    <row r="71" spans="1:7" ht="15.75" customHeight="1" x14ac:dyDescent="0.15">
      <c r="A71" s="442" t="s">
        <v>497</v>
      </c>
      <c r="B71" s="442"/>
      <c r="C71" s="442"/>
      <c r="D71" s="442"/>
      <c r="E71" s="442"/>
      <c r="F71" s="442"/>
    </row>
    <row r="73" spans="1:7" ht="15" customHeight="1" x14ac:dyDescent="0.15"/>
    <row r="74" spans="1:7" ht="15.75" hidden="1" customHeight="1" x14ac:dyDescent="0.15"/>
  </sheetData>
  <sheetProtection formatCells="0" formatColumns="0" formatRows="0" insertColumns="0" insertRows="0"/>
  <mergeCells count="27">
    <mergeCell ref="B63:C63"/>
    <mergeCell ref="B64:C64"/>
    <mergeCell ref="B65:C65"/>
    <mergeCell ref="B66:C66"/>
    <mergeCell ref="B67:C67"/>
    <mergeCell ref="B31:C31"/>
    <mergeCell ref="B23:C23"/>
    <mergeCell ref="B24:C24"/>
    <mergeCell ref="B26:C26"/>
    <mergeCell ref="B27:C27"/>
    <mergeCell ref="B28:C28"/>
    <mergeCell ref="B29:C29"/>
    <mergeCell ref="B30:C30"/>
    <mergeCell ref="B25:C25"/>
    <mergeCell ref="B58:C58"/>
    <mergeCell ref="B59:C59"/>
    <mergeCell ref="B60:C60"/>
    <mergeCell ref="B61:C61"/>
    <mergeCell ref="B62:C62"/>
    <mergeCell ref="A71:F71"/>
    <mergeCell ref="A20:F20"/>
    <mergeCell ref="B21:C21"/>
    <mergeCell ref="B22:C22"/>
    <mergeCell ref="A69:F69"/>
    <mergeCell ref="A70:F70"/>
    <mergeCell ref="A56:F56"/>
    <mergeCell ref="B57:C57"/>
  </mergeCells>
  <dataValidations count="3">
    <dataValidation allowBlank="1" showInputMessage="1" showErrorMessage="1" promptTitle="OBS!" prompt="Husk å spesifisere type vare eller tjeneste i neste celle." sqref="A30 A22:A24 A26:A27" xr:uid="{5C74DD20-CBBD-47F0-92BC-D8C510C753E4}"/>
    <dataValidation allowBlank="1" showInputMessage="1" showErrorMessage="1" promptTitle="OBS!" prompt="Husk å spesifisere type fordring eller gjeld i neste celle" sqref="A25 A28:A29 A58:A66" xr:uid="{6F2C2D20-F271-456F-8848-961020CA5779}"/>
    <dataValidation allowBlank="1" showInputMessage="1" showErrorMessage="1" sqref="D58:D66"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640625" defaultRowHeight="15" x14ac:dyDescent="0.2"/>
  <cols>
    <col min="1" max="1" width="45" customWidth="1"/>
    <col min="2" max="6" width="11.5" customWidth="1"/>
  </cols>
  <sheetData>
    <row r="1" spans="1:6" x14ac:dyDescent="0.2">
      <c r="A1" s="309" t="str">
        <f>Resultatregnskap!A1</f>
        <v>Fagskolens navn: OSM Aviaiton Academy AS</v>
      </c>
      <c r="B1" s="223"/>
      <c r="C1" s="338"/>
      <c r="D1" s="10"/>
      <c r="E1" s="10"/>
      <c r="F1" s="10"/>
    </row>
    <row r="2" spans="1:6" x14ac:dyDescent="0.2">
      <c r="A2" s="10"/>
      <c r="B2" s="339"/>
      <c r="C2" s="340"/>
      <c r="D2" s="10"/>
      <c r="E2" s="10"/>
      <c r="F2" s="10"/>
    </row>
    <row r="3" spans="1:6" x14ac:dyDescent="0.2">
      <c r="A3" s="62" t="s">
        <v>498</v>
      </c>
      <c r="B3" s="341"/>
      <c r="C3" s="341"/>
      <c r="D3" s="341"/>
      <c r="E3" s="10"/>
      <c r="F3" s="10"/>
    </row>
    <row r="4" spans="1:6" x14ac:dyDescent="0.2">
      <c r="A4" s="342" t="s">
        <v>32</v>
      </c>
      <c r="B4" s="339"/>
      <c r="C4" s="339"/>
      <c r="D4" s="32"/>
      <c r="E4" s="10"/>
      <c r="F4" s="343"/>
    </row>
    <row r="5" spans="1:6" ht="28" x14ac:dyDescent="0.2">
      <c r="A5" s="344"/>
      <c r="B5" s="78" t="s">
        <v>499</v>
      </c>
      <c r="C5" s="78" t="s">
        <v>500</v>
      </c>
      <c r="D5" s="345" t="s">
        <v>501</v>
      </c>
      <c r="E5" s="345" t="s">
        <v>502</v>
      </c>
      <c r="F5" s="346" t="s">
        <v>503</v>
      </c>
    </row>
    <row r="6" spans="1:6" x14ac:dyDescent="0.2">
      <c r="A6" s="344" t="s">
        <v>504</v>
      </c>
      <c r="B6" s="347"/>
      <c r="C6" s="347"/>
      <c r="D6" s="347"/>
      <c r="E6" s="347">
        <f>SUM(B6:D6)</f>
        <v>0</v>
      </c>
      <c r="F6" s="343" t="s">
        <v>505</v>
      </c>
    </row>
    <row r="7" spans="1:6" x14ac:dyDescent="0.2">
      <c r="A7" s="348" t="s">
        <v>506</v>
      </c>
      <c r="B7" s="347"/>
      <c r="C7" s="347"/>
      <c r="D7" s="347"/>
      <c r="E7" s="347">
        <f>SUM(B7:D7)</f>
        <v>0</v>
      </c>
      <c r="F7" s="343" t="s">
        <v>507</v>
      </c>
    </row>
    <row r="8" spans="1:6" x14ac:dyDescent="0.2">
      <c r="A8" s="348" t="s">
        <v>508</v>
      </c>
      <c r="B8" s="349"/>
      <c r="C8" s="349"/>
      <c r="D8" s="349"/>
      <c r="E8" s="347">
        <f>SUM(B8:D8)</f>
        <v>0</v>
      </c>
      <c r="F8" s="343" t="s">
        <v>509</v>
      </c>
    </row>
    <row r="9" spans="1:6" x14ac:dyDescent="0.2">
      <c r="A9" s="350" t="s">
        <v>510</v>
      </c>
      <c r="B9" s="351"/>
      <c r="C9" s="351"/>
      <c r="D9" s="351"/>
      <c r="E9" s="347">
        <f>SUM(B9:D9)</f>
        <v>0</v>
      </c>
      <c r="F9" s="343" t="s">
        <v>511</v>
      </c>
    </row>
    <row r="10" spans="1:6" x14ac:dyDescent="0.2">
      <c r="A10" s="352" t="s">
        <v>512</v>
      </c>
      <c r="B10" s="353">
        <f>SUBTOTAL(9,B6:B9)</f>
        <v>0</v>
      </c>
      <c r="C10" s="353">
        <f>SUBTOTAL(9,C6:C9)</f>
        <v>0</v>
      </c>
      <c r="D10" s="353">
        <f>SUBTOTAL(9,D6:D9)</f>
        <v>0</v>
      </c>
      <c r="E10" s="353">
        <f>SUBTOTAL(9,E6:E9)</f>
        <v>0</v>
      </c>
      <c r="F10" s="354" t="s">
        <v>513</v>
      </c>
    </row>
    <row r="11" spans="1:6" x14ac:dyDescent="0.2">
      <c r="A11" s="348" t="s">
        <v>514</v>
      </c>
      <c r="B11" s="349"/>
      <c r="C11" s="349"/>
      <c r="D11" s="349"/>
      <c r="E11" s="347">
        <f>SUM(B11:D11)</f>
        <v>0</v>
      </c>
      <c r="F11" s="343" t="s">
        <v>515</v>
      </c>
    </row>
    <row r="12" spans="1:6" x14ac:dyDescent="0.2">
      <c r="A12" s="348" t="s">
        <v>516</v>
      </c>
      <c r="B12" s="349"/>
      <c r="C12" s="349"/>
      <c r="D12" s="349"/>
      <c r="E12" s="347">
        <f>SUM(B12:D12)</f>
        <v>0</v>
      </c>
      <c r="F12" s="343" t="s">
        <v>517</v>
      </c>
    </row>
    <row r="13" spans="1:6" x14ac:dyDescent="0.2">
      <c r="A13" s="348" t="s">
        <v>518</v>
      </c>
      <c r="B13" s="349"/>
      <c r="C13" s="349"/>
      <c r="D13" s="349"/>
      <c r="E13" s="347">
        <f>SUM(B13:D13)</f>
        <v>0</v>
      </c>
      <c r="F13" s="343" t="s">
        <v>519</v>
      </c>
    </row>
    <row r="14" spans="1:6" x14ac:dyDescent="0.2">
      <c r="A14" s="348" t="s">
        <v>520</v>
      </c>
      <c r="B14" s="349"/>
      <c r="C14" s="349"/>
      <c r="D14" s="349"/>
      <c r="E14" s="347">
        <f>SUM(B14:D14)</f>
        <v>0</v>
      </c>
      <c r="F14" s="343" t="s">
        <v>521</v>
      </c>
    </row>
    <row r="15" spans="1:6" x14ac:dyDescent="0.2">
      <c r="A15" s="348" t="s">
        <v>522</v>
      </c>
      <c r="B15" s="349"/>
      <c r="C15" s="349"/>
      <c r="D15" s="349"/>
      <c r="E15" s="347">
        <f>SUM(B15:D15)</f>
        <v>0</v>
      </c>
      <c r="F15" s="343" t="s">
        <v>523</v>
      </c>
    </row>
    <row r="16" spans="1:6" x14ac:dyDescent="0.2">
      <c r="A16" s="352" t="s">
        <v>524</v>
      </c>
      <c r="B16" s="353">
        <f>SUBTOTAL(9,B6:B15)</f>
        <v>0</v>
      </c>
      <c r="C16" s="355">
        <f>SUBTOTAL(9,C6:C15)</f>
        <v>0</v>
      </c>
      <c r="D16" s="355">
        <f>SUBTOTAL(9,D6:D15)</f>
        <v>0</v>
      </c>
      <c r="E16" s="355">
        <f>SUBTOTAL(9,E6:E15)</f>
        <v>0</v>
      </c>
      <c r="F16" s="354" t="s">
        <v>525</v>
      </c>
    </row>
    <row r="17" spans="1:6" x14ac:dyDescent="0.2">
      <c r="A17" s="344"/>
      <c r="B17" s="32"/>
      <c r="C17" s="32"/>
      <c r="D17" s="32"/>
      <c r="E17" s="127"/>
      <c r="F17" s="343"/>
    </row>
    <row r="18" spans="1:6" x14ac:dyDescent="0.2">
      <c r="A18" s="451" t="s">
        <v>526</v>
      </c>
      <c r="B18" s="451"/>
      <c r="C18" s="451"/>
      <c r="D18" s="451"/>
      <c r="E18" s="451"/>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Prinsippnote!Print_Area</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Henrik Mortensen</cp:lastModifiedBy>
  <cp:revision/>
  <dcterms:created xsi:type="dcterms:W3CDTF">2010-03-24T14:06:30Z</dcterms:created>
  <dcterms:modified xsi:type="dcterms:W3CDTF">2025-08-26T13:20:05Z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SIP_Label_defa4170-0d19-0005-0004-bc88714345d2_Enabled">
    <vt:lpwstr>true</vt:lpwstr>
  </property>
  <property fmtid="{D5CDD505-2E9C-101B-9397-08002B2CF9AE}" pid="18" name="MSIP_Label_defa4170-0d19-0005-0004-bc88714345d2_SetDate">
    <vt:lpwstr>2025-08-26T13:10:54Z</vt:lpwstr>
  </property>
  <property fmtid="{D5CDD505-2E9C-101B-9397-08002B2CF9AE}" pid="19" name="MSIP_Label_defa4170-0d19-0005-0004-bc88714345d2_Method">
    <vt:lpwstr>Standard</vt:lpwstr>
  </property>
  <property fmtid="{D5CDD505-2E9C-101B-9397-08002B2CF9AE}" pid="20" name="MSIP_Label_defa4170-0d19-0005-0004-bc88714345d2_Name">
    <vt:lpwstr>defa4170-0d19-0005-0004-bc88714345d2</vt:lpwstr>
  </property>
  <property fmtid="{D5CDD505-2E9C-101B-9397-08002B2CF9AE}" pid="21" name="MSIP_Label_defa4170-0d19-0005-0004-bc88714345d2_SiteId">
    <vt:lpwstr>f4ae865c-5169-49cd-8f1e-70a0bc335e6d</vt:lpwstr>
  </property>
  <property fmtid="{D5CDD505-2E9C-101B-9397-08002B2CF9AE}" pid="22" name="MSIP_Label_defa4170-0d19-0005-0004-bc88714345d2_ActionId">
    <vt:lpwstr>0bf7b24c-df38-4048-8775-488be735c69e</vt:lpwstr>
  </property>
  <property fmtid="{D5CDD505-2E9C-101B-9397-08002B2CF9AE}" pid="23" name="MSIP_Label_defa4170-0d19-0005-0004-bc88714345d2_ContentBits">
    <vt:lpwstr>0</vt:lpwstr>
  </property>
  <property fmtid="{D5CDD505-2E9C-101B-9397-08002B2CF9AE}" pid="24" name="MSIP_Label_defa4170-0d19-0005-0004-bc88714345d2_Tag">
    <vt:lpwstr>50, 3, 0, 1</vt:lpwstr>
  </property>
</Properties>
</file>