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oslapp04\Okonomi\Fagskolen Kristiania AS\Rapportering 2024\DBH-F\"/>
    </mc:Choice>
  </mc:AlternateContent>
  <xr:revisionPtr revIDLastSave="0" documentId="13_ncr:1_{715767CF-8573-4EA4-ACBF-F6D1B423CBC1}" xr6:coauthVersionLast="47" xr6:coauthVersionMax="47" xr10:uidLastSave="{00000000-0000-0000-0000-000000000000}"/>
  <bookViews>
    <workbookView xWindow="-120" yWindow="-120" windowWidth="29040" windowHeight="17520"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3" l="1"/>
  <c r="C27" i="1"/>
  <c r="C29" i="1" l="1"/>
  <c r="C33" i="1" s="1"/>
  <c r="C39" i="1"/>
  <c r="D20" i="3"/>
  <c r="D18" i="3"/>
  <c r="D13" i="3"/>
  <c r="C22" i="14" l="1"/>
  <c r="B22" i="14"/>
  <c r="B13" i="14"/>
  <c r="D18" i="11"/>
  <c r="B18" i="11"/>
  <c r="E18" i="6"/>
  <c r="E17" i="6"/>
  <c r="E16" i="6"/>
  <c r="E8" i="6"/>
  <c r="D14" i="15"/>
  <c r="F14" i="15" s="1"/>
  <c r="C22" i="1"/>
  <c r="C20" i="1"/>
  <c r="C12" i="1"/>
  <c r="C13" i="14"/>
  <c r="B17" i="8"/>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D20" i="6"/>
  <c r="C20" i="6"/>
  <c r="B20" i="6"/>
  <c r="E20" i="6" l="1"/>
  <c r="E11" i="6"/>
  <c r="E10" i="6"/>
  <c r="E9" i="6"/>
  <c r="E21" i="11"/>
  <c r="D53" i="11"/>
  <c r="E53" i="11"/>
  <c r="D10" i="10" l="1"/>
  <c r="C10" i="10"/>
  <c r="B10" i="10"/>
  <c r="F11" i="12"/>
  <c r="F17" i="12" s="1"/>
  <c r="B11" i="12"/>
  <c r="E13" i="16"/>
  <c r="D10" i="16"/>
  <c r="E59" i="11"/>
  <c r="E27" i="11"/>
  <c r="D27" i="11"/>
  <c r="E18" i="11"/>
  <c r="C18" i="11"/>
  <c r="E11" i="11"/>
  <c r="D11" i="11"/>
  <c r="C11" i="11"/>
  <c r="B11" i="11"/>
  <c r="B47" i="6"/>
  <c r="C47" i="6"/>
  <c r="C32" i="6"/>
  <c r="B32" i="6"/>
  <c r="E19" i="6"/>
  <c r="D12" i="6"/>
  <c r="C12" i="6"/>
  <c r="B12" i="6"/>
  <c r="D29" i="4"/>
  <c r="D38" i="3"/>
  <c r="C38" i="3"/>
  <c r="D30" i="3"/>
  <c r="C13" i="3"/>
  <c r="E12" i="6" l="1"/>
  <c r="D51" i="2"/>
  <c r="C51" i="2"/>
  <c r="D46" i="2"/>
  <c r="C46" i="2"/>
  <c r="D40" i="2"/>
  <c r="C40" i="2"/>
  <c r="D35" i="2"/>
  <c r="C35" i="2"/>
  <c r="D29" i="2"/>
  <c r="C29" i="2"/>
  <c r="D19" i="2"/>
  <c r="C19" i="2"/>
  <c r="D11" i="2"/>
  <c r="C11" i="2"/>
  <c r="D20" i="1"/>
  <c r="D39" i="1"/>
  <c r="D12" i="1"/>
  <c r="D59" i="11"/>
  <c r="D53" i="2" l="1"/>
  <c r="B9" i="5"/>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3" i="15"/>
  <c r="F12" i="15"/>
  <c r="F11" i="15"/>
  <c r="F10" i="15"/>
  <c r="E15" i="15"/>
  <c r="C15" i="15"/>
  <c r="B15" i="15"/>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C47" i="4"/>
  <c r="C29" i="4"/>
  <c r="C20" i="4"/>
  <c r="D20" i="4"/>
  <c r="D47" i="3"/>
  <c r="D49" i="3" s="1"/>
  <c r="C47" i="3"/>
  <c r="C30" i="3"/>
  <c r="C18" i="3"/>
  <c r="C20" i="3" s="1"/>
  <c r="F15" i="15"/>
  <c r="H14" i="15" l="1"/>
  <c r="D15" i="15"/>
  <c r="E10" i="16"/>
  <c r="E16" i="16" s="1"/>
  <c r="H13" i="15"/>
  <c r="H12" i="15"/>
  <c r="H10" i="15"/>
  <c r="G15" i="15"/>
  <c r="H11" i="15"/>
  <c r="C49" i="3"/>
  <c r="C51" i="3" s="1"/>
  <c r="C50" i="4"/>
  <c r="C52" i="4" s="1"/>
  <c r="I11" i="12"/>
  <c r="C17" i="12"/>
  <c r="I17" i="12" s="1"/>
  <c r="A1" i="16"/>
  <c r="H15" i="15" l="1"/>
  <c r="A1" i="10"/>
  <c r="C11" i="5" l="1"/>
  <c r="B11" i="5"/>
  <c r="B36" i="5" s="1"/>
  <c r="D47" i="4" l="1"/>
  <c r="D50" i="4" s="1"/>
  <c r="D52" i="4" s="1"/>
  <c r="D27" i="1"/>
  <c r="D29" i="1" s="1"/>
  <c r="D33" i="1" s="1"/>
  <c r="D51" i="3" l="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<sst xmlns="http://schemas.openxmlformats.org/spreadsheetml/2006/main" count="793" uniqueCount="664">
  <si>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</si>
  <si>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</si>
  <si>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</si>
  <si>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</si>
  <si>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</si>
  <si>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</si>
  <si>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</si>
  <si>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</si>
  <si>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</si>
  <si>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</si>
  <si>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</si>
  <si>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</si>
  <si>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</si>
  <si>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</si>
  <si>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</si>
  <si>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</si>
  <si>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</si>
  <si>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</si>
  <si>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</si>
  <si>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</si>
  <si>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</si>
  <si>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</si>
  <si>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</si>
  <si>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</si>
  <si>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</si>
  <si>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</si>
  <si>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</si>
  <si>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</si>
  <si>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</si>
  <si>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</si>
  <si>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</si>
  <si>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</si>
  <si>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</si>
  <si>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</si>
  <si>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</si>
  <si>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</si>
  <si>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</si>
  <si>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</si>
  <si>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</si>
  <si>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</si>
  <si>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</si>
  <si>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</si>
  <si>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</si>
  <si>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</si>
  <si>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</si>
  <si>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</si>
  <si>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</si>
  <si>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</si>
  <si>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</si>
  <si>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</si>
  <si>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</si>
  <si>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</si>
  <si>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</si>
  <si>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</si>
  <si>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</si>
  <si>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</si>
  <si>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</si>
  <si>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</si>
  <si>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</si>
  <si>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</si>
  <si>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</si>
  <si>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</si>
  <si>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</si>
  <si>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</si>
  <si>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</si>
  <si>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</si>
  <si>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</si>
  <si>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</si>
  <si>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</si>
  <si>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</si>
  <si>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</si>
  <si>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</si>
  <si>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</si>
  <si>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</si>
  <si>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</si>
  <si>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</si>
  <si>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</si>
  <si>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</si>
  <si>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</si>
  <si>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</si>
  <si>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</si>
  <si>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</si>
  <si>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</si>
  <si>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</si>
  <si>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</si>
  <si>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</si>
  <si>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</si>
  <si>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</si>
  <si>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</si>
  <si>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</si>
  <si>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</si>
  <si>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</si>
  <si>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</si>
  <si>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</si>
  <si>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</si>
  <si>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</si>
  <si>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</si>
  <si>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</si>
  <si>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</si>
  <si>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</si>
  <si>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</si>
  <si>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</si>
  <si>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</si>
  <si>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</si>
  <si>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</si>
  <si>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</si>
  <si>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</si>
  <si>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</si>
  <si>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</si>
  <si>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</si>
  <si>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</si>
  <si>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</si>
  <si>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</si>
  <si>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</si>
  <si>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</si>
  <si>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</si>
  <si>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</si>
  <si>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</si>
  <si>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</si>
  <si>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</si>
  <si>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</si>
  <si>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</si>
  <si>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</si>
  <si>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</si>
  <si>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</si>
  <si>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</si>
  <si>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</si>
  <si>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</si>
  <si>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</si>
  <si>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</si>
  <si>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</si>
  <si>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</si>
  <si>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</si>
  <si>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</si>
  <si>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</si>
  <si>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</si>
  <si>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</si>
  <si>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</si>
  <si>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</si>
  <si>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</si>
  <si>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</si>
  <si>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</si>
  <si>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</si>
  <si>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</si>
  <si>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</si>
  <si>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</si>
  <si>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</si>
  <si>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</si>
  <si>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</si>
  <si>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</si>
  <si>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</si>
  <si>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</si>
  <si>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</si>
  <si>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</si>
  <si>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</si>
  <si>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</si>
  <si>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</si>
  <si>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</si>
  <si>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</si>
  <si>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</si>
  <si>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</si>
  <si>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</si>
  <si>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</si>
  <si>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</si>
  <si>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</si>
  <si>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</si>
  <si>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</si>
  <si>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</si>
  <si>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</si>
  <si>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</si>
  <si>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</si>
  <si>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</si>
  <si>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</si>
  <si>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</si>
  <si>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</si>
  <si>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</si>
  <si>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</si>
  <si>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</si>
  <si>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</si>
  <si>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</si>
  <si>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</si>
  <si>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</si>
  <si>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</si>
  <si>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</si>
  <si>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</si>
  <si>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</si>
  <si>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</si>
  <si>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</si>
  <si>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</si>
  <si>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</si>
  <si>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</si>
  <si>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</si>
  <si>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</si>
  <si>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</si>
  <si>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</si>
  <si>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</si>
  <si>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</si>
  <si>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</si>
  <si>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</si>
  <si>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</si>
  <si>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</si>
  <si>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</si>
  <si>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</si>
  <si>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</si>
  <si>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</si>
  <si>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</si>
  <si>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</si>
  <si>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</si>
  <si>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</si>
  <si>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</si>
  <si>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</si>
  <si>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</si>
  <si>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</si>
  <si>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</si>
  <si>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</si>
  <si>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</si>
  <si>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</si>
  <si>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</si>
  <si>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</si>
  <si>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</si>
  <si>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</si>
  <si>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</si>
  <si>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</si>
  <si>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</si>
  <si>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</si>
  <si>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</si>
  <si>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</si>
  <si>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</si>
  <si>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</si>
  <si>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</si>
  <si>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</si>
  <si>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</si>
  <si>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</si>
  <si>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</si>
  <si>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</si>
  <si>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</si>
  <si>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</si>
  <si>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</si>
  <si>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</si>
  <si>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</si>
  <si>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</si>
  <si>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</si>
  <si>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</si>
  <si>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</si>
  <si>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</si>
  <si>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</si>
  <si>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</si>
  <si>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</si>
  <si>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</si>
  <si>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</si>
  <si>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</si>
  <si>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</si>
  <si>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</si>
  <si>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</si>
  <si>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</si>
  <si>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</si>
  <si>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</si>
  <si>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</si>
  <si>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</si>
  <si>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</si>
  <si>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</si>
  <si>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</si>
  <si>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</si>
  <si>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</si>
  <si>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</si>
  <si>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</si>
  <si>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</si>
  <si>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</si>
  <si>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</si>
  <si>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</si>
  <si>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</si>
  <si>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</si>
  <si>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</si>
  <si>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</si>
  <si>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</si>
  <si>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</si>
  <si>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</si>
  <si>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</si>
  <si>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</si>
  <si>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</si>
  <si>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</si>
  <si>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</si>
  <si>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</si>
  <si>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</si>
  <si>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</si>
  <si>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</si>
  <si>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</si>
  <si>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</si>
  <si>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</si>
  <si>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</si>
  <si>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</si>
  <si>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</si>
  <si>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</si>
  <si>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</si>
  <si>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</si>
  <si>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</si>
  <si>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</si>
  <si>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</si>
  <si>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</si>
  <si>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</si>
  <si>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</si>
  <si>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</si>
  <si>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</si>
  <si>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</si>
  <si>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</si>
  <si>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</si>
  <si>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</si>
  <si>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</si>
  <si>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</si>
  <si>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</si>
  <si>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</si>
  <si>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</si>
  <si>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</si>
  <si>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</si>
  <si>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</si>
  <si>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</si>
  <si>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</si>
  <si>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</si>
  <si>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</si>
  <si>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</si>
  <si>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</si>
  <si>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</si>
  <si>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</si>
  <si>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</si>
  <si>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</si>
  <si>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</si>
  <si>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</si>
  <si>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</si>
  <si>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</si>
  <si>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</si>
  <si>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</si>
  <si>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</si>
  <si>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</si>
  <si>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</si>
  <si>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</si>
  <si>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</si>
  <si>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</si>
  <si>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</si>
  <si>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</si>
  <si>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</si>
  <si>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</si>
  <si>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</si>
  <si>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</si>
  <si>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</si>
  <si>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</si>
  <si>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</si>
  <si>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</si>
  <si>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</si>
  <si>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</si>
  <si>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</si>
  <si>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</si>
  <si>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</si>
  <si>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</si>
  <si>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</si>
  <si>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</si>
  <si>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</si>
  <si>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</si>
  <si>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</si>
  <si>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</si>
  <si>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</si>
  <si>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</si>
  <si>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</si>
  <si>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</si>
  <si>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</si>
  <si>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</si>
  <si>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</si>
  <si>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</si>
  <si>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</si>
  <si>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</si>
  <si>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</si>
  <si>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</si>
  <si>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</si>
  <si>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</si>
  <si>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</si>
  <si>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</si>
  <si>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</si>
  <si>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</si>
  <si>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</si>
  <si>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</si>
  <si>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</si>
  <si>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</si>
  <si>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</si>
  <si>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</si>
  <si>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</si>
  <si>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</si>
  <si>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</si>
  <si>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</si>
  <si>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</si>
  <si>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</si>
  <si>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</si>
  <si>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</si>
  <si>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</si>
  <si>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</si>
  <si>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</si>
  <si>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</si>
  <si>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</si>
  <si>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</si>
  <si>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</si>
  <si>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</si>
  <si>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</si>
  <si>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</si>
  <si>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</si>
  <si>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</si>
  <si>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</si>
  <si>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</si>
  <si>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</si>
  <si>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</si>
  <si>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</si>
  <si>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</si>
  <si>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</si>
  <si>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</si>
  <si>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</si>
  <si>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</si>
  <si>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</si>
  <si>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</si>
  <si>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</si>
  <si>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</si>
  <si>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</si>
  <si>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</si>
  <si>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</si>
  <si>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</si>
  <si>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</si>
  <si>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</si>
  <si>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</si>
  <si>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</si>
  <si>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</si>
  <si>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</si>
  <si>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</si>
  <si>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</si>
  <si>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</si>
  <si>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</si>
  <si>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Gjeld til konsernselskaper</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</si>
  <si>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</si>
  <si>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</si>
  <si>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</si>
  <si>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</si>
  <si>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</si>
  <si>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</si>
  <si>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</si>
  <si>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</si>
  <si>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</si>
  <si>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</si>
  <si>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</si>
  <si>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</si>
  <si>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</si>
  <si>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</si>
  <si>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</si>
  <si>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</si>
  <si>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</si>
  <si>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</si>
  <si>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</si>
  <si>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</si>
  <si>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</si>
  <si>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</si>
  <si>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</si>
  <si>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</si>
  <si>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</si>
  <si>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</si>
  <si>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Høyskolen Kristiania</t>
  </si>
  <si>
    <t xml:space="preserve">Administrative tjenester </t>
  </si>
  <si>
    <t>N5I.030</t>
  </si>
  <si>
    <t>IT-tjenester</t>
  </si>
  <si>
    <t>Leie av lokaler</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</si>
  <si>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</si>
  <si>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</si>
  <si>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</si>
  <si>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</si>
  <si>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</si>
  <si>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</si>
  <si>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</si>
  <si>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</si>
  <si>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</si>
  <si>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</si>
  <si>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</si>
  <si>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</si>
  <si>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</si>
  <si>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</si>
  <si>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</si>
  <si>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</si>
  <si>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</si>
  <si>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</si>
  <si>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</si>
  <si>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</si>
  <si>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</si>
  <si>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</si>
  <si>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</si>
  <si>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</si>
  <si>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</si>
  <si>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</si>
  <si>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</si>
  <si>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</si>
  <si>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</si>
  <si>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</si>
  <si>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</si>
  <si>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</si>
  <si>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</si>
  <si>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Konsernkontoordning</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</si>
  <si>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</si>
  <si>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</si>
  <si>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</si>
  <si>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</si>
  <si>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</si>
  <si>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</si>
  <si>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</si>
  <si>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</si>
  <si>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</si>
  <si>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</si>
  <si>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</si>
  <si>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</si>
  <si>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</si>
  <si>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</si>
  <si>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</si>
  <si>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</si>
  <si>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</si>
  <si>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</si>
  <si>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</si>
  <si>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</si>
  <si>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</si>
  <si>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</si>
  <si>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</si>
  <si>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</si>
  <si>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</si>
  <si>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</si>
  <si>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</si>
  <si>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</si>
  <si>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</si>
  <si>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</si>
  <si>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</si>
  <si>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</si>
  <si>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</si>
  <si>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</si>
  <si>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</si>
  <si>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</si>
  <si>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</si>
  <si>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</si>
  <si>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</si>
  <si>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</si>
  <si>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</si>
  <si>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</si>
  <si>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</si>
  <si>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</si>
  <si>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</si>
  <si>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</si>
  <si>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</si>
  <si>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</si>
  <si>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</si>
  <si>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</si>
  <si>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</si>
  <si>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</si>
  <si>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</si>
  <si>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</si>
  <si>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</si>
  <si>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</si>
  <si>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</si>
  <si>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</si>
  <si>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</si>
  <si>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</si>
  <si>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</si>
  <si>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</si>
  <si>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</si>
  <si>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</si>
  <si>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</si>
  <si>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</si>
  <si>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</si>
  <si>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</si>
  <si>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</si>
  <si>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</si>
  <si>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</si>
  <si>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</si>
  <si>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</si>
  <si>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</si>
  <si>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</si>
  <si>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</si>
  <si>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</si>
  <si>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</si>
  <si>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</si>
  <si>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</si>
  <si>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</si>
  <si>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</si>
  <si>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</si>
  <si>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</si>
  <si>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</si>
  <si>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</si>
  <si>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</si>
  <si>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</si>
  <si>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</si>
  <si>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</si>
  <si>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</si>
  <si>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Prosjektstøtte</t>
  </si>
  <si>
    <t>Støtte studentvelferd</t>
  </si>
  <si>
    <t>Annen gjeld</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</si>
  <si>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</si>
  <si>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</si>
  <si>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</si>
  <si>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</si>
  <si>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</si>
  <si>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</si>
  <si>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</si>
  <si>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</si>
  <si>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</si>
  <si>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</si>
  <si>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</si>
  <si>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</si>
  <si>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</si>
  <si>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</si>
  <si>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</si>
  <si>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</si>
  <si>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</si>
  <si>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</si>
  <si>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</si>
  <si>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</si>
  <si>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</si>
  <si>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</si>
  <si>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</si>
  <si>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</si>
  <si>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</si>
  <si>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</si>
  <si>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</si>
  <si>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</si>
  <si>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</si>
  <si>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</si>
  <si>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</si>
  <si>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</si>
  <si>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</si>
  <si>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</si>
  <si>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</si>
  <si>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</si>
  <si>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</si>
  <si>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</si>
  <si>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</si>
  <si>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</si>
  <si>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</si>
  <si>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</si>
  <si>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</si>
  <si>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</si>
  <si>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</si>
  <si>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</si>
  <si>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</si>
  <si>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</si>
  <si>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</si>
  <si>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</si>
  <si>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</si>
  <si>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</si>
  <si>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</si>
  <si>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</si>
  <si>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</si>
  <si>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</si>
  <si>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</si>
  <si>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</si>
  <si>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</si>
  <si>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</si>
  <si>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</si>
  <si>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</si>
  <si>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</si>
  <si>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</si>
  <si>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</si>
  <si>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</si>
  <si>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</si>
  <si>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</si>
  <si>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</si>
  <si>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</si>
  <si>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Spesifikasjon av offentlig tilskudd 2024</t>
  </si>
  <si>
    <t>Fagskolens navn: FAGSKOLEN KRISTIANIA AS</t>
  </si>
  <si>
    <t>Org.nr: 998632307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</si>
</sst>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_ * #,##0_ ;_ * \-#,##0_ ;_ * &quot;-&quot;??_ ;_ @_ "/>
  </numFmts>
  <fonts count="83"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sz val="11"/>
      <name val="Calibri"/>
      <family val="2"/>
    </font>
  </fonts>
  <fills count="59">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
      <patternFill patternType="solid">
        <fgColor theme="0"/>
        <bgColor indexed="64"/>
      </patternFill>
    </fill>
  </fills>
  <borders count="69">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1" applyNumberFormat="0" applyAlignment="0" applyProtection="0"/>
    <xf numFmtId="0" fontId="38" fillId="11" borderId="54"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8" applyNumberFormat="0" applyFill="0" applyAlignment="0" applyProtection="0"/>
    <xf numFmtId="0" fontId="30" fillId="0" borderId="49" applyNumberFormat="0" applyFill="0" applyAlignment="0" applyProtection="0"/>
    <xf numFmtId="0" fontId="31" fillId="0" borderId="50" applyNumberFormat="0" applyFill="0" applyAlignment="0" applyProtection="0"/>
    <xf numFmtId="0" fontId="31" fillId="0" borderId="0" applyNumberFormat="0" applyFill="0" applyBorder="0" applyAlignment="0" applyProtection="0"/>
    <xf numFmtId="0" fontId="34" fillId="9" borderId="51" applyNumberFormat="0" applyAlignment="0" applyProtection="0"/>
    <xf numFmtId="0" fontId="37" fillId="0" borderId="53" applyNumberFormat="0" applyFill="0" applyAlignment="0" applyProtection="0"/>
    <xf numFmtId="0" fontId="46" fillId="8" borderId="0" applyNumberFormat="0" applyBorder="0" applyAlignment="0" applyProtection="0"/>
    <xf numFmtId="0" fontId="10" fillId="12" borderId="55" applyNumberFormat="0" applyFont="0" applyAlignment="0" applyProtection="0"/>
    <xf numFmtId="0" fontId="35" fillId="10" borderId="52" applyNumberFormat="0" applyAlignment="0" applyProtection="0"/>
    <xf numFmtId="0" fontId="45" fillId="0" borderId="0" applyNumberFormat="0" applyFill="0" applyBorder="0" applyAlignment="0" applyProtection="0"/>
    <xf numFmtId="0" fontId="13" fillId="0" borderId="56"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8"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8" applyNumberFormat="0" applyAlignment="0" applyProtection="0"/>
    <xf numFmtId="0" fontId="54" fillId="0" borderId="59"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0"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1" applyNumberFormat="0" applyFill="0" applyAlignment="0" applyProtection="0"/>
    <xf numFmtId="0" fontId="58" fillId="0" borderId="62" applyNumberFormat="0" applyFill="0" applyAlignment="0" applyProtection="0"/>
    <xf numFmtId="0" fontId="59" fillId="0" borderId="63"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4" applyNumberFormat="0" applyFill="0" applyAlignment="0" applyProtection="0"/>
    <xf numFmtId="0" fontId="61" fillId="50" borderId="65"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8" applyNumberFormat="0" applyAlignment="0" applyProtection="0"/>
    <xf numFmtId="0" fontId="53" fillId="42" borderId="58"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4" applyNumberFormat="0" applyFill="0" applyAlignment="0" applyProtection="0"/>
    <xf numFmtId="0" fontId="61" fillId="50" borderId="65"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5"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7"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4" applyNumberFormat="0" applyFill="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7" applyNumberFormat="0" applyFont="0" applyAlignment="0" applyProtection="0"/>
    <xf numFmtId="43" fontId="48" fillId="0" borderId="0" applyFont="0" applyFill="0" applyBorder="0" applyAlignment="0" applyProtection="0"/>
    <xf numFmtId="0" fontId="10" fillId="12" borderId="55"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4"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7"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8" applyNumberFormat="0" applyAlignment="0" applyProtection="0"/>
    <xf numFmtId="0" fontId="20" fillId="37" borderId="57" applyNumberFormat="0" applyFont="0" applyAlignment="0" applyProtection="0"/>
    <xf numFmtId="0" fontId="61" fillId="50" borderId="65"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49" fillId="50" borderId="58" applyNumberFormat="0" applyAlignment="0" applyProtection="0"/>
    <xf numFmtId="0" fontId="20" fillId="37" borderId="57"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5" applyNumberFormat="0" applyAlignment="0" applyProtection="0"/>
    <xf numFmtId="0" fontId="2" fillId="0" borderId="64" applyNumberFormat="0" applyFill="0" applyAlignment="0" applyProtection="0"/>
    <xf numFmtId="0" fontId="53" fillId="42" borderId="58"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61" fillId="50" borderId="65" applyNumberFormat="0" applyAlignment="0" applyProtection="0"/>
    <xf numFmtId="0" fontId="20" fillId="37" borderId="57" applyNumberFormat="0" applyFont="0" applyAlignment="0" applyProtection="0"/>
    <xf numFmtId="0" fontId="49" fillId="50" borderId="58" applyNumberFormat="0" applyAlignment="0" applyProtection="0"/>
    <xf numFmtId="0" fontId="49" fillId="50" borderId="58" applyNumberFormat="0" applyAlignment="0" applyProtection="0"/>
    <xf numFmtId="0" fontId="61" fillId="50" borderId="65" applyNumberFormat="0" applyAlignment="0" applyProtection="0"/>
    <xf numFmtId="0" fontId="53" fillId="42" borderId="58"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2" fillId="0" borderId="64" applyNumberFormat="0" applyFill="0" applyAlignment="0" applyProtection="0"/>
  </cellStyleXfs>
  <cellXfs count="504">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39" xfId="0" applyFont="1" applyBorder="1"/>
    <xf numFmtId="0" fontId="20" fillId="0" borderId="43" xfId="0" applyFont="1" applyBorder="1"/>
    <xf numFmtId="0" fontId="20" fillId="0" borderId="40" xfId="0" applyFont="1" applyBorder="1"/>
    <xf numFmtId="0" fontId="20" fillId="0" borderId="41" xfId="0" applyFont="1" applyBorder="1"/>
    <xf numFmtId="0" fontId="20" fillId="0" borderId="44"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29" xfId="0" applyFont="1" applyBorder="1" applyAlignment="1">
      <alignment horizontal="left"/>
    </xf>
    <xf numFmtId="0" fontId="16" fillId="0" borderId="30" xfId="0" applyFont="1" applyBorder="1"/>
    <xf numFmtId="0" fontId="15" fillId="0" borderId="30" xfId="0" applyFont="1" applyBorder="1" applyProtection="1">
      <protection locked="0"/>
    </xf>
    <xf numFmtId="3" fontId="16" fillId="0" borderId="30" xfId="0" applyNumberFormat="1" applyFont="1" applyBorder="1" applyProtection="1">
      <protection locked="0"/>
    </xf>
    <xf numFmtId="3" fontId="15" fillId="0" borderId="31" xfId="0" applyNumberFormat="1" applyFont="1" applyBorder="1" applyProtection="1">
      <protection locked="0"/>
    </xf>
    <xf numFmtId="0" fontId="15" fillId="0" borderId="32" xfId="0" applyFont="1" applyBorder="1" applyAlignment="1" applyProtection="1">
      <alignment horizontal="left"/>
      <protection locked="0"/>
    </xf>
    <xf numFmtId="0" fontId="15" fillId="0" borderId="30" xfId="0" applyFont="1" applyBorder="1"/>
    <xf numFmtId="0" fontId="15" fillId="0" borderId="32"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3" xfId="0" applyNumberFormat="1" applyFont="1" applyBorder="1" applyProtection="1">
      <protection locked="0"/>
    </xf>
    <xf numFmtId="3" fontId="15" fillId="0" borderId="34" xfId="0" applyNumberFormat="1" applyFont="1" applyBorder="1" applyProtection="1">
      <protection locked="0"/>
    </xf>
    <xf numFmtId="3" fontId="16" fillId="0" borderId="26" xfId="0" applyNumberFormat="1" applyFont="1" applyBorder="1" applyProtection="1">
      <protection locked="0"/>
    </xf>
    <xf numFmtId="3" fontId="15" fillId="0" borderId="35" xfId="0" applyNumberFormat="1" applyFont="1" applyBorder="1" applyProtection="1">
      <protection locked="0"/>
    </xf>
    <xf numFmtId="0" fontId="15" fillId="0" borderId="28" xfId="0" applyFont="1" applyBorder="1"/>
    <xf numFmtId="0" fontId="15" fillId="0" borderId="36"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7"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7" xfId="0" applyNumberFormat="1" applyFont="1" applyBorder="1" applyProtection="1">
      <protection locked="0"/>
    </xf>
    <xf numFmtId="3" fontId="19"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8"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6"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8" xfId="0" applyFont="1" applyBorder="1"/>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7"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7" xfId="6" applyBorder="1"/>
    <xf numFmtId="0" fontId="20" fillId="0" borderId="11" xfId="6" applyBorder="1"/>
    <xf numFmtId="0" fontId="19" fillId="0" borderId="10" xfId="6" applyFont="1" applyBorder="1"/>
    <xf numFmtId="0" fontId="19" fillId="0" borderId="15" xfId="6" applyFont="1" applyBorder="1"/>
    <xf numFmtId="0" fontId="19" fillId="0" borderId="38" xfId="6" applyFont="1"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1" xfId="0" applyNumberFormat="1" applyFont="1" applyBorder="1"/>
    <xf numFmtId="1" fontId="20" fillId="57" borderId="44" xfId="0" applyNumberFormat="1" applyFont="1" applyFill="1" applyBorder="1"/>
    <xf numFmtId="1" fontId="20" fillId="57" borderId="1" xfId="0" applyNumberFormat="1" applyFont="1" applyFill="1" applyBorder="1"/>
    <xf numFmtId="1" fontId="20" fillId="0" borderId="44" xfId="0" applyNumberFormat="1" applyFont="1" applyBorder="1"/>
    <xf numFmtId="1" fontId="20" fillId="0" borderId="1" xfId="0" applyNumberFormat="1" applyFont="1" applyBorder="1"/>
    <xf numFmtId="1" fontId="19" fillId="0" borderId="14" xfId="0" applyNumberFormat="1" applyFont="1" applyBorder="1"/>
    <xf numFmtId="1" fontId="19" fillId="0" borderId="45" xfId="0" applyNumberFormat="1" applyFont="1" applyBorder="1"/>
    <xf numFmtId="1" fontId="19" fillId="0" borderId="8" xfId="0" applyNumberFormat="1" applyFont="1" applyBorder="1"/>
    <xf numFmtId="1" fontId="19" fillId="0" borderId="42" xfId="0" applyNumberFormat="1" applyFont="1" applyBorder="1"/>
    <xf numFmtId="1" fontId="19" fillId="0" borderId="46"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8" fillId="58" borderId="6" xfId="0" applyNumberFormat="1" applyFont="1" applyFill="1" applyBorder="1" applyAlignment="1" applyProtection="1">
      <alignment horizontal="right" wrapText="1"/>
      <protection locked="0"/>
    </xf>
    <xf numFmtId="3" fontId="48" fillId="58" borderId="11" xfId="0" applyNumberFormat="1" applyFont="1" applyFill="1" applyBorder="1" applyAlignment="1" applyProtection="1">
      <alignment horizontal="right" wrapText="1"/>
      <protection locked="0"/>
    </xf>
    <xf numFmtId="3" fontId="48" fillId="58" borderId="0" xfId="0" applyNumberFormat="1" applyFont="1" applyFill="1" applyAlignment="1" applyProtection="1">
      <alignment wrapText="1"/>
      <protection locked="0"/>
    </xf>
    <xf numFmtId="3" fontId="48" fillId="58" borderId="4" xfId="0" applyNumberFormat="1" applyFont="1" applyFill="1" applyBorder="1" applyAlignment="1" applyProtection="1">
      <alignment horizontal="right" wrapText="1"/>
      <protection locked="0"/>
    </xf>
    <xf numFmtId="49" fontId="0" fillId="0" borderId="0" xfId="0" applyNumberFormat="1"/>
    <xf numFmtId="165" fontId="11" fillId="0" borderId="0" xfId="2" applyNumberFormat="1" applyFont="1"/>
    <xf numFmtId="165" fontId="12" fillId="0" borderId="0" xfId="2" applyNumberFormat="1" applyFont="1"/>
    <xf numFmtId="165" fontId="12" fillId="0" borderId="7" xfId="2" applyNumberFormat="1" applyFont="1" applyBorder="1"/>
    <xf numFmtId="3" fontId="20" fillId="0" borderId="5" xfId="6" applyNumberFormat="1" applyBorder="1"/>
    <xf numFmtId="3" fontId="67" fillId="0" borderId="7" xfId="0" applyNumberFormat="1" applyFont="1" applyBorder="1" applyAlignment="1">
      <alignment horizontal="right" wrapText="1"/>
    </xf>
    <xf numFmtId="0" fontId="82" fillId="0" borderId="0" xfId="0" applyFont="1"/>
    <xf numFmtId="9" fontId="62" fillId="0" borderId="0" xfId="3" applyFont="1" applyProtection="1">
      <protection locked="0"/>
    </xf>
    <xf numFmtId="3" fontId="20" fillId="0" borderId="11" xfId="0" applyNumberFormat="1" applyFont="1" applyBorder="1" applyAlignment="1" applyProtection="1">
      <alignment wrapText="1"/>
      <protection locked="0"/>
    </xf>
    <xf numFmtId="0" fontId="11" fillId="0" borderId="9" xfId="6" applyFont="1" applyBorder="1"/>
    <xf numFmtId="165" fontId="11" fillId="0" borderId="9" xfId="2" applyNumberFormat="1" applyFont="1" applyBorder="1"/>
    <xf numFmtId="4" fontId="62" fillId="0" borderId="0" xfId="0" applyNumberFormat="1" applyFont="1" applyProtection="1">
      <protection locked="0"/>
    </xf>
    <xf numFmtId="1" fontId="19" fillId="0" borderId="15" xfId="6" applyNumberFormat="1" applyFont="1" applyBorder="1"/>
    <xf numFmtId="3" fontId="20" fillId="0" borderId="21" xfId="6" applyNumberFormat="1" applyBorder="1"/>
    <xf numFmtId="3" fontId="19" fillId="0" borderId="15" xfId="6" applyNumberFormat="1" applyFont="1" applyBorder="1"/>
    <xf numFmtId="3" fontId="20" fillId="0" borderId="38" xfId="6" applyNumberFormat="1" applyBorder="1"/>
    <xf numFmtId="0" fontId="15" fillId="0" borderId="0" xfId="0" applyFont="1" applyAlignment="1">
      <alignment wrapText="1"/>
    </xf>
    <xf numFmtId="0" fontId="11" fillId="0" borderId="0" xfId="0" applyFont="1" applyAlignme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applyAlignment="1"/>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Alignme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8" xfId="0" applyNumberFormat="1" applyFont="1" applyBorder="1" applyAlignment="1">
      <alignment horizontal="center" wrapText="1"/>
    </xf>
    <xf numFmtId="3" fontId="48" fillId="58" borderId="3" xfId="0" applyNumberFormat="1" applyFont="1" applyFill="1" applyBorder="1" applyAlignment="1" applyProtection="1">
      <alignment horizontal="left" wrapText="1"/>
      <protection locked="0"/>
    </xf>
    <xf numFmtId="3" fontId="48" fillId="58" borderId="66" xfId="0" applyNumberFormat="1" applyFont="1" applyFill="1" applyBorder="1" applyAlignment="1" applyProtection="1">
      <alignment horizontal="left"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7"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58" borderId="5" xfId="0" applyNumberFormat="1" applyFont="1" applyFill="1" applyBorder="1" applyAlignment="1" applyProtection="1">
      <alignment horizontal="left" wrapText="1"/>
      <protection locked="0"/>
    </xf>
    <xf numFmtId="3" fontId="48" fillId="58" borderId="47" xfId="0" applyNumberFormat="1" applyFont="1" applyFill="1" applyBorder="1" applyAlignment="1" applyProtection="1">
      <alignment horizontal="left"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7" xfId="6" applyFont="1" applyBorder="1" applyAlignment="1">
      <alignment horizontal="center" vertical="center"/>
    </xf>
    <xf numFmtId="0" fontId="19" fillId="0" borderId="66"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applyAlignment="1"/>
    <xf numFmtId="0" fontId="19" fillId="0" borderId="3" xfId="6" applyFont="1" applyBorder="1" applyAlignment="1">
      <alignment horizontal="center" vertical="center" wrapText="1"/>
    </xf>
    <xf numFmtId="0" fontId="19" fillId="0" borderId="66"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applyAlignment="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8"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8"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50" t="s">
        <v>2</v>
      </c>
      <c r="B5" s="448"/>
      <c r="C5" s="448"/>
    </row>
    <row r="6" spans="1:3" x14ac:dyDescent="0.25">
      <c r="A6" s="448"/>
      <c r="B6" s="448"/>
      <c r="C6" s="448"/>
    </row>
    <row r="7" spans="1:3" x14ac:dyDescent="0.25">
      <c r="A7" s="18"/>
      <c r="B7" s="18"/>
      <c r="C7" s="18"/>
    </row>
    <row r="8" spans="1:3" x14ac:dyDescent="0.25">
      <c r="A8" s="17" t="s">
        <v>3</v>
      </c>
      <c r="B8" s="19"/>
      <c r="C8" s="19"/>
    </row>
    <row r="9" spans="1:3" x14ac:dyDescent="0.25">
      <c r="A9" s="20" t="s">
        <v>4</v>
      </c>
      <c r="B9" s="19"/>
      <c r="C9" s="12"/>
    </row>
    <row r="10" spans="1:3" x14ac:dyDescent="0.25">
      <c r="A10" s="451" t="s">
        <v>5</v>
      </c>
      <c r="B10" s="452"/>
      <c r="C10" s="452"/>
    </row>
    <row r="11" spans="1:3" x14ac:dyDescent="0.25">
      <c r="A11" s="452"/>
      <c r="B11" s="452"/>
      <c r="C11" s="452"/>
    </row>
    <row r="12" spans="1:3" ht="16.5" customHeight="1" x14ac:dyDescent="0.25">
      <c r="A12" s="452"/>
      <c r="B12" s="452"/>
      <c r="C12" s="452"/>
    </row>
    <row r="13" spans="1:3" x14ac:dyDescent="0.25">
      <c r="A13" s="21"/>
      <c r="B13" s="21"/>
      <c r="C13" s="21"/>
    </row>
    <row r="14" spans="1:3" x14ac:dyDescent="0.25">
      <c r="A14" s="20" t="s">
        <v>6</v>
      </c>
      <c r="B14" s="19"/>
      <c r="C14" s="12"/>
    </row>
    <row r="15" spans="1:3" x14ac:dyDescent="0.25">
      <c r="A15" s="451" t="s">
        <v>7</v>
      </c>
      <c r="B15" s="452"/>
      <c r="C15" s="452"/>
    </row>
    <row r="16" spans="1:3" x14ac:dyDescent="0.25">
      <c r="A16" s="452"/>
      <c r="B16" s="452"/>
      <c r="C16" s="452"/>
    </row>
    <row r="17" spans="1:3" x14ac:dyDescent="0.25">
      <c r="A17" s="452"/>
      <c r="B17" s="452"/>
      <c r="C17" s="452"/>
    </row>
    <row r="18" spans="1:3" x14ac:dyDescent="0.25">
      <c r="A18" s="452"/>
      <c r="B18" s="452"/>
      <c r="C18" s="452"/>
    </row>
    <row r="19" spans="1:3" x14ac:dyDescent="0.25">
      <c r="A19" s="22"/>
      <c r="B19" s="19"/>
      <c r="C19" s="12"/>
    </row>
    <row r="20" spans="1:3" x14ac:dyDescent="0.25">
      <c r="A20" s="20" t="s">
        <v>8</v>
      </c>
      <c r="B20" s="19"/>
      <c r="C20" s="12"/>
    </row>
    <row r="21" spans="1:3" x14ac:dyDescent="0.25">
      <c r="A21" s="451" t="s">
        <v>9</v>
      </c>
      <c r="B21" s="452"/>
      <c r="C21" s="452"/>
    </row>
    <row r="22" spans="1:3" x14ac:dyDescent="0.25">
      <c r="A22" s="452"/>
      <c r="B22" s="452"/>
      <c r="C22" s="452"/>
    </row>
    <row r="23" spans="1:3" x14ac:dyDescent="0.25">
      <c r="A23" s="452"/>
      <c r="B23" s="452"/>
      <c r="C23" s="452"/>
    </row>
    <row r="24" spans="1:3" x14ac:dyDescent="0.25">
      <c r="A24" s="452"/>
      <c r="B24" s="452"/>
      <c r="C24" s="452"/>
    </row>
    <row r="25" spans="1:3" x14ac:dyDescent="0.25">
      <c r="A25" s="452"/>
      <c r="B25" s="452"/>
      <c r="C25" s="452"/>
    </row>
    <row r="26" spans="1:3" x14ac:dyDescent="0.25">
      <c r="A26" s="20" t="s">
        <v>10</v>
      </c>
      <c r="B26" s="19"/>
      <c r="C26" s="12"/>
    </row>
    <row r="27" spans="1:3" x14ac:dyDescent="0.25">
      <c r="A27" s="451" t="s">
        <v>11</v>
      </c>
      <c r="B27" s="448"/>
      <c r="C27" s="448"/>
    </row>
    <row r="28" spans="1:3" x14ac:dyDescent="0.25">
      <c r="A28" s="448"/>
      <c r="B28" s="448"/>
      <c r="C28" s="448"/>
    </row>
    <row r="29" spans="1:3" x14ac:dyDescent="0.25">
      <c r="A29" s="448"/>
      <c r="B29" s="448"/>
      <c r="C29" s="448"/>
    </row>
    <row r="30" spans="1:3" x14ac:dyDescent="0.25">
      <c r="A30" s="448"/>
      <c r="B30" s="448"/>
      <c r="C30" s="448"/>
    </row>
    <row r="31" spans="1:3" x14ac:dyDescent="0.25">
      <c r="A31" s="448"/>
      <c r="B31" s="448"/>
      <c r="C31" s="448"/>
    </row>
    <row r="32" spans="1:3" x14ac:dyDescent="0.25">
      <c r="A32" s="448"/>
      <c r="B32" s="448"/>
      <c r="C32" s="448"/>
    </row>
    <row r="33" spans="1:3" x14ac:dyDescent="0.25">
      <c r="A33" s="22"/>
      <c r="B33" s="19"/>
      <c r="C33" s="12"/>
    </row>
    <row r="34" spans="1:3" x14ac:dyDescent="0.25">
      <c r="A34" s="20" t="s">
        <v>12</v>
      </c>
      <c r="B34" s="19"/>
      <c r="C34" s="12"/>
    </row>
    <row r="35" spans="1:3" x14ac:dyDescent="0.25">
      <c r="A35" s="447" t="s">
        <v>13</v>
      </c>
      <c r="B35" s="448"/>
      <c r="C35" s="448"/>
    </row>
    <row r="36" spans="1:3" x14ac:dyDescent="0.25">
      <c r="A36" s="448"/>
      <c r="B36" s="448"/>
      <c r="C36" s="448"/>
    </row>
    <row r="37" spans="1:3" x14ac:dyDescent="0.25">
      <c r="A37" s="448"/>
      <c r="B37" s="448"/>
      <c r="C37" s="448"/>
    </row>
    <row r="38" spans="1:3" x14ac:dyDescent="0.25">
      <c r="A38" s="22"/>
      <c r="B38" s="19"/>
      <c r="C38" s="12"/>
    </row>
    <row r="39" spans="1:3" x14ac:dyDescent="0.25">
      <c r="A39" s="20" t="s">
        <v>14</v>
      </c>
      <c r="B39" s="19"/>
      <c r="C39" s="12"/>
    </row>
    <row r="40" spans="1:3" x14ac:dyDescent="0.25">
      <c r="A40" s="451" t="s">
        <v>15</v>
      </c>
      <c r="B40" s="448"/>
      <c r="C40" s="448"/>
    </row>
    <row r="41" spans="1:3" x14ac:dyDescent="0.25">
      <c r="A41" s="448"/>
      <c r="B41" s="448"/>
      <c r="C41" s="448"/>
    </row>
    <row r="42" spans="1:3" x14ac:dyDescent="0.25">
      <c r="A42" s="20" t="s">
        <v>16</v>
      </c>
      <c r="B42" s="19"/>
      <c r="C42" s="12"/>
    </row>
    <row r="43" spans="1:3" x14ac:dyDescent="0.25">
      <c r="A43" s="451" t="s">
        <v>17</v>
      </c>
      <c r="B43" s="448"/>
      <c r="C43" s="448"/>
    </row>
    <row r="44" spans="1:3" x14ac:dyDescent="0.25">
      <c r="A44" s="448"/>
      <c r="B44" s="448"/>
      <c r="C44" s="448"/>
    </row>
    <row r="45" spans="1:3" x14ac:dyDescent="0.25">
      <c r="A45" s="448"/>
      <c r="B45" s="448"/>
      <c r="C45" s="448"/>
    </row>
    <row r="46" spans="1:3" x14ac:dyDescent="0.25">
      <c r="A46" s="20" t="s">
        <v>18</v>
      </c>
      <c r="B46" s="19"/>
      <c r="C46" s="12"/>
    </row>
    <row r="47" spans="1:3" x14ac:dyDescent="0.25">
      <c r="A47" s="451" t="s">
        <v>19</v>
      </c>
      <c r="B47" s="448"/>
      <c r="C47" s="448"/>
    </row>
    <row r="48" spans="1:3" x14ac:dyDescent="0.25">
      <c r="A48" s="448"/>
      <c r="B48" s="448"/>
      <c r="C48" s="448"/>
    </row>
    <row r="49" spans="1:3" x14ac:dyDescent="0.25">
      <c r="A49" s="448"/>
      <c r="B49" s="448"/>
      <c r="C49" s="448"/>
    </row>
    <row r="50" spans="1:3" x14ac:dyDescent="0.25">
      <c r="A50" s="22"/>
      <c r="B50" s="19"/>
      <c r="C50" s="12"/>
    </row>
    <row r="51" spans="1:3" x14ac:dyDescent="0.25">
      <c r="A51" s="20" t="s">
        <v>20</v>
      </c>
      <c r="B51" s="19"/>
      <c r="C51" s="12"/>
    </row>
    <row r="52" spans="1:3" x14ac:dyDescent="0.25">
      <c r="A52" s="451" t="s">
        <v>21</v>
      </c>
      <c r="B52" s="453"/>
      <c r="C52" s="453"/>
    </row>
    <row r="53" spans="1:3" x14ac:dyDescent="0.25">
      <c r="A53" s="453"/>
      <c r="B53" s="453"/>
      <c r="C53" s="453"/>
    </row>
    <row r="54" spans="1:3" x14ac:dyDescent="0.25">
      <c r="A54" s="453"/>
      <c r="B54" s="453"/>
      <c r="C54" s="453"/>
    </row>
    <row r="55" spans="1:3" x14ac:dyDescent="0.25">
      <c r="A55" s="23"/>
      <c r="B55" s="23"/>
      <c r="C55" s="23"/>
    </row>
    <row r="56" spans="1:3" x14ac:dyDescent="0.25">
      <c r="A56" s="20" t="s">
        <v>22</v>
      </c>
      <c r="B56" s="19"/>
      <c r="C56" s="12"/>
    </row>
    <row r="57" spans="1:3" ht="30" customHeight="1" x14ac:dyDescent="0.25">
      <c r="A57" s="451" t="s">
        <v>23</v>
      </c>
      <c r="B57" s="452"/>
      <c r="C57" s="452"/>
    </row>
    <row r="58" spans="1:3" x14ac:dyDescent="0.25">
      <c r="A58" s="22" t="s">
        <v>24</v>
      </c>
      <c r="B58" s="19"/>
      <c r="C58" s="12"/>
    </row>
    <row r="59" spans="1:3" ht="14.25" customHeight="1" x14ac:dyDescent="0.25">
      <c r="A59" s="449" t="s">
        <v>25</v>
      </c>
      <c r="B59" s="449"/>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7" t="s">
        <v>30</v>
      </c>
      <c r="B66" s="448"/>
      <c r="C66" s="448"/>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0"/>
  <sheetViews>
    <sheetView workbookViewId="0">
      <selection activeCell="G29" sqref="G29"/>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298" t="str">
        <f>Resultatregnskap!A1</f>
        <v>Fagskolens navn: FAGSKOLEN KRISTIANIA AS</v>
      </c>
    </row>
    <row r="4" spans="1:11" x14ac:dyDescent="0.2">
      <c r="A4" s="298" t="s">
        <v>532</v>
      </c>
      <c r="B4" s="298"/>
      <c r="C4" s="298"/>
      <c r="D4" s="298"/>
      <c r="E4" s="298"/>
      <c r="F4" s="298"/>
      <c r="G4" s="298"/>
      <c r="H4" s="298"/>
      <c r="I4" s="298"/>
      <c r="J4" s="298"/>
    </row>
    <row r="5" spans="1:11" x14ac:dyDescent="0.2">
      <c r="A5" s="345" t="s">
        <v>32</v>
      </c>
      <c r="B5" s="345"/>
    </row>
    <row r="6" spans="1:11" ht="25.5" x14ac:dyDescent="0.2">
      <c r="A6" s="346"/>
      <c r="B6" s="346" t="s">
        <v>96</v>
      </c>
      <c r="C6" s="347" t="s">
        <v>533</v>
      </c>
      <c r="D6" s="347" t="s">
        <v>534</v>
      </c>
      <c r="E6" s="347" t="s">
        <v>104</v>
      </c>
      <c r="F6" s="347" t="s">
        <v>535</v>
      </c>
      <c r="G6" s="347" t="s">
        <v>536</v>
      </c>
      <c r="H6" s="347" t="s">
        <v>537</v>
      </c>
      <c r="I6" s="346" t="s">
        <v>538</v>
      </c>
      <c r="J6" s="348" t="s">
        <v>539</v>
      </c>
    </row>
    <row r="7" spans="1:11" ht="15" customHeight="1" x14ac:dyDescent="0.2">
      <c r="A7" s="349" t="str">
        <f>'Note 7'!A6</f>
        <v>Anskaffelseskost 31.12.2023</v>
      </c>
      <c r="B7" s="350"/>
      <c r="C7" s="350"/>
      <c r="D7" s="350">
        <v>9600</v>
      </c>
      <c r="E7" s="350"/>
      <c r="F7" s="350">
        <v>6648</v>
      </c>
      <c r="G7" s="350"/>
      <c r="H7" s="350">
        <v>21233</v>
      </c>
      <c r="I7" s="351">
        <f t="shared" ref="I7:I16" si="0">SUM(B7:H7)</f>
        <v>37481</v>
      </c>
      <c r="J7" s="349" t="s">
        <v>540</v>
      </c>
      <c r="K7" s="352"/>
    </row>
    <row r="8" spans="1:11" ht="15" customHeight="1" x14ac:dyDescent="0.2">
      <c r="A8" s="349" t="str">
        <f>'Note 7'!A7</f>
        <v xml:space="preserve"> + tilgang pr. 31.12.2024 (+)</v>
      </c>
      <c r="B8" s="350"/>
      <c r="C8" s="350"/>
      <c r="D8" s="350">
        <v>491</v>
      </c>
      <c r="E8" s="350"/>
      <c r="F8" s="350"/>
      <c r="G8" s="350"/>
      <c r="H8" s="350">
        <v>3175</v>
      </c>
      <c r="I8" s="351">
        <f t="shared" si="0"/>
        <v>3666</v>
      </c>
      <c r="J8" s="349" t="s">
        <v>541</v>
      </c>
    </row>
    <row r="9" spans="1:11" ht="15" customHeight="1" x14ac:dyDescent="0.2">
      <c r="A9" s="349" t="str">
        <f>'Note 7'!A8</f>
        <v xml:space="preserve"> - avgang pr. 31.12.2024 (-)</v>
      </c>
      <c r="B9" s="350"/>
      <c r="C9" s="350"/>
      <c r="D9" s="350"/>
      <c r="E9" s="350"/>
      <c r="F9" s="350"/>
      <c r="G9" s="350"/>
      <c r="H9" s="350"/>
      <c r="I9" s="351">
        <f t="shared" si="0"/>
        <v>0</v>
      </c>
      <c r="J9" s="349" t="s">
        <v>542</v>
      </c>
    </row>
    <row r="10" spans="1:11" ht="15" customHeight="1" x14ac:dyDescent="0.2">
      <c r="A10" s="349" t="str">
        <f>'Note 7'!A9</f>
        <v xml:space="preserve"> +/- fra eiendel under utførelse til annen gruppe (+/-)</v>
      </c>
      <c r="B10" s="350"/>
      <c r="C10" s="350"/>
      <c r="D10" s="350"/>
      <c r="E10" s="350"/>
      <c r="F10" s="350"/>
      <c r="G10" s="350"/>
      <c r="H10" s="350"/>
      <c r="I10" s="351">
        <f t="shared" si="0"/>
        <v>0</v>
      </c>
      <c r="J10" s="349" t="s">
        <v>543</v>
      </c>
    </row>
    <row r="11" spans="1:11" ht="15" customHeight="1" x14ac:dyDescent="0.2">
      <c r="A11" s="353" t="str">
        <f>'Note 7'!A10</f>
        <v>Anskaffelseskost 31.12.2024</v>
      </c>
      <c r="B11" s="354">
        <f>SUBTOTAL(9,B7:B10)</f>
        <v>0</v>
      </c>
      <c r="C11" s="354">
        <f t="shared" ref="C11:H11" si="1">SUBTOTAL(9,C7:C10)</f>
        <v>0</v>
      </c>
      <c r="D11" s="354">
        <f t="shared" si="1"/>
        <v>10091</v>
      </c>
      <c r="E11" s="354">
        <f t="shared" si="1"/>
        <v>0</v>
      </c>
      <c r="F11" s="354">
        <f>SUBTOTAL(9,F7:F10)</f>
        <v>6648</v>
      </c>
      <c r="G11" s="354">
        <f t="shared" si="1"/>
        <v>0</v>
      </c>
      <c r="H11" s="354">
        <f t="shared" si="1"/>
        <v>24408</v>
      </c>
      <c r="I11" s="354">
        <f t="shared" si="0"/>
        <v>41147</v>
      </c>
      <c r="J11" s="355" t="s">
        <v>544</v>
      </c>
    </row>
    <row r="12" spans="1:11" ht="15" customHeight="1" x14ac:dyDescent="0.2">
      <c r="A12" s="349" t="str">
        <f>'Note 7'!A11</f>
        <v xml:space="preserve"> - akkumulerte nedskrivninger pr. 31.12.2023 (-)</v>
      </c>
      <c r="B12" s="351"/>
      <c r="C12" s="351"/>
      <c r="D12" s="351"/>
      <c r="E12" s="351"/>
      <c r="F12" s="351"/>
      <c r="G12" s="351"/>
      <c r="H12" s="351"/>
      <c r="I12" s="351">
        <f t="shared" si="0"/>
        <v>0</v>
      </c>
      <c r="J12" s="349" t="s">
        <v>545</v>
      </c>
    </row>
    <row r="13" spans="1:11" ht="15" customHeight="1" x14ac:dyDescent="0.2">
      <c r="A13" s="349" t="str">
        <f>'Note 7'!A12</f>
        <v xml:space="preserve"> - nedskrivninger pr. 31.12.2024 (-)</v>
      </c>
      <c r="B13" s="351"/>
      <c r="C13" s="351"/>
      <c r="D13" s="351"/>
      <c r="E13" s="351"/>
      <c r="F13" s="351"/>
      <c r="G13" s="351"/>
      <c r="H13" s="351"/>
      <c r="I13" s="351">
        <f t="shared" si="0"/>
        <v>0</v>
      </c>
      <c r="J13" s="349" t="s">
        <v>546</v>
      </c>
    </row>
    <row r="14" spans="1:11" ht="15" customHeight="1" x14ac:dyDescent="0.2">
      <c r="A14" s="349" t="str">
        <f>'Note 7'!A13</f>
        <v xml:space="preserve"> - akkumulerte avskrivninger pr. 31.12.2023 (-)</v>
      </c>
      <c r="B14" s="351"/>
      <c r="C14" s="351"/>
      <c r="D14" s="351">
        <v>-7053</v>
      </c>
      <c r="E14" s="351"/>
      <c r="F14" s="351">
        <v>-1917</v>
      </c>
      <c r="G14" s="351"/>
      <c r="H14" s="351">
        <v>-17995</v>
      </c>
      <c r="I14" s="351">
        <f t="shared" si="0"/>
        <v>-26965</v>
      </c>
      <c r="J14" s="349" t="s">
        <v>547</v>
      </c>
    </row>
    <row r="15" spans="1:11" ht="15" customHeight="1" x14ac:dyDescent="0.2">
      <c r="A15" s="349" t="str">
        <f>'Note 7'!A14</f>
        <v xml:space="preserve"> - ordinære avskrivninger pr. 31.12.2024 (-)</v>
      </c>
      <c r="B15" s="351"/>
      <c r="C15" s="351"/>
      <c r="D15" s="351">
        <v>-1444</v>
      </c>
      <c r="E15" s="351"/>
      <c r="F15" s="351">
        <v>-644</v>
      </c>
      <c r="G15" s="351"/>
      <c r="H15" s="351">
        <v>-2463</v>
      </c>
      <c r="I15" s="351">
        <f t="shared" si="0"/>
        <v>-4551</v>
      </c>
      <c r="J15" s="349" t="s">
        <v>548</v>
      </c>
    </row>
    <row r="16" spans="1:11" ht="15" customHeight="1" x14ac:dyDescent="0.2">
      <c r="A16" s="349" t="str">
        <f>'Note 7'!A15</f>
        <v xml:space="preserve"> + akkumulert avskrivning avgang pr. 31.12.2024 (+)</v>
      </c>
      <c r="B16" s="351"/>
      <c r="C16" s="351"/>
      <c r="D16" s="351"/>
      <c r="E16" s="351"/>
      <c r="F16" s="351"/>
      <c r="G16" s="351"/>
      <c r="H16" s="351"/>
      <c r="I16" s="351">
        <f t="shared" si="0"/>
        <v>0</v>
      </c>
      <c r="J16" s="349" t="s">
        <v>549</v>
      </c>
    </row>
    <row r="17" spans="1:10" ht="15" customHeight="1" x14ac:dyDescent="0.2">
      <c r="A17" s="353" t="str">
        <f>'Note 7'!A16</f>
        <v>Balanseført verdi 31.12.2024</v>
      </c>
      <c r="B17" s="354">
        <f t="shared" ref="B17:G17" si="2">SUBTOTAL(9,B7:B16)</f>
        <v>0</v>
      </c>
      <c r="C17" s="354">
        <f t="shared" si="2"/>
        <v>0</v>
      </c>
      <c r="D17" s="354">
        <f>SUBTOTAL(9,D7:D16)-1</f>
        <v>1593</v>
      </c>
      <c r="E17" s="354">
        <f t="shared" si="2"/>
        <v>0</v>
      </c>
      <c r="F17" s="354">
        <f>SUBTOTAL(9,F7:F16)</f>
        <v>4087</v>
      </c>
      <c r="G17" s="354">
        <f t="shared" si="2"/>
        <v>0</v>
      </c>
      <c r="H17" s="354">
        <f>SUBTOTAL(9,H7:H16)</f>
        <v>3950</v>
      </c>
      <c r="I17" s="354">
        <f>SUM(B17:H17)</f>
        <v>9630</v>
      </c>
      <c r="J17" s="355" t="s">
        <v>550</v>
      </c>
    </row>
    <row r="19" spans="1:10" x14ac:dyDescent="0.2">
      <c r="A19" s="476" t="s">
        <v>531</v>
      </c>
      <c r="B19" s="476"/>
      <c r="C19" s="476"/>
      <c r="D19" s="476"/>
    </row>
    <row r="20"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1" sqref="B11"/>
    </sheetView>
  </sheetViews>
  <sheetFormatPr baseColWidth="10" defaultColWidth="17.42578125" defaultRowHeight="15.75" customHeight="1" x14ac:dyDescent="0.2"/>
  <cols>
    <col min="1" max="1" width="43.42578125" style="61" customWidth="1"/>
    <col min="2" max="3" width="15.5703125" style="326" customWidth="1"/>
    <col min="4" max="4" width="13.5703125" style="379" customWidth="1"/>
    <col min="5" max="6" width="10.5703125" style="61" customWidth="1"/>
    <col min="7" max="16384" width="17.42578125" style="61"/>
  </cols>
  <sheetData>
    <row r="1" spans="1:7" ht="12.75" x14ac:dyDescent="0.2">
      <c r="A1" s="298" t="str">
        <f>Resultatregnskap!A1</f>
        <v>Fagskolens navn: FAGSKOLEN KRISTIANIA AS</v>
      </c>
      <c r="B1" s="295"/>
      <c r="C1" s="295"/>
      <c r="D1" s="356"/>
      <c r="E1" s="301"/>
      <c r="F1" s="301"/>
    </row>
    <row r="2" spans="1:7" ht="12" customHeight="1" x14ac:dyDescent="0.2">
      <c r="A2" s="301"/>
      <c r="B2" s="295"/>
      <c r="C2" s="296"/>
      <c r="D2" s="356"/>
      <c r="E2" s="301"/>
      <c r="F2" s="301"/>
    </row>
    <row r="3" spans="1:7" ht="15" customHeight="1" x14ac:dyDescent="0.2">
      <c r="A3" s="357" t="s">
        <v>551</v>
      </c>
      <c r="B3" s="358"/>
      <c r="C3" s="268"/>
      <c r="D3" s="268"/>
      <c r="E3" s="267"/>
      <c r="F3" s="267"/>
    </row>
    <row r="4" spans="1:7" ht="15" customHeight="1" x14ac:dyDescent="0.2">
      <c r="A4" s="359" t="s">
        <v>32</v>
      </c>
      <c r="B4" s="358"/>
      <c r="C4" s="268"/>
      <c r="D4" s="271"/>
      <c r="E4" s="267"/>
      <c r="F4" s="267"/>
    </row>
    <row r="5" spans="1:7" ht="15.75" customHeight="1" x14ac:dyDescent="0.2">
      <c r="A5" s="360" t="s">
        <v>134</v>
      </c>
      <c r="B5" s="361">
        <f>Resultatregnskap!C6</f>
        <v>45657</v>
      </c>
      <c r="C5" s="362">
        <f>Resultatregnskap!D6</f>
        <v>45291</v>
      </c>
      <c r="D5" s="276" t="s">
        <v>34</v>
      </c>
      <c r="E5" s="363"/>
      <c r="F5" s="267"/>
    </row>
    <row r="6" spans="1:7" ht="15.75" customHeight="1" x14ac:dyDescent="0.2">
      <c r="A6" s="364" t="s">
        <v>552</v>
      </c>
      <c r="B6" s="314">
        <v>79</v>
      </c>
      <c r="C6" s="314">
        <v>495</v>
      </c>
      <c r="D6" s="285" t="s">
        <v>553</v>
      </c>
      <c r="E6" s="267"/>
      <c r="F6" s="267"/>
    </row>
    <row r="7" spans="1:7" ht="15.75" customHeight="1" x14ac:dyDescent="0.2">
      <c r="A7" s="364" t="s">
        <v>554</v>
      </c>
      <c r="B7" s="311"/>
      <c r="C7" s="311"/>
      <c r="D7" s="285" t="s">
        <v>555</v>
      </c>
      <c r="E7" s="267"/>
      <c r="F7" s="267"/>
    </row>
    <row r="8" spans="1:7" ht="15.75" customHeight="1" x14ac:dyDescent="0.2">
      <c r="A8" s="365" t="s">
        <v>556</v>
      </c>
      <c r="B8" s="436">
        <f>SUM(B6:B7)</f>
        <v>79</v>
      </c>
      <c r="C8" s="366">
        <f>SUM(C6:C7)</f>
        <v>495</v>
      </c>
      <c r="D8" s="285" t="s">
        <v>557</v>
      </c>
      <c r="E8" s="267"/>
      <c r="F8" s="267"/>
    </row>
    <row r="9" spans="1:7" ht="15.75" customHeight="1" x14ac:dyDescent="0.2">
      <c r="A9" s="367"/>
      <c r="B9" s="315"/>
      <c r="C9" s="315"/>
      <c r="D9" s="266"/>
      <c r="E9" s="267"/>
      <c r="F9" s="267"/>
    </row>
    <row r="10" spans="1:7" ht="15.75" customHeight="1" x14ac:dyDescent="0.2">
      <c r="A10" s="360" t="s">
        <v>136</v>
      </c>
      <c r="B10" s="361">
        <f>Resultatregnskap!C6</f>
        <v>45657</v>
      </c>
      <c r="C10" s="362">
        <f>Resultatregnskap!D6</f>
        <v>45291</v>
      </c>
      <c r="D10" s="368" t="s">
        <v>34</v>
      </c>
      <c r="E10" s="267"/>
      <c r="F10" s="267"/>
    </row>
    <row r="11" spans="1:7" ht="15.75" customHeight="1" x14ac:dyDescent="0.2">
      <c r="A11" s="369" t="s">
        <v>558</v>
      </c>
      <c r="B11" s="314">
        <v>72281</v>
      </c>
      <c r="C11" s="314">
        <v>50048</v>
      </c>
      <c r="D11" s="370" t="s">
        <v>559</v>
      </c>
      <c r="E11" s="267"/>
      <c r="F11" s="267"/>
      <c r="G11" s="79"/>
    </row>
    <row r="12" spans="1:7" ht="15.75" customHeight="1" x14ac:dyDescent="0.2">
      <c r="A12" s="371" t="s">
        <v>554</v>
      </c>
      <c r="B12" s="372"/>
      <c r="C12" s="372"/>
      <c r="D12" s="373" t="s">
        <v>560</v>
      </c>
      <c r="E12" s="267"/>
      <c r="F12" s="267"/>
    </row>
    <row r="13" spans="1:7" ht="15.75" customHeight="1" x14ac:dyDescent="0.2">
      <c r="A13" s="374" t="s">
        <v>561</v>
      </c>
      <c r="B13" s="313">
        <f>SUM(B11:B12)</f>
        <v>72281</v>
      </c>
      <c r="C13" s="314">
        <f>SUM(C11:C12)</f>
        <v>50048</v>
      </c>
      <c r="D13" s="370" t="s">
        <v>562</v>
      </c>
      <c r="E13" s="267"/>
      <c r="F13" s="267"/>
    </row>
    <row r="14" spans="1:7" ht="15.75" customHeight="1" x14ac:dyDescent="0.2">
      <c r="A14" s="267"/>
      <c r="B14" s="268"/>
      <c r="C14" s="268"/>
      <c r="D14" s="294"/>
      <c r="E14" s="267"/>
      <c r="F14" s="267"/>
    </row>
    <row r="15" spans="1:7" ht="15.75" customHeight="1" x14ac:dyDescent="0.2">
      <c r="A15" s="29" t="s">
        <v>563</v>
      </c>
      <c r="B15" s="29"/>
      <c r="C15" s="29"/>
      <c r="D15" s="29"/>
      <c r="E15" s="267"/>
      <c r="F15" s="267"/>
    </row>
    <row r="16" spans="1:7" ht="15.75" customHeight="1" x14ac:dyDescent="0.2">
      <c r="A16" s="359" t="s">
        <v>32</v>
      </c>
      <c r="B16" s="62"/>
      <c r="C16" s="62"/>
      <c r="D16" s="62"/>
      <c r="E16" s="267"/>
      <c r="F16" s="267"/>
    </row>
    <row r="17" spans="1:6" ht="15.75" customHeight="1" x14ac:dyDescent="0.2">
      <c r="A17" s="105"/>
      <c r="B17" s="361">
        <f>Resultatregnskap!C6</f>
        <v>45657</v>
      </c>
      <c r="C17" s="362">
        <f>Resultatregnskap!D6</f>
        <v>45291</v>
      </c>
      <c r="D17" s="375" t="s">
        <v>34</v>
      </c>
      <c r="E17" s="267"/>
      <c r="F17" s="267"/>
    </row>
    <row r="18" spans="1:6" ht="15.75" customHeight="1" x14ac:dyDescent="0.2">
      <c r="A18" s="369" t="s">
        <v>564</v>
      </c>
      <c r="B18" s="105"/>
      <c r="C18" s="105"/>
      <c r="D18" s="376" t="s">
        <v>565</v>
      </c>
      <c r="E18" s="377"/>
      <c r="F18" s="267"/>
    </row>
    <row r="19" spans="1:6" ht="15.75" customHeight="1" x14ac:dyDescent="0.2">
      <c r="A19" s="369" t="s">
        <v>566</v>
      </c>
      <c r="B19" s="105"/>
      <c r="C19" s="105"/>
      <c r="D19" s="376" t="s">
        <v>567</v>
      </c>
      <c r="E19" s="377"/>
      <c r="F19" s="267"/>
    </row>
    <row r="20" spans="1:6" ht="15.75" customHeight="1" x14ac:dyDescent="0.2">
      <c r="A20" s="378" t="s">
        <v>568</v>
      </c>
      <c r="B20" s="105"/>
      <c r="C20" s="105"/>
      <c r="D20" s="376" t="s">
        <v>569</v>
      </c>
      <c r="E20" s="267"/>
      <c r="F20" s="267"/>
    </row>
    <row r="21" spans="1:6" ht="15.75" customHeight="1" x14ac:dyDescent="0.2">
      <c r="A21" s="378" t="s">
        <v>317</v>
      </c>
      <c r="B21" s="313">
        <f>SUM(B18:B20)</f>
        <v>0</v>
      </c>
      <c r="C21" s="314">
        <f>SUM(C18:C20)</f>
        <v>0</v>
      </c>
      <c r="D21" s="370" t="s">
        <v>570</v>
      </c>
      <c r="E21" s="267"/>
      <c r="F21" s="267"/>
    </row>
    <row r="22" spans="1:6" ht="15.75" customHeight="1" x14ac:dyDescent="0.2">
      <c r="A22" s="62"/>
      <c r="B22" s="62"/>
      <c r="C22" s="62"/>
      <c r="D22" s="62"/>
      <c r="E22" s="128"/>
      <c r="F22" s="128"/>
    </row>
    <row r="23" spans="1:6" ht="55.5" customHeight="1" x14ac:dyDescent="0.2">
      <c r="A23" s="477" t="s">
        <v>571</v>
      </c>
      <c r="B23" s="478"/>
      <c r="C23" s="478"/>
      <c r="D23" s="478"/>
      <c r="E23" s="128"/>
      <c r="F23" s="128"/>
    </row>
    <row r="24" spans="1:6" ht="15.75" customHeight="1" x14ac:dyDescent="0.2">
      <c r="A24" s="479"/>
      <c r="B24" s="479"/>
      <c r="C24" s="479"/>
      <c r="D24" s="479"/>
      <c r="E24" s="128"/>
      <c r="F24" s="128"/>
    </row>
    <row r="25" spans="1:6" ht="15.75" customHeight="1" x14ac:dyDescent="0.2">
      <c r="A25" s="57"/>
      <c r="B25" s="94"/>
      <c r="C25" s="94"/>
      <c r="D25" s="294"/>
      <c r="E25" s="128"/>
      <c r="F25" s="128"/>
    </row>
    <row r="26" spans="1:6" ht="15.75" customHeight="1" x14ac:dyDescent="0.2">
      <c r="A26" s="128"/>
      <c r="B26" s="94"/>
      <c r="C26" s="94"/>
      <c r="D26" s="294"/>
      <c r="E26" s="128"/>
      <c r="F26" s="128"/>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24"/>
  <sheetViews>
    <sheetView topLeftCell="A3" workbookViewId="0">
      <selection activeCell="B18" sqref="B18"/>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10" ht="15" x14ac:dyDescent="0.25">
      <c r="A2" s="380" t="str">
        <f>'Note 9 og 10'!A1</f>
        <v>Fagskolens navn: FAGSKOLEN KRISTIANIA AS</v>
      </c>
      <c r="B2" s="380"/>
      <c r="C2" s="380"/>
      <c r="D2" s="380"/>
      <c r="E2" s="46"/>
      <c r="F2" s="46"/>
      <c r="G2" s="46"/>
    </row>
    <row r="4" spans="1:10" x14ac:dyDescent="0.2">
      <c r="A4" s="298" t="s">
        <v>572</v>
      </c>
      <c r="B4" s="298"/>
      <c r="C4" s="298"/>
      <c r="D4" s="298"/>
    </row>
    <row r="5" spans="1:10" ht="15" x14ac:dyDescent="0.25">
      <c r="A5" s="381" t="s">
        <v>32</v>
      </c>
      <c r="B5" s="298"/>
      <c r="C5" s="298"/>
      <c r="D5" s="298"/>
    </row>
    <row r="6" spans="1:10" ht="15" x14ac:dyDescent="0.25">
      <c r="A6" s="382"/>
      <c r="B6" s="383">
        <f>Resultatregnskap!C6</f>
        <v>45657</v>
      </c>
      <c r="C6" s="384">
        <f>Resultatregnskap!D6</f>
        <v>45291</v>
      </c>
      <c r="D6" s="385" t="s">
        <v>34</v>
      </c>
      <c r="E6" s="386"/>
    </row>
    <row r="7" spans="1:10" ht="15" x14ac:dyDescent="0.25">
      <c r="A7" s="387" t="s">
        <v>573</v>
      </c>
      <c r="B7" s="314">
        <v>7701</v>
      </c>
      <c r="C7" s="314">
        <v>7379</v>
      </c>
      <c r="D7" s="388" t="s">
        <v>574</v>
      </c>
      <c r="E7" s="28"/>
      <c r="F7" s="28"/>
      <c r="G7" s="437"/>
      <c r="H7" s="28"/>
      <c r="I7" s="28"/>
      <c r="J7" s="28"/>
    </row>
    <row r="8" spans="1:10" ht="15" x14ac:dyDescent="0.25">
      <c r="A8" s="387" t="s">
        <v>575</v>
      </c>
      <c r="B8" s="314"/>
      <c r="C8" s="314"/>
      <c r="D8" s="388" t="s">
        <v>576</v>
      </c>
      <c r="E8" s="28"/>
      <c r="F8" s="28"/>
      <c r="G8" s="28"/>
      <c r="H8" s="28"/>
      <c r="I8" s="28"/>
      <c r="J8" s="28"/>
    </row>
    <row r="9" spans="1:10" ht="15" x14ac:dyDescent="0.25">
      <c r="A9" s="387" t="s">
        <v>577</v>
      </c>
      <c r="B9" s="314"/>
      <c r="C9" s="314"/>
      <c r="D9" s="388" t="s">
        <v>578</v>
      </c>
      <c r="E9" s="28"/>
      <c r="F9" s="28"/>
      <c r="G9" s="28"/>
      <c r="H9" s="28"/>
      <c r="I9" s="28"/>
      <c r="J9" s="28"/>
    </row>
    <row r="10" spans="1:10" ht="15" x14ac:dyDescent="0.25">
      <c r="A10" s="387" t="s">
        <v>579</v>
      </c>
      <c r="B10" s="314">
        <v>1465</v>
      </c>
      <c r="C10" s="314">
        <v>3276</v>
      </c>
      <c r="D10" s="388" t="s">
        <v>580</v>
      </c>
      <c r="E10" s="28"/>
      <c r="F10" s="28"/>
      <c r="G10" s="28"/>
      <c r="H10" s="28"/>
      <c r="I10" s="28"/>
      <c r="J10" s="28"/>
    </row>
    <row r="11" spans="1:10" ht="17.25" x14ac:dyDescent="0.25">
      <c r="A11" s="389" t="s">
        <v>581</v>
      </c>
      <c r="B11" s="314">
        <v>49699</v>
      </c>
      <c r="C11" s="314">
        <v>22823</v>
      </c>
      <c r="D11" s="388" t="s">
        <v>582</v>
      </c>
      <c r="E11" s="28"/>
      <c r="F11" s="28"/>
      <c r="G11" s="28"/>
      <c r="H11" s="28"/>
      <c r="I11" s="28"/>
      <c r="J11" s="28"/>
    </row>
    <row r="12" spans="1:10" ht="15" x14ac:dyDescent="0.25">
      <c r="A12" s="387" t="s">
        <v>583</v>
      </c>
      <c r="B12" s="314"/>
      <c r="C12" s="314"/>
      <c r="D12" s="388" t="s">
        <v>584</v>
      </c>
    </row>
    <row r="13" spans="1:10" ht="15" x14ac:dyDescent="0.25">
      <c r="A13" s="390" t="s">
        <v>585</v>
      </c>
      <c r="B13" s="313">
        <f>SUBTOTAL(9,B7:B12)</f>
        <v>58865</v>
      </c>
      <c r="C13" s="434">
        <f>SUBTOTAL(9,C7:C12)</f>
        <v>33478</v>
      </c>
      <c r="D13" s="391" t="s">
        <v>586</v>
      </c>
    </row>
    <row r="14" spans="1:10" ht="15" x14ac:dyDescent="0.25">
      <c r="A14" s="46"/>
      <c r="B14" s="46"/>
      <c r="C14" s="46"/>
    </row>
    <row r="15" spans="1:10" s="78" customFormat="1" ht="49.5" customHeight="1" x14ac:dyDescent="0.25">
      <c r="A15" s="480" t="s">
        <v>587</v>
      </c>
      <c r="B15" s="481"/>
      <c r="C15" s="481"/>
      <c r="D15" s="481"/>
    </row>
    <row r="17" spans="1:8" x14ac:dyDescent="0.2">
      <c r="B17" s="298">
        <v>2024</v>
      </c>
      <c r="C17" s="298">
        <v>2023</v>
      </c>
    </row>
    <row r="18" spans="1:8" ht="15" x14ac:dyDescent="0.25">
      <c r="A18" s="431" t="s">
        <v>431</v>
      </c>
      <c r="B18" s="432">
        <v>33214</v>
      </c>
      <c r="C18" s="432">
        <v>3004</v>
      </c>
      <c r="D18" s="28"/>
      <c r="E18" s="28"/>
      <c r="F18" s="28"/>
    </row>
    <row r="19" spans="1:8" ht="15" x14ac:dyDescent="0.25">
      <c r="A19" s="431" t="s">
        <v>588</v>
      </c>
      <c r="B19" s="432">
        <v>14635</v>
      </c>
      <c r="C19" s="432">
        <v>18229</v>
      </c>
      <c r="D19" s="28"/>
      <c r="E19" s="28"/>
      <c r="F19" s="28"/>
    </row>
    <row r="20" spans="1:8" ht="15" x14ac:dyDescent="0.25">
      <c r="A20" s="46" t="s">
        <v>589</v>
      </c>
      <c r="B20" s="432">
        <v>495</v>
      </c>
      <c r="C20" s="432">
        <v>554</v>
      </c>
      <c r="D20" s="28"/>
      <c r="E20" s="28"/>
      <c r="F20" s="28"/>
    </row>
    <row r="21" spans="1:8" ht="15" x14ac:dyDescent="0.25">
      <c r="A21" s="440" t="s">
        <v>590</v>
      </c>
      <c r="B21" s="441">
        <v>1355</v>
      </c>
      <c r="C21" s="441">
        <v>1036</v>
      </c>
      <c r="D21" s="28"/>
      <c r="E21" s="28"/>
      <c r="F21" s="28"/>
    </row>
    <row r="22" spans="1:8" ht="15" x14ac:dyDescent="0.25">
      <c r="A22" s="380" t="s">
        <v>317</v>
      </c>
      <c r="B22" s="433">
        <f>SUM(B18:B21)</f>
        <v>49699</v>
      </c>
      <c r="C22" s="433">
        <f>SUM(C18:C21)</f>
        <v>22823</v>
      </c>
    </row>
    <row r="24" spans="1:8" x14ac:dyDescent="0.2">
      <c r="H24" s="314"/>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O23" sqref="O23"/>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8" t="s">
        <v>591</v>
      </c>
      <c r="B2" s="488"/>
      <c r="C2" s="488"/>
      <c r="D2" s="488"/>
      <c r="E2" s="488"/>
      <c r="F2" s="488"/>
      <c r="G2" s="488"/>
      <c r="H2" s="488"/>
    </row>
    <row r="4" spans="1:10" x14ac:dyDescent="0.2">
      <c r="A4" s="298" t="s">
        <v>592</v>
      </c>
      <c r="B4" s="298"/>
      <c r="C4" s="298"/>
      <c r="D4" s="298"/>
      <c r="E4" s="298"/>
      <c r="F4" s="298"/>
      <c r="G4" s="298"/>
      <c r="H4" s="298"/>
    </row>
    <row r="5" spans="1:10" x14ac:dyDescent="0.2">
      <c r="A5" s="345" t="s">
        <v>32</v>
      </c>
      <c r="B5" s="298"/>
      <c r="C5" s="298"/>
      <c r="D5" s="298"/>
      <c r="E5" s="298"/>
      <c r="F5" s="298"/>
      <c r="G5" s="298"/>
      <c r="H5" s="298"/>
    </row>
    <row r="7" spans="1:10" x14ac:dyDescent="0.2">
      <c r="A7" s="393"/>
      <c r="B7" s="489" t="s">
        <v>593</v>
      </c>
      <c r="C7" s="490"/>
      <c r="D7" s="489" t="s">
        <v>594</v>
      </c>
      <c r="E7" s="490"/>
      <c r="F7" s="482" t="s">
        <v>595</v>
      </c>
      <c r="G7" s="483"/>
      <c r="H7" s="484"/>
      <c r="I7" s="394"/>
    </row>
    <row r="8" spans="1:10" x14ac:dyDescent="0.2">
      <c r="B8" s="491"/>
      <c r="C8" s="492"/>
      <c r="D8" s="491"/>
      <c r="E8" s="492"/>
      <c r="F8" s="485"/>
      <c r="G8" s="486"/>
      <c r="H8" s="487"/>
      <c r="I8" s="349"/>
    </row>
    <row r="9" spans="1:10" ht="26.25" customHeight="1" x14ac:dyDescent="0.2">
      <c r="B9" s="307" t="s">
        <v>596</v>
      </c>
      <c r="C9" s="307" t="s">
        <v>597</v>
      </c>
      <c r="D9" s="307" t="s">
        <v>596</v>
      </c>
      <c r="E9" s="307" t="s">
        <v>597</v>
      </c>
      <c r="F9" s="307" t="s">
        <v>596</v>
      </c>
      <c r="G9" s="307" t="s">
        <v>597</v>
      </c>
      <c r="H9" s="395" t="s">
        <v>598</v>
      </c>
      <c r="I9" s="353" t="s">
        <v>34</v>
      </c>
      <c r="J9" s="363"/>
    </row>
    <row r="10" spans="1:10" x14ac:dyDescent="0.2">
      <c r="A10" s="45" t="s">
        <v>163</v>
      </c>
      <c r="B10" s="396">
        <v>400</v>
      </c>
      <c r="C10" s="397"/>
      <c r="D10" s="396"/>
      <c r="E10" s="397"/>
      <c r="F10" s="396">
        <f t="shared" ref="F10:G14" si="0">B10+D10</f>
        <v>400</v>
      </c>
      <c r="G10" s="397">
        <f t="shared" si="0"/>
        <v>0</v>
      </c>
      <c r="H10" s="349">
        <f>SUBTOTAL(9,F10:G10)</f>
        <v>400</v>
      </c>
      <c r="I10" s="349" t="s">
        <v>599</v>
      </c>
    </row>
    <row r="11" spans="1:10" x14ac:dyDescent="0.2">
      <c r="A11" s="45" t="s">
        <v>165</v>
      </c>
      <c r="B11" s="396">
        <v>4184</v>
      </c>
      <c r="C11" s="397"/>
      <c r="D11" s="396"/>
      <c r="E11" s="397"/>
      <c r="F11" s="396">
        <f t="shared" si="0"/>
        <v>4184</v>
      </c>
      <c r="G11" s="397">
        <f t="shared" si="0"/>
        <v>0</v>
      </c>
      <c r="H11" s="349">
        <f>SUBTOTAL(9,F11:G11)</f>
        <v>4184</v>
      </c>
      <c r="I11" s="349" t="s">
        <v>600</v>
      </c>
    </row>
    <row r="12" spans="1:10" x14ac:dyDescent="0.2">
      <c r="A12" s="45" t="s">
        <v>167</v>
      </c>
      <c r="B12" s="396">
        <v>0</v>
      </c>
      <c r="C12" s="397"/>
      <c r="D12" s="396"/>
      <c r="E12" s="397"/>
      <c r="F12" s="396">
        <f t="shared" si="0"/>
        <v>0</v>
      </c>
      <c r="G12" s="397">
        <f t="shared" si="0"/>
        <v>0</v>
      </c>
      <c r="H12" s="349">
        <f>SUBTOTAL(9,F12:G12)</f>
        <v>0</v>
      </c>
      <c r="I12" s="349" t="s">
        <v>601</v>
      </c>
    </row>
    <row r="13" spans="1:10" x14ac:dyDescent="0.2">
      <c r="A13" s="45" t="s">
        <v>602</v>
      </c>
      <c r="B13" s="396">
        <v>0</v>
      </c>
      <c r="C13" s="397"/>
      <c r="D13" s="396"/>
      <c r="E13" s="397"/>
      <c r="F13" s="396">
        <f t="shared" si="0"/>
        <v>0</v>
      </c>
      <c r="G13" s="397">
        <f t="shared" si="0"/>
        <v>0</v>
      </c>
      <c r="H13" s="349">
        <f>SUBTOTAL(9,F13:G13)</f>
        <v>0</v>
      </c>
      <c r="I13" s="349" t="s">
        <v>603</v>
      </c>
    </row>
    <row r="14" spans="1:10" x14ac:dyDescent="0.2">
      <c r="A14" s="45" t="s">
        <v>175</v>
      </c>
      <c r="B14" s="396">
        <v>17194</v>
      </c>
      <c r="C14" s="397"/>
      <c r="D14" s="435">
        <f>+Resultatregnskap!C33</f>
        <v>-4740.3999999999996</v>
      </c>
      <c r="E14" s="397"/>
      <c r="F14" s="435">
        <f>B14+D14+1</f>
        <v>12454.6</v>
      </c>
      <c r="G14" s="444">
        <f t="shared" si="0"/>
        <v>0</v>
      </c>
      <c r="H14" s="351">
        <f>SUBTOTAL(9,F14:G14)</f>
        <v>12454.6</v>
      </c>
      <c r="I14" s="398" t="s">
        <v>604</v>
      </c>
    </row>
    <row r="15" spans="1:10" x14ac:dyDescent="0.2">
      <c r="A15" s="399" t="s">
        <v>538</v>
      </c>
      <c r="B15" s="400">
        <f>SUBTOTAL(9,B10:B14)</f>
        <v>21778</v>
      </c>
      <c r="C15" s="401">
        <f>SUBTOTAL(9,C10:C14)</f>
        <v>0</v>
      </c>
      <c r="D15" s="443">
        <f>SUBTOTAL(9,D10:D14)</f>
        <v>-4740.3999999999996</v>
      </c>
      <c r="E15" s="401">
        <f>SUBTOTAL(9,E10:E14)</f>
        <v>0</v>
      </c>
      <c r="F15" s="445">
        <f>SUBTOTAL(9,F10:F14)</f>
        <v>17038.599999999999</v>
      </c>
      <c r="G15" s="446">
        <f>C15+E15</f>
        <v>0</v>
      </c>
      <c r="H15" s="354">
        <f>SUM(H10:H14)</f>
        <v>17038.599999999999</v>
      </c>
      <c r="I15" s="355" t="s">
        <v>605</v>
      </c>
    </row>
    <row r="17" spans="1:9" x14ac:dyDescent="0.2">
      <c r="A17" s="392"/>
    </row>
    <row r="18" spans="1:9" ht="108.6" customHeight="1" x14ac:dyDescent="0.2">
      <c r="A18" s="493" t="s">
        <v>606</v>
      </c>
      <c r="B18" s="493"/>
      <c r="C18" s="493"/>
      <c r="D18" s="493"/>
      <c r="E18" s="493"/>
      <c r="F18" s="493"/>
      <c r="G18" s="493"/>
      <c r="H18" s="493"/>
      <c r="I18" s="493"/>
    </row>
    <row r="19" spans="1:9" x14ac:dyDescent="0.2">
      <c r="D19" s="392"/>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26" sqref="B26"/>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FAGSKOLEN KRISTIANIA AS</v>
      </c>
      <c r="B1" s="29"/>
      <c r="C1" s="29"/>
      <c r="D1" s="29"/>
      <c r="E1" s="29"/>
    </row>
    <row r="2" spans="1:6" ht="15" customHeight="1" x14ac:dyDescent="0.25">
      <c r="A2" s="28"/>
      <c r="B2" s="28"/>
      <c r="C2" s="28"/>
      <c r="D2" s="28"/>
      <c r="E2" s="28"/>
    </row>
    <row r="3" spans="1:6" ht="15" customHeight="1" x14ac:dyDescent="0.25">
      <c r="A3" s="495" t="s">
        <v>607</v>
      </c>
      <c r="B3" s="495"/>
      <c r="C3" s="495"/>
      <c r="D3" s="495"/>
      <c r="E3" s="44"/>
    </row>
    <row r="4" spans="1:6" x14ac:dyDescent="0.25">
      <c r="A4" s="195" t="s">
        <v>32</v>
      </c>
      <c r="B4" s="28"/>
      <c r="C4" s="28"/>
      <c r="D4" s="28"/>
      <c r="E4" s="28"/>
    </row>
    <row r="5" spans="1:6" ht="25.5" x14ac:dyDescent="0.25">
      <c r="A5" s="84"/>
      <c r="B5" s="85" t="s">
        <v>596</v>
      </c>
      <c r="C5" s="86" t="s">
        <v>608</v>
      </c>
      <c r="D5" s="86" t="s">
        <v>609</v>
      </c>
      <c r="E5" s="83" t="s">
        <v>34</v>
      </c>
    </row>
    <row r="6" spans="1:6" x14ac:dyDescent="0.25">
      <c r="A6" s="30" t="s">
        <v>35</v>
      </c>
      <c r="B6" s="38"/>
      <c r="C6" s="39"/>
      <c r="D6" s="40"/>
      <c r="E6" s="40"/>
    </row>
    <row r="7" spans="1:6" x14ac:dyDescent="0.25">
      <c r="A7" s="31" t="s">
        <v>38</v>
      </c>
      <c r="B7" s="414">
        <f>+Resultatregnskap!C9</f>
        <v>62807</v>
      </c>
      <c r="C7" s="415"/>
      <c r="D7" s="416"/>
      <c r="E7" s="43" t="s">
        <v>610</v>
      </c>
      <c r="F7" s="51"/>
    </row>
    <row r="8" spans="1:6" x14ac:dyDescent="0.25">
      <c r="A8" s="31" t="s">
        <v>36</v>
      </c>
      <c r="B8" s="414">
        <f>+Resultatregnskap!C8</f>
        <v>121876</v>
      </c>
      <c r="C8" s="417"/>
      <c r="D8" s="418"/>
      <c r="E8" s="43" t="s">
        <v>611</v>
      </c>
    </row>
    <row r="9" spans="1:6" x14ac:dyDescent="0.25">
      <c r="A9" s="402" t="s">
        <v>42</v>
      </c>
      <c r="B9" s="414">
        <f>+Resultatregnskap!C11</f>
        <v>678</v>
      </c>
      <c r="C9" s="417"/>
      <c r="D9" s="418"/>
      <c r="E9" s="43" t="s">
        <v>612</v>
      </c>
    </row>
    <row r="10" spans="1:6" x14ac:dyDescent="0.25">
      <c r="A10" s="403" t="s">
        <v>44</v>
      </c>
      <c r="B10" s="419">
        <f>SUM(B7:B9)</f>
        <v>185361</v>
      </c>
      <c r="C10" s="420">
        <f>SUM(C8:C9)</f>
        <v>0</v>
      </c>
      <c r="D10" s="421">
        <f>SUM(D8:D9)</f>
        <v>0</v>
      </c>
      <c r="E10" s="404" t="s">
        <v>613</v>
      </c>
    </row>
    <row r="11" spans="1:6" x14ac:dyDescent="0.25">
      <c r="A11" s="405"/>
      <c r="B11" s="41"/>
      <c r="C11" s="42"/>
      <c r="D11" s="43"/>
      <c r="E11" s="43"/>
    </row>
    <row r="12" spans="1:6" x14ac:dyDescent="0.25">
      <c r="A12" s="406" t="s">
        <v>46</v>
      </c>
      <c r="B12" s="41"/>
      <c r="C12" s="42"/>
      <c r="D12" s="43"/>
      <c r="E12" s="43"/>
    </row>
    <row r="13" spans="1:6" x14ac:dyDescent="0.25">
      <c r="A13" s="407" t="s">
        <v>47</v>
      </c>
      <c r="B13" s="414">
        <f>+Resultatregnskap!C15</f>
        <v>11603</v>
      </c>
      <c r="C13" s="417"/>
      <c r="D13" s="418"/>
      <c r="E13" s="43" t="s">
        <v>614</v>
      </c>
    </row>
    <row r="14" spans="1:6" x14ac:dyDescent="0.25">
      <c r="A14" s="407" t="s">
        <v>49</v>
      </c>
      <c r="B14" s="414">
        <f>+Resultatregnskap!C16</f>
        <v>102605</v>
      </c>
      <c r="C14" s="417"/>
      <c r="D14" s="418"/>
      <c r="E14" s="43" t="s">
        <v>615</v>
      </c>
    </row>
    <row r="15" spans="1:6" x14ac:dyDescent="0.25">
      <c r="A15" s="407" t="s">
        <v>51</v>
      </c>
      <c r="B15" s="414">
        <f>+Resultatregnskap!C17</f>
        <v>4590</v>
      </c>
      <c r="C15" s="417"/>
      <c r="D15" s="418"/>
      <c r="E15" s="43" t="s">
        <v>616</v>
      </c>
    </row>
    <row r="16" spans="1:6" x14ac:dyDescent="0.25">
      <c r="A16" s="407" t="s">
        <v>53</v>
      </c>
      <c r="B16" s="414">
        <f>+Resultatregnskap!C18</f>
        <v>0</v>
      </c>
      <c r="C16" s="417"/>
      <c r="D16" s="418"/>
      <c r="E16" s="43" t="s">
        <v>617</v>
      </c>
    </row>
    <row r="17" spans="1:5" x14ac:dyDescent="0.25">
      <c r="A17" s="402" t="s">
        <v>55</v>
      </c>
      <c r="B17" s="414">
        <f>+Resultatregnskap!C19</f>
        <v>73841</v>
      </c>
      <c r="C17" s="417"/>
      <c r="D17" s="418"/>
      <c r="E17" s="43" t="s">
        <v>618</v>
      </c>
    </row>
    <row r="18" spans="1:5" x14ac:dyDescent="0.25">
      <c r="A18" s="403" t="s">
        <v>57</v>
      </c>
      <c r="B18" s="419">
        <f>SUM(B13:B17)</f>
        <v>192639</v>
      </c>
      <c r="C18" s="420">
        <f>SUM(C13:C17)</f>
        <v>0</v>
      </c>
      <c r="D18" s="421">
        <f>SUM(D13:D17)</f>
        <v>0</v>
      </c>
      <c r="E18" s="404" t="s">
        <v>619</v>
      </c>
    </row>
    <row r="19" spans="1:5" x14ac:dyDescent="0.25">
      <c r="A19" s="405"/>
      <c r="B19" s="41"/>
      <c r="C19" s="42"/>
      <c r="D19" s="43"/>
      <c r="E19" s="43"/>
    </row>
    <row r="20" spans="1:5" x14ac:dyDescent="0.25">
      <c r="A20" s="403" t="s">
        <v>59</v>
      </c>
      <c r="B20" s="422">
        <f>B10-B18</f>
        <v>-7278</v>
      </c>
      <c r="C20" s="423">
        <f>C10-C18</f>
        <v>0</v>
      </c>
      <c r="D20" s="424">
        <f>D10-D18</f>
        <v>0</v>
      </c>
      <c r="E20" s="408" t="s">
        <v>620</v>
      </c>
    </row>
    <row r="21" spans="1:5" x14ac:dyDescent="0.25">
      <c r="A21" s="405"/>
      <c r="B21" s="41"/>
      <c r="C21" s="42"/>
      <c r="D21" s="43"/>
      <c r="E21" s="43"/>
    </row>
    <row r="22" spans="1:5" x14ac:dyDescent="0.25">
      <c r="A22" s="30" t="s">
        <v>61</v>
      </c>
      <c r="B22" s="41"/>
      <c r="C22" s="42"/>
      <c r="D22" s="43"/>
      <c r="E22" s="43"/>
    </row>
    <row r="23" spans="1:5" x14ac:dyDescent="0.25">
      <c r="A23" s="407" t="s">
        <v>62</v>
      </c>
      <c r="B23" s="414">
        <f>+Resultatregnskap!C25</f>
        <v>2788</v>
      </c>
      <c r="C23" s="417"/>
      <c r="D23" s="418"/>
      <c r="E23" s="43" t="s">
        <v>621</v>
      </c>
    </row>
    <row r="24" spans="1:5" x14ac:dyDescent="0.25">
      <c r="A24" s="402" t="s">
        <v>64</v>
      </c>
      <c r="B24" s="414">
        <f>+Resultatregnskap!C26</f>
        <v>251</v>
      </c>
      <c r="C24" s="417"/>
      <c r="D24" s="418"/>
      <c r="E24" s="43" t="s">
        <v>622</v>
      </c>
    </row>
    <row r="25" spans="1:5" x14ac:dyDescent="0.25">
      <c r="A25" s="409" t="s">
        <v>66</v>
      </c>
      <c r="B25" s="419">
        <f>B23-B24</f>
        <v>2537</v>
      </c>
      <c r="C25" s="420">
        <f>C23-C24</f>
        <v>0</v>
      </c>
      <c r="D25" s="421">
        <f>D23-D24</f>
        <v>0</v>
      </c>
      <c r="E25" s="404" t="s">
        <v>623</v>
      </c>
    </row>
    <row r="26" spans="1:5" x14ac:dyDescent="0.25">
      <c r="A26" s="410"/>
      <c r="B26" s="41"/>
      <c r="C26" s="42"/>
      <c r="D26" s="43"/>
      <c r="E26" s="43"/>
    </row>
    <row r="27" spans="1:5" x14ac:dyDescent="0.25">
      <c r="A27" s="409" t="s">
        <v>68</v>
      </c>
      <c r="B27" s="419">
        <f>B20+B25</f>
        <v>-4741</v>
      </c>
      <c r="C27" s="420">
        <f>C20+C25</f>
        <v>0</v>
      </c>
      <c r="D27" s="421">
        <f>D20+D25</f>
        <v>0</v>
      </c>
      <c r="E27" s="404" t="s">
        <v>624</v>
      </c>
    </row>
    <row r="28" spans="1:5" x14ac:dyDescent="0.25">
      <c r="A28" s="405"/>
      <c r="B28" s="41"/>
      <c r="C28" s="42"/>
      <c r="D28" s="43"/>
      <c r="E28" s="43"/>
    </row>
    <row r="29" spans="1:5" x14ac:dyDescent="0.25">
      <c r="A29" s="407" t="s">
        <v>70</v>
      </c>
      <c r="B29" s="414">
        <f>+Resultatregnskap!C31</f>
        <v>0</v>
      </c>
      <c r="C29" s="417"/>
      <c r="D29" s="418"/>
      <c r="E29" s="43" t="s">
        <v>625</v>
      </c>
    </row>
    <row r="30" spans="1:5" x14ac:dyDescent="0.25">
      <c r="A30" s="411"/>
      <c r="B30" s="41"/>
      <c r="C30" s="42"/>
      <c r="D30" s="43"/>
      <c r="E30" s="43"/>
    </row>
    <row r="31" spans="1:5" x14ac:dyDescent="0.25">
      <c r="A31" s="409" t="s">
        <v>72</v>
      </c>
      <c r="B31" s="419">
        <f>B27-B29</f>
        <v>-4741</v>
      </c>
      <c r="C31" s="420">
        <f>C27-C29</f>
        <v>0</v>
      </c>
      <c r="D31" s="421">
        <f>D27-D29</f>
        <v>0</v>
      </c>
      <c r="E31" s="404" t="s">
        <v>626</v>
      </c>
    </row>
    <row r="32" spans="1:5" x14ac:dyDescent="0.25">
      <c r="A32" s="405"/>
      <c r="B32" s="41"/>
      <c r="C32" s="42"/>
      <c r="D32" s="43"/>
      <c r="E32" s="43"/>
    </row>
    <row r="33" spans="1:8" x14ac:dyDescent="0.25">
      <c r="A33" s="30" t="s">
        <v>627</v>
      </c>
      <c r="B33" s="41"/>
      <c r="C33" s="42"/>
      <c r="D33" s="43"/>
      <c r="E33" s="43"/>
    </row>
    <row r="34" spans="1:8" x14ac:dyDescent="0.25">
      <c r="A34" s="407" t="s">
        <v>75</v>
      </c>
      <c r="B34" s="414">
        <f>+Resultatregnskap!C36</f>
        <v>-4740</v>
      </c>
      <c r="C34" s="417"/>
      <c r="D34" s="418"/>
      <c r="E34" s="43" t="s">
        <v>628</v>
      </c>
    </row>
    <row r="35" spans="1:8" x14ac:dyDescent="0.25">
      <c r="A35" s="407" t="s">
        <v>77</v>
      </c>
      <c r="B35" s="414">
        <f>+Resultatregnskap!C37</f>
        <v>0</v>
      </c>
      <c r="C35" s="417"/>
      <c r="D35" s="418"/>
      <c r="E35" s="43" t="s">
        <v>629</v>
      </c>
    </row>
    <row r="36" spans="1:8" x14ac:dyDescent="0.25">
      <c r="A36" s="402" t="s">
        <v>79</v>
      </c>
      <c r="B36" s="414">
        <f>+Resultatregnskap!C38</f>
        <v>0</v>
      </c>
      <c r="C36" s="417"/>
      <c r="D36" s="418"/>
      <c r="E36" s="43" t="s">
        <v>630</v>
      </c>
    </row>
    <row r="37" spans="1:8" x14ac:dyDescent="0.25">
      <c r="A37" s="403" t="s">
        <v>81</v>
      </c>
      <c r="B37" s="419">
        <f>SUM(B34:B36)</f>
        <v>-4740</v>
      </c>
      <c r="C37" s="419">
        <f t="shared" ref="C37:D37" si="0">SUM(C34:C36)</f>
        <v>0</v>
      </c>
      <c r="D37" s="419">
        <f t="shared" si="0"/>
        <v>0</v>
      </c>
      <c r="E37" s="404" t="s">
        <v>631</v>
      </c>
    </row>
    <row r="38" spans="1:8" x14ac:dyDescent="0.25">
      <c r="A38" s="87"/>
      <c r="B38" s="29"/>
      <c r="C38" s="29"/>
      <c r="D38" s="29"/>
      <c r="E38" s="29"/>
    </row>
    <row r="39" spans="1:8" ht="47.45" customHeight="1" x14ac:dyDescent="0.25">
      <c r="A39" s="88" t="s">
        <v>632</v>
      </c>
      <c r="B39" s="496"/>
      <c r="C39" s="497"/>
      <c r="D39" s="497"/>
      <c r="E39" s="498"/>
      <c r="G39" s="89"/>
    </row>
    <row r="40" spans="1:8" ht="42.6" customHeight="1" x14ac:dyDescent="0.25">
      <c r="A40" s="88" t="s">
        <v>633</v>
      </c>
      <c r="B40" s="499"/>
      <c r="C40" s="500"/>
      <c r="D40" s="500"/>
      <c r="E40" s="501"/>
      <c r="G40" s="89"/>
    </row>
    <row r="41" spans="1:8" x14ac:dyDescent="0.25">
      <c r="A41" s="87"/>
      <c r="B41" s="29"/>
      <c r="C41" s="29"/>
      <c r="D41" s="29"/>
      <c r="E41" s="29"/>
    </row>
    <row r="42" spans="1:8" ht="187.5" customHeight="1" x14ac:dyDescent="0.25">
      <c r="A42" s="494" t="s">
        <v>634</v>
      </c>
      <c r="B42" s="494"/>
      <c r="C42" s="494"/>
      <c r="D42" s="494"/>
      <c r="E42" s="494"/>
      <c r="F42" s="494"/>
      <c r="G42" s="494"/>
      <c r="H42" s="494"/>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FAGSKOLEN KRISTIANIA AS</v>
      </c>
    </row>
    <row r="3" spans="1:6" x14ac:dyDescent="0.25">
      <c r="A3" s="63" t="s">
        <v>635</v>
      </c>
      <c r="B3" s="6"/>
    </row>
    <row r="4" spans="1:6" x14ac:dyDescent="0.25">
      <c r="A4" s="64"/>
      <c r="B4" s="6"/>
    </row>
    <row r="5" spans="1:6" x14ac:dyDescent="0.25">
      <c r="A5" s="50" t="s">
        <v>636</v>
      </c>
      <c r="B5" s="32"/>
    </row>
    <row r="6" spans="1:6" x14ac:dyDescent="0.25">
      <c r="A6" s="50" t="s">
        <v>637</v>
      </c>
      <c r="B6" s="32"/>
      <c r="E6" s="5"/>
      <c r="F6" s="49"/>
    </row>
    <row r="7" spans="1:6" ht="15" customHeight="1" x14ac:dyDescent="0.25">
      <c r="A7" s="65"/>
      <c r="B7" s="502" t="s">
        <v>638</v>
      </c>
      <c r="C7" s="503"/>
    </row>
    <row r="8" spans="1:6" ht="15" customHeight="1" x14ac:dyDescent="0.25">
      <c r="A8" s="66" t="s">
        <v>639</v>
      </c>
      <c r="B8" s="67">
        <f>Resultatregnskap!C6</f>
        <v>45657</v>
      </c>
      <c r="C8" s="68">
        <f>Resultatregnskap!D6</f>
        <v>45291</v>
      </c>
      <c r="D8" s="69"/>
    </row>
    <row r="9" spans="1:6" x14ac:dyDescent="0.25">
      <c r="A9" s="1" t="s">
        <v>35</v>
      </c>
      <c r="B9" s="70">
        <f>Resultatregnskap!C12</f>
        <v>185361</v>
      </c>
      <c r="C9" s="71">
        <f>Resultatregnskap!D12</f>
        <v>184708</v>
      </c>
    </row>
    <row r="10" spans="1:6" x14ac:dyDescent="0.25">
      <c r="A10" s="72" t="s">
        <v>640</v>
      </c>
      <c r="B10" s="70">
        <f>Resultatregnskap!C9</f>
        <v>62807</v>
      </c>
      <c r="C10" s="71">
        <f>Resultatregnskap!D9</f>
        <v>55230</v>
      </c>
    </row>
    <row r="11" spans="1:6" x14ac:dyDescent="0.25">
      <c r="A11" s="72" t="s">
        <v>641</v>
      </c>
      <c r="B11" s="70">
        <f>'Note 1 og 2'!B29</f>
        <v>121876</v>
      </c>
      <c r="C11" s="70">
        <f>'Note 1 og 2'!C29</f>
        <v>128308</v>
      </c>
      <c r="D11" s="69"/>
    </row>
    <row r="12" spans="1:6" x14ac:dyDescent="0.25">
      <c r="A12" s="1" t="s">
        <v>49</v>
      </c>
      <c r="B12" s="70">
        <f>Resultatregnskap!C16</f>
        <v>102605</v>
      </c>
      <c r="C12" s="71">
        <f>Resultatregnskap!D16</f>
        <v>99102</v>
      </c>
      <c r="D12" s="69"/>
    </row>
    <row r="13" spans="1:6" x14ac:dyDescent="0.25">
      <c r="A13" s="1" t="s">
        <v>642</v>
      </c>
      <c r="B13" s="70">
        <f>Resultatregnskap!C20-Resultatregnskap!C16</f>
        <v>90034</v>
      </c>
      <c r="C13" s="71">
        <f>Resultatregnskap!D20-Resultatregnskap!D16</f>
        <v>88664</v>
      </c>
    </row>
    <row r="14" spans="1:6" x14ac:dyDescent="0.25">
      <c r="A14" s="1" t="s">
        <v>57</v>
      </c>
      <c r="B14" s="70">
        <f>Resultatregnskap!C20</f>
        <v>192639</v>
      </c>
      <c r="C14" s="71">
        <f>Resultatregnskap!D20</f>
        <v>187766</v>
      </c>
    </row>
    <row r="15" spans="1:6" x14ac:dyDescent="0.25">
      <c r="A15" s="1" t="s">
        <v>59</v>
      </c>
      <c r="B15" s="70">
        <f>Resultatregnskap!C22</f>
        <v>-7278</v>
      </c>
      <c r="C15" s="71">
        <f>Resultatregnskap!D22</f>
        <v>-3058</v>
      </c>
    </row>
    <row r="16" spans="1:6" x14ac:dyDescent="0.25">
      <c r="A16" s="1" t="s">
        <v>643</v>
      </c>
      <c r="B16" s="70">
        <f>Resultatregnskap!C33</f>
        <v>-4740.3999999999996</v>
      </c>
      <c r="C16" s="71">
        <f>Resultatregnskap!D33</f>
        <v>-1067</v>
      </c>
    </row>
    <row r="17" spans="1:3" x14ac:dyDescent="0.25">
      <c r="A17" s="73"/>
      <c r="B17" s="74"/>
      <c r="C17" s="75"/>
    </row>
    <row r="18" spans="1:3" x14ac:dyDescent="0.25">
      <c r="A18" s="2" t="s">
        <v>644</v>
      </c>
      <c r="B18" s="74"/>
      <c r="C18" s="75"/>
    </row>
    <row r="19" spans="1:3" x14ac:dyDescent="0.25">
      <c r="A19" s="1" t="s">
        <v>645</v>
      </c>
      <c r="B19" s="33">
        <f>('Balanse - eiendeler'!C11)+('Balanse - eiendeler'!C19)+('Balanse - eiendeler'!C29)</f>
        <v>9630</v>
      </c>
      <c r="C19" s="7">
        <f>('Balanse - eiendeler'!D11)+('Balanse - eiendeler'!D19)+('Balanse - eiendeler'!D29)</f>
        <v>10555</v>
      </c>
    </row>
    <row r="20" spans="1:3" x14ac:dyDescent="0.25">
      <c r="A20" s="1" t="s">
        <v>646</v>
      </c>
      <c r="B20" s="33">
        <f>('Balanse - eiendeler'!C35)+('Balanse - eiendeler'!C40)+('Balanse - eiendeler'!C46)+('Balanse - eiendeler'!C51)</f>
        <v>75850</v>
      </c>
      <c r="C20" s="7">
        <f>('Balanse - eiendeler'!D35)+('Balanse - eiendeler'!D40)+('Balanse - eiendeler'!D46)+('Balanse - eiendeler'!D51)</f>
        <v>53912</v>
      </c>
    </row>
    <row r="21" spans="1:3" x14ac:dyDescent="0.25">
      <c r="A21" s="1" t="s">
        <v>647</v>
      </c>
      <c r="B21" s="33">
        <f>'Balanse - eiendeler'!C53</f>
        <v>85480</v>
      </c>
      <c r="C21" s="7">
        <f>'Balanse - eiendeler'!D53</f>
        <v>64467</v>
      </c>
    </row>
    <row r="22" spans="1:3" x14ac:dyDescent="0.25">
      <c r="A22" s="1" t="s">
        <v>648</v>
      </c>
      <c r="B22" s="33">
        <f>'Balanse - egenkapital og gjeld'!C20</f>
        <v>17038.599999999999</v>
      </c>
      <c r="C22" s="7">
        <f>'Balanse - egenkapital og gjeld'!D20</f>
        <v>21777.49</v>
      </c>
    </row>
    <row r="23" spans="1:3" x14ac:dyDescent="0.25">
      <c r="A23" s="1" t="s">
        <v>649</v>
      </c>
      <c r="B23" s="33">
        <f>('Balanse - egenkapital og gjeld'!C38)+('Balanse - egenkapital og gjeld'!C30)</f>
        <v>0</v>
      </c>
      <c r="C23" s="7">
        <f>('Balanse - egenkapital og gjeld'!D38)+('Balanse - egenkapital og gjeld'!D30)</f>
        <v>0</v>
      </c>
    </row>
    <row r="24" spans="1:3" x14ac:dyDescent="0.25">
      <c r="A24" s="1" t="s">
        <v>650</v>
      </c>
      <c r="B24" s="33">
        <f>'Balanse - egenkapital og gjeld'!C47</f>
        <v>68442</v>
      </c>
      <c r="C24" s="7">
        <f>'Balanse - egenkapital og gjeld'!D47</f>
        <v>42689</v>
      </c>
    </row>
    <row r="25" spans="1:3" x14ac:dyDescent="0.25">
      <c r="A25" s="1" t="s">
        <v>651</v>
      </c>
      <c r="B25" s="33">
        <f>'Balanse - egenkapital og gjeld'!C51</f>
        <v>85480.6</v>
      </c>
      <c r="C25" s="7">
        <f>'Balanse - egenkapital og gjeld'!D51</f>
        <v>64467</v>
      </c>
    </row>
    <row r="26" spans="1:3" x14ac:dyDescent="0.25">
      <c r="A26" s="3"/>
      <c r="B26" s="35"/>
      <c r="C26" s="6"/>
    </row>
    <row r="27" spans="1:3" x14ac:dyDescent="0.25">
      <c r="A27" s="3"/>
      <c r="B27" s="36"/>
      <c r="C27" s="9"/>
    </row>
    <row r="28" spans="1:3" x14ac:dyDescent="0.25">
      <c r="A28" s="2" t="s">
        <v>652</v>
      </c>
      <c r="B28" s="34"/>
      <c r="C28" s="8"/>
    </row>
    <row r="29" spans="1:3" x14ac:dyDescent="0.25">
      <c r="A29" s="1" t="s">
        <v>653</v>
      </c>
      <c r="B29" s="37">
        <f>B12/B14</f>
        <v>0.53262838781347499</v>
      </c>
      <c r="C29" s="11">
        <f>C12/C14</f>
        <v>0.5277952344939979</v>
      </c>
    </row>
    <row r="30" spans="1:3" x14ac:dyDescent="0.25">
      <c r="A30" s="1" t="s">
        <v>654</v>
      </c>
      <c r="B30" s="37">
        <f>B15/B9</f>
        <v>-3.926392283166362E-2</v>
      </c>
      <c r="C30" s="11">
        <f>C15/C9</f>
        <v>-1.6555861142993265E-2</v>
      </c>
    </row>
    <row r="31" spans="1:3" x14ac:dyDescent="0.25">
      <c r="A31" s="1" t="s">
        <v>655</v>
      </c>
      <c r="B31" s="37">
        <f>B20/B24</f>
        <v>1.1082376318634757</v>
      </c>
      <c r="C31" s="11">
        <f>C20/C24</f>
        <v>1.262901450022254</v>
      </c>
    </row>
    <row r="32" spans="1:3" x14ac:dyDescent="0.25">
      <c r="A32" s="1" t="s">
        <v>656</v>
      </c>
      <c r="B32" s="33">
        <f>B20-B24</f>
        <v>7408</v>
      </c>
      <c r="C32" s="7">
        <f>C20-C24</f>
        <v>11223</v>
      </c>
    </row>
    <row r="33" spans="1:4" x14ac:dyDescent="0.25">
      <c r="A33" s="1" t="s">
        <v>657</v>
      </c>
      <c r="B33" s="37">
        <f>B22/B25</f>
        <v>0.19932709878030802</v>
      </c>
      <c r="C33" s="11">
        <f>C22/C25</f>
        <v>0.3378083360479005</v>
      </c>
    </row>
    <row r="34" spans="1:4" x14ac:dyDescent="0.25">
      <c r="A34" s="1" t="s">
        <v>658</v>
      </c>
      <c r="B34" s="37">
        <f>B24/B22</f>
        <v>4.0168793210709808</v>
      </c>
      <c r="C34" s="11">
        <f>C24/C22</f>
        <v>1.9602350867799732</v>
      </c>
    </row>
    <row r="35" spans="1:4" x14ac:dyDescent="0.25">
      <c r="A35" s="1" t="s">
        <v>659</v>
      </c>
      <c r="B35" s="37">
        <f>B10/B9</f>
        <v>0.33883610899811717</v>
      </c>
      <c r="C35" s="11">
        <f>C10/C9</f>
        <v>0.29901249539814195</v>
      </c>
    </row>
    <row r="36" spans="1:4" x14ac:dyDescent="0.25">
      <c r="A36" s="1" t="s">
        <v>660</v>
      </c>
      <c r="B36" s="76">
        <f>B11/B9</f>
        <v>0.65750616364823233</v>
      </c>
      <c r="C36" s="77">
        <f>C11/C9</f>
        <v>0.69465318232020268</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G41"/>
  <sheetViews>
    <sheetView tabSelected="1" zoomScaleNormal="100" workbookViewId="0">
      <selection activeCell="C17" sqref="C17"/>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6" width="11.42578125" style="55"/>
    <col min="7" max="7" width="20" style="55" bestFit="1" customWidth="1"/>
    <col min="8" max="16384" width="11.42578125" style="55"/>
  </cols>
  <sheetData>
    <row r="1" spans="1:6" x14ac:dyDescent="0.2">
      <c r="A1" s="92" t="s">
        <v>662</v>
      </c>
      <c r="B1" s="92"/>
      <c r="C1" s="93"/>
      <c r="D1" s="94"/>
    </row>
    <row r="2" spans="1:6" x14ac:dyDescent="0.2">
      <c r="A2" s="95" t="s">
        <v>663</v>
      </c>
      <c r="B2" s="92"/>
      <c r="C2" s="93"/>
      <c r="D2" s="94"/>
    </row>
    <row r="3" spans="1:6" x14ac:dyDescent="0.2">
      <c r="A3" s="95" t="s">
        <v>31</v>
      </c>
      <c r="B3" s="92"/>
      <c r="C3" s="93"/>
      <c r="D3" s="94"/>
    </row>
    <row r="4" spans="1:6" x14ac:dyDescent="0.2">
      <c r="A4" s="96" t="s">
        <v>32</v>
      </c>
      <c r="B4" s="97"/>
      <c r="C4" s="454"/>
      <c r="D4" s="454"/>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121876</v>
      </c>
      <c r="D8" s="82">
        <v>128308</v>
      </c>
      <c r="E8" s="112" t="s">
        <v>37</v>
      </c>
      <c r="F8" s="56"/>
    </row>
    <row r="9" spans="1:6" x14ac:dyDescent="0.2">
      <c r="A9" s="111" t="s">
        <v>38</v>
      </c>
      <c r="B9" s="107">
        <v>1</v>
      </c>
      <c r="C9" s="113">
        <v>62807</v>
      </c>
      <c r="D9" s="113">
        <v>55230</v>
      </c>
      <c r="E9" s="112" t="s">
        <v>39</v>
      </c>
      <c r="F9" s="57"/>
    </row>
    <row r="10" spans="1:6" x14ac:dyDescent="0.2">
      <c r="A10" s="111" t="s">
        <v>40</v>
      </c>
      <c r="B10" s="107"/>
      <c r="C10" s="113"/>
      <c r="D10" s="113"/>
      <c r="E10" s="112" t="s">
        <v>41</v>
      </c>
      <c r="F10" s="58"/>
    </row>
    <row r="11" spans="1:6" x14ac:dyDescent="0.2">
      <c r="A11" s="111" t="s">
        <v>42</v>
      </c>
      <c r="B11" s="107"/>
      <c r="C11" s="113">
        <v>678</v>
      </c>
      <c r="D11" s="113">
        <v>1170</v>
      </c>
      <c r="E11" s="112" t="s">
        <v>43</v>
      </c>
      <c r="F11" s="58"/>
    </row>
    <row r="12" spans="1:6" x14ac:dyDescent="0.2">
      <c r="A12" s="114" t="s">
        <v>44</v>
      </c>
      <c r="B12" s="115"/>
      <c r="C12" s="116">
        <f>SUBTOTAL(9,C8:C11)</f>
        <v>185361</v>
      </c>
      <c r="D12" s="117">
        <f>SUBTOTAL(9,D8:D11)</f>
        <v>184708</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11603</v>
      </c>
      <c r="D15" s="113">
        <v>10585</v>
      </c>
      <c r="E15" s="112" t="s">
        <v>48</v>
      </c>
    </row>
    <row r="16" spans="1:6" x14ac:dyDescent="0.2">
      <c r="A16" s="111" t="s">
        <v>49</v>
      </c>
      <c r="B16" s="120">
        <v>2</v>
      </c>
      <c r="C16" s="82">
        <v>102605</v>
      </c>
      <c r="D16" s="113">
        <v>99102</v>
      </c>
      <c r="E16" s="112" t="s">
        <v>50</v>
      </c>
    </row>
    <row r="17" spans="1:7" x14ac:dyDescent="0.2">
      <c r="A17" s="111" t="s">
        <v>51</v>
      </c>
      <c r="B17" s="107"/>
      <c r="C17" s="82">
        <v>4590</v>
      </c>
      <c r="D17" s="113">
        <v>6399</v>
      </c>
      <c r="E17" s="112" t="s">
        <v>52</v>
      </c>
      <c r="G17" s="442"/>
    </row>
    <row r="18" spans="1:7" x14ac:dyDescent="0.2">
      <c r="A18" s="111" t="s">
        <v>53</v>
      </c>
      <c r="B18" s="107"/>
      <c r="C18" s="82"/>
      <c r="D18" s="113"/>
      <c r="E18" s="112" t="s">
        <v>54</v>
      </c>
      <c r="G18" s="442"/>
    </row>
    <row r="19" spans="1:7" x14ac:dyDescent="0.2">
      <c r="A19" s="111" t="s">
        <v>55</v>
      </c>
      <c r="B19" s="107">
        <v>3</v>
      </c>
      <c r="C19" s="82">
        <v>73841</v>
      </c>
      <c r="D19" s="113">
        <v>71680</v>
      </c>
      <c r="E19" s="112" t="s">
        <v>56</v>
      </c>
      <c r="G19" s="442"/>
    </row>
    <row r="20" spans="1:7" x14ac:dyDescent="0.2">
      <c r="A20" s="121" t="s">
        <v>57</v>
      </c>
      <c r="B20" s="115"/>
      <c r="C20" s="116">
        <f>SUBTOTAL(9,C15:C19)</f>
        <v>192639</v>
      </c>
      <c r="D20" s="117">
        <f>SUBTOTAL(9,D15:D19)</f>
        <v>187766</v>
      </c>
      <c r="E20" s="105" t="s">
        <v>58</v>
      </c>
      <c r="G20" s="442"/>
    </row>
    <row r="21" spans="1:7" x14ac:dyDescent="0.2">
      <c r="A21" s="118"/>
      <c r="B21" s="107"/>
      <c r="C21" s="108"/>
      <c r="D21" s="109"/>
      <c r="E21" s="110"/>
      <c r="G21" s="442"/>
    </row>
    <row r="22" spans="1:7" x14ac:dyDescent="0.2">
      <c r="A22" s="121" t="s">
        <v>59</v>
      </c>
      <c r="B22" s="115"/>
      <c r="C22" s="122">
        <f>C12-C20</f>
        <v>-7278</v>
      </c>
      <c r="D22" s="123">
        <f>D12-D20</f>
        <v>-3058</v>
      </c>
      <c r="E22" s="105" t="s">
        <v>60</v>
      </c>
    </row>
    <row r="23" spans="1:7" x14ac:dyDescent="0.2">
      <c r="A23" s="118"/>
      <c r="B23" s="107"/>
      <c r="C23" s="108"/>
      <c r="D23" s="109"/>
      <c r="E23" s="110"/>
    </row>
    <row r="24" spans="1:7" x14ac:dyDescent="0.2">
      <c r="A24" s="106" t="s">
        <v>61</v>
      </c>
      <c r="B24" s="107"/>
      <c r="C24" s="108"/>
      <c r="D24" s="109"/>
      <c r="E24" s="110"/>
    </row>
    <row r="25" spans="1:7" x14ac:dyDescent="0.2">
      <c r="A25" s="111" t="s">
        <v>62</v>
      </c>
      <c r="B25" s="107"/>
      <c r="C25" s="109">
        <v>2788</v>
      </c>
      <c r="D25" s="109">
        <v>2134</v>
      </c>
      <c r="E25" s="112" t="s">
        <v>63</v>
      </c>
    </row>
    <row r="26" spans="1:7" x14ac:dyDescent="0.2">
      <c r="A26" s="111" t="s">
        <v>64</v>
      </c>
      <c r="B26" s="107"/>
      <c r="C26" s="109">
        <v>251</v>
      </c>
      <c r="D26" s="109">
        <v>143</v>
      </c>
      <c r="E26" s="112" t="s">
        <v>65</v>
      </c>
    </row>
    <row r="27" spans="1:7" x14ac:dyDescent="0.2">
      <c r="A27" s="121" t="s">
        <v>66</v>
      </c>
      <c r="B27" s="115"/>
      <c r="C27" s="122">
        <f>C25-C26+0.6</f>
        <v>2537.6</v>
      </c>
      <c r="D27" s="123">
        <f>D25-D26</f>
        <v>1991</v>
      </c>
      <c r="E27" s="105" t="s">
        <v>67</v>
      </c>
    </row>
    <row r="28" spans="1:7" x14ac:dyDescent="0.2">
      <c r="A28" s="118"/>
      <c r="B28" s="107"/>
      <c r="C28" s="108"/>
      <c r="D28" s="109"/>
      <c r="E28" s="110"/>
    </row>
    <row r="29" spans="1:7" x14ac:dyDescent="0.2">
      <c r="A29" s="121" t="s">
        <v>68</v>
      </c>
      <c r="B29" s="115"/>
      <c r="C29" s="122">
        <f>C22+C27</f>
        <v>-4740.3999999999996</v>
      </c>
      <c r="D29" s="123">
        <f>D22+D27</f>
        <v>-1067</v>
      </c>
      <c r="E29" s="105" t="s">
        <v>69</v>
      </c>
    </row>
    <row r="30" spans="1:7" x14ac:dyDescent="0.2">
      <c r="A30" s="118"/>
      <c r="B30" s="107"/>
      <c r="C30" s="108"/>
      <c r="D30" s="109"/>
      <c r="E30" s="110"/>
    </row>
    <row r="31" spans="1:7" x14ac:dyDescent="0.2">
      <c r="A31" s="111" t="s">
        <v>70</v>
      </c>
      <c r="B31" s="107"/>
      <c r="C31" s="125"/>
      <c r="D31" s="124"/>
      <c r="E31" s="112" t="s">
        <v>71</v>
      </c>
    </row>
    <row r="32" spans="1:7" x14ac:dyDescent="0.2">
      <c r="A32" s="118"/>
      <c r="B32" s="107"/>
      <c r="C32" s="126"/>
      <c r="D32" s="127"/>
      <c r="E32" s="110"/>
    </row>
    <row r="33" spans="1:5" x14ac:dyDescent="0.2">
      <c r="A33" s="121" t="s">
        <v>72</v>
      </c>
      <c r="B33" s="115"/>
      <c r="C33" s="122">
        <f>C29-C31</f>
        <v>-4740.3999999999996</v>
      </c>
      <c r="D33" s="123">
        <f>D29-D31</f>
        <v>-1067</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-4740</v>
      </c>
      <c r="D36" s="124">
        <v>-1067</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-4740</v>
      </c>
      <c r="D39" s="123">
        <f>SUBTOTAL(9,D36:D38)</f>
        <v>-1067</v>
      </c>
      <c r="E39" s="105" t="s">
        <v>82</v>
      </c>
    </row>
    <row r="41" spans="1:5" s="81" customFormat="1" ht="93.75" customHeight="1" x14ac:dyDescent="0.2">
      <c r="A41" s="455" t="s">
        <v>83</v>
      </c>
      <c r="B41" s="455"/>
      <c r="C41" s="455"/>
      <c r="D41" s="455"/>
      <c r="E41" s="455"/>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I29" sqref="I29"/>
    </sheetView>
  </sheetViews>
  <sheetFormatPr baseColWidth="10" defaultColWidth="11.42578125" defaultRowHeight="12.75" x14ac:dyDescent="0.2"/>
  <cols>
    <col min="1" max="1" width="52.85546875" style="55" bestFit="1" customWidth="1"/>
    <col min="2" max="2" width="8" style="150" customWidth="1"/>
    <col min="3" max="4" width="14.5703125" style="54" customWidth="1"/>
    <col min="5" max="5" width="13.5703125" style="55" customWidth="1"/>
    <col min="6" max="6" width="11.42578125" style="55"/>
    <col min="7" max="7" width="20" style="55" bestFit="1" customWidth="1"/>
    <col min="8" max="16384" width="11.42578125" style="55"/>
  </cols>
  <sheetData>
    <row r="1" spans="1:5" ht="16.5" customHeight="1" x14ac:dyDescent="0.2">
      <c r="A1" s="29" t="str">
        <f>Resultatregnskap!A1</f>
        <v>Fagskolens navn: FAGSKOLEN KRISTIANIA AS</v>
      </c>
      <c r="B1" s="92"/>
      <c r="C1" s="92"/>
      <c r="D1" s="128"/>
      <c r="E1" s="128"/>
    </row>
    <row r="2" spans="1:5" ht="16.5" customHeight="1" x14ac:dyDescent="0.2">
      <c r="A2" s="29" t="s">
        <v>84</v>
      </c>
      <c r="B2" s="92"/>
      <c r="C2" s="92"/>
      <c r="D2" s="128"/>
      <c r="E2" s="128"/>
    </row>
    <row r="3" spans="1:5" ht="16.5" customHeight="1" x14ac:dyDescent="0.2">
      <c r="A3" s="96" t="s">
        <v>32</v>
      </c>
      <c r="B3" s="92"/>
      <c r="C3" s="92"/>
      <c r="D3" s="128"/>
      <c r="E3" s="128"/>
    </row>
    <row r="4" spans="1:5" ht="16.5" customHeight="1" x14ac:dyDescent="0.2">
      <c r="A4" s="129"/>
      <c r="B4" s="130"/>
      <c r="C4" s="130"/>
      <c r="D4" s="131"/>
      <c r="E4" s="128"/>
    </row>
    <row r="5" spans="1:5" ht="16.350000000000001" customHeight="1" x14ac:dyDescent="0.2">
      <c r="A5" s="132"/>
      <c r="B5" s="133" t="s">
        <v>33</v>
      </c>
      <c r="C5" s="103">
        <f>Resultatregnskap!C6</f>
        <v>45657</v>
      </c>
      <c r="D5" s="103">
        <f>Resultatregnskap!D6</f>
        <v>45291</v>
      </c>
      <c r="E5" s="134" t="s">
        <v>34</v>
      </c>
    </row>
    <row r="6" spans="1:5" x14ac:dyDescent="0.2">
      <c r="A6" s="135" t="s">
        <v>85</v>
      </c>
      <c r="B6" s="136"/>
      <c r="C6" s="59"/>
      <c r="D6" s="59"/>
      <c r="E6" s="137"/>
    </row>
    <row r="7" spans="1:5" x14ac:dyDescent="0.2">
      <c r="A7" s="135" t="s">
        <v>86</v>
      </c>
      <c r="B7" s="136"/>
      <c r="C7" s="59"/>
      <c r="D7" s="59"/>
      <c r="E7" s="137"/>
    </row>
    <row r="8" spans="1:5" x14ac:dyDescent="0.2">
      <c r="A8" s="138" t="s">
        <v>87</v>
      </c>
      <c r="B8" s="136"/>
      <c r="C8" s="60">
        <v>0</v>
      </c>
      <c r="D8" s="60">
        <v>40</v>
      </c>
      <c r="E8" s="139" t="s">
        <v>88</v>
      </c>
    </row>
    <row r="9" spans="1:5" x14ac:dyDescent="0.2">
      <c r="A9" s="138" t="s">
        <v>89</v>
      </c>
      <c r="B9" s="136"/>
      <c r="C9" s="59"/>
      <c r="D9" s="59"/>
      <c r="E9" s="139" t="s">
        <v>90</v>
      </c>
    </row>
    <row r="10" spans="1:5" x14ac:dyDescent="0.2">
      <c r="A10" s="138" t="s">
        <v>91</v>
      </c>
      <c r="B10" s="136"/>
      <c r="C10" s="59"/>
      <c r="D10" s="59"/>
      <c r="E10" s="139" t="s">
        <v>92</v>
      </c>
    </row>
    <row r="11" spans="1:5" x14ac:dyDescent="0.2">
      <c r="A11" s="140" t="s">
        <v>93</v>
      </c>
      <c r="B11" s="141"/>
      <c r="C11" s="142">
        <f>SUBTOTAL(9,C8:C10)</f>
        <v>0</v>
      </c>
      <c r="D11" s="143">
        <f>SUBTOTAL(9,D8:D10)</f>
        <v>40</v>
      </c>
      <c r="E11" s="144" t="s">
        <v>94</v>
      </c>
    </row>
    <row r="12" spans="1:5" x14ac:dyDescent="0.2">
      <c r="A12" s="145"/>
      <c r="B12" s="136"/>
      <c r="C12" s="59"/>
      <c r="D12" s="59"/>
      <c r="E12" s="137"/>
    </row>
    <row r="13" spans="1:5" x14ac:dyDescent="0.2">
      <c r="A13" s="135" t="s">
        <v>95</v>
      </c>
      <c r="B13" s="136"/>
      <c r="C13" s="59"/>
      <c r="D13" s="59"/>
      <c r="E13" s="137"/>
    </row>
    <row r="14" spans="1:5" x14ac:dyDescent="0.2">
      <c r="A14" s="138" t="s">
        <v>96</v>
      </c>
      <c r="B14" s="136"/>
      <c r="C14" s="59"/>
      <c r="D14" s="59"/>
      <c r="E14" s="139" t="s">
        <v>97</v>
      </c>
    </row>
    <row r="15" spans="1:5" x14ac:dyDescent="0.2">
      <c r="A15" s="138" t="s">
        <v>98</v>
      </c>
      <c r="B15" s="136"/>
      <c r="C15" s="60">
        <v>1593</v>
      </c>
      <c r="D15" s="60">
        <v>2201</v>
      </c>
      <c r="E15" s="139" t="s">
        <v>99</v>
      </c>
    </row>
    <row r="16" spans="1:5" x14ac:dyDescent="0.2">
      <c r="A16" s="138" t="s">
        <v>100</v>
      </c>
      <c r="B16" s="136"/>
      <c r="C16" s="60">
        <v>8037</v>
      </c>
      <c r="D16" s="60">
        <v>8314</v>
      </c>
      <c r="E16" s="139" t="s">
        <v>101</v>
      </c>
    </row>
    <row r="17" spans="1:6" x14ac:dyDescent="0.2">
      <c r="A17" s="138" t="s">
        <v>102</v>
      </c>
      <c r="B17" s="136"/>
      <c r="C17" s="59"/>
      <c r="D17" s="59"/>
      <c r="E17" s="139" t="s">
        <v>103</v>
      </c>
    </row>
    <row r="18" spans="1:6" x14ac:dyDescent="0.2">
      <c r="A18" s="138" t="s">
        <v>104</v>
      </c>
      <c r="B18" s="136"/>
      <c r="C18" s="59"/>
      <c r="D18" s="59"/>
      <c r="E18" s="139" t="s">
        <v>105</v>
      </c>
    </row>
    <row r="19" spans="1:6" x14ac:dyDescent="0.2">
      <c r="A19" s="140" t="s">
        <v>106</v>
      </c>
      <c r="B19" s="141"/>
      <c r="C19" s="142">
        <f>SUBTOTAL(9,C14:C18)</f>
        <v>9630</v>
      </c>
      <c r="D19" s="143">
        <f>SUBTOTAL(9,D14:D18)</f>
        <v>10515</v>
      </c>
      <c r="E19" s="144" t="s">
        <v>107</v>
      </c>
    </row>
    <row r="20" spans="1:6" x14ac:dyDescent="0.2">
      <c r="A20" s="145"/>
      <c r="B20" s="136"/>
      <c r="C20" s="59"/>
      <c r="D20" s="59"/>
      <c r="E20" s="137"/>
    </row>
    <row r="21" spans="1:6" x14ac:dyDescent="0.2">
      <c r="A21" s="135" t="s">
        <v>108</v>
      </c>
      <c r="B21" s="136"/>
      <c r="C21" s="59"/>
      <c r="D21" s="59"/>
      <c r="E21" s="137"/>
    </row>
    <row r="22" spans="1:6" x14ac:dyDescent="0.2">
      <c r="A22" s="138" t="s">
        <v>109</v>
      </c>
      <c r="B22" s="136"/>
      <c r="C22" s="59"/>
      <c r="D22" s="59"/>
      <c r="E22" s="139" t="s">
        <v>110</v>
      </c>
    </row>
    <row r="23" spans="1:6" x14ac:dyDescent="0.2">
      <c r="A23" s="138" t="s">
        <v>111</v>
      </c>
      <c r="B23" s="136"/>
      <c r="C23" s="59"/>
      <c r="D23" s="59"/>
      <c r="E23" s="139" t="s">
        <v>112</v>
      </c>
    </row>
    <row r="24" spans="1:6" x14ac:dyDescent="0.2">
      <c r="A24" s="138" t="s">
        <v>113</v>
      </c>
      <c r="B24" s="136">
        <v>6</v>
      </c>
      <c r="C24" s="59"/>
      <c r="D24" s="59"/>
      <c r="E24" s="139" t="s">
        <v>114</v>
      </c>
      <c r="F24" s="57"/>
    </row>
    <row r="25" spans="1:6" x14ac:dyDescent="0.2">
      <c r="A25" s="138" t="s">
        <v>115</v>
      </c>
      <c r="B25" s="136"/>
      <c r="C25" s="59"/>
      <c r="D25" s="59"/>
      <c r="E25" s="139" t="s">
        <v>116</v>
      </c>
    </row>
    <row r="26" spans="1:6" x14ac:dyDescent="0.2">
      <c r="A26" s="138" t="s">
        <v>117</v>
      </c>
      <c r="B26" s="136"/>
      <c r="C26" s="59"/>
      <c r="D26" s="59"/>
      <c r="E26" s="139" t="s">
        <v>118</v>
      </c>
    </row>
    <row r="27" spans="1:6" x14ac:dyDescent="0.2">
      <c r="A27" s="138" t="s">
        <v>119</v>
      </c>
      <c r="B27" s="136"/>
      <c r="C27" s="59"/>
      <c r="D27" s="59"/>
      <c r="E27" s="139" t="s">
        <v>120</v>
      </c>
    </row>
    <row r="28" spans="1:6" x14ac:dyDescent="0.2">
      <c r="A28" s="138" t="s">
        <v>121</v>
      </c>
      <c r="B28" s="136">
        <v>6</v>
      </c>
      <c r="C28" s="59"/>
      <c r="D28" s="59"/>
      <c r="E28" s="139" t="s">
        <v>122</v>
      </c>
      <c r="F28" s="57"/>
    </row>
    <row r="29" spans="1:6" x14ac:dyDescent="0.2">
      <c r="A29" s="140" t="s">
        <v>123</v>
      </c>
      <c r="B29" s="141"/>
      <c r="C29" s="142">
        <f>SUBTOTAL(9,C22:C28)</f>
        <v>0</v>
      </c>
      <c r="D29" s="143">
        <f>SUBTOTAL(9,D22:D28)</f>
        <v>0</v>
      </c>
      <c r="E29" s="144" t="s">
        <v>124</v>
      </c>
    </row>
    <row r="30" spans="1:6" x14ac:dyDescent="0.2">
      <c r="A30" s="145"/>
      <c r="B30" s="136"/>
      <c r="C30" s="59"/>
      <c r="D30" s="59"/>
      <c r="E30" s="137"/>
    </row>
    <row r="31" spans="1:6" x14ac:dyDescent="0.2">
      <c r="A31" s="106" t="s">
        <v>125</v>
      </c>
      <c r="B31" s="107"/>
      <c r="C31" s="82"/>
      <c r="D31" s="82"/>
      <c r="E31" s="110"/>
    </row>
    <row r="32" spans="1:6" x14ac:dyDescent="0.2">
      <c r="A32" s="106" t="s">
        <v>126</v>
      </c>
      <c r="B32" s="107"/>
      <c r="C32" s="146"/>
      <c r="D32" s="146"/>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7"/>
      <c r="B36" s="107"/>
      <c r="C36" s="146"/>
      <c r="D36" s="146"/>
      <c r="E36" s="110"/>
      <c r="K36" s="55" t="s">
        <v>132</v>
      </c>
    </row>
    <row r="37" spans="1:11" x14ac:dyDescent="0.2">
      <c r="A37" s="106" t="s">
        <v>133</v>
      </c>
      <c r="B37" s="107"/>
      <c r="C37" s="82"/>
      <c r="D37" s="82"/>
      <c r="E37" s="110"/>
    </row>
    <row r="38" spans="1:11" x14ac:dyDescent="0.2">
      <c r="A38" s="111" t="s">
        <v>134</v>
      </c>
      <c r="B38" s="107">
        <v>9</v>
      </c>
      <c r="C38" s="113">
        <v>79</v>
      </c>
      <c r="D38" s="113">
        <v>495</v>
      </c>
      <c r="E38" s="112" t="s">
        <v>135</v>
      </c>
      <c r="F38" s="57"/>
    </row>
    <row r="39" spans="1:11" x14ac:dyDescent="0.2">
      <c r="A39" s="111" t="s">
        <v>136</v>
      </c>
      <c r="B39" s="107" t="s">
        <v>137</v>
      </c>
      <c r="C39" s="148">
        <v>72282</v>
      </c>
      <c r="D39" s="148">
        <v>50048</v>
      </c>
      <c r="E39" s="112" t="s">
        <v>138</v>
      </c>
      <c r="F39" s="57"/>
    </row>
    <row r="40" spans="1:11" x14ac:dyDescent="0.2">
      <c r="A40" s="121" t="s">
        <v>139</v>
      </c>
      <c r="B40" s="115"/>
      <c r="C40" s="116">
        <f>SUBTOTAL(9,C38:C39)</f>
        <v>72361</v>
      </c>
      <c r="D40" s="117">
        <f>SUBTOTAL(9,D38:D39)</f>
        <v>50543</v>
      </c>
      <c r="E40" s="105" t="s">
        <v>140</v>
      </c>
    </row>
    <row r="41" spans="1:11" x14ac:dyDescent="0.2">
      <c r="A41" s="118"/>
      <c r="B41" s="107"/>
      <c r="C41" s="146"/>
      <c r="D41" s="146"/>
      <c r="E41" s="110"/>
    </row>
    <row r="42" spans="1:11" x14ac:dyDescent="0.2">
      <c r="A42" s="106" t="s">
        <v>141</v>
      </c>
      <c r="B42" s="107"/>
      <c r="C42" s="146"/>
      <c r="D42" s="146"/>
      <c r="E42" s="110"/>
    </row>
    <row r="43" spans="1:11" x14ac:dyDescent="0.2">
      <c r="A43" s="111" t="s">
        <v>142</v>
      </c>
      <c r="B43" s="107"/>
      <c r="C43" s="146"/>
      <c r="D43" s="146"/>
      <c r="E43" s="112" t="s">
        <v>143</v>
      </c>
    </row>
    <row r="44" spans="1:11" x14ac:dyDescent="0.2">
      <c r="A44" s="111" t="s">
        <v>144</v>
      </c>
      <c r="B44" s="107"/>
      <c r="C44" s="146"/>
      <c r="D44" s="146"/>
      <c r="E44" s="112" t="s">
        <v>145</v>
      </c>
    </row>
    <row r="45" spans="1:11" x14ac:dyDescent="0.2">
      <c r="A45" s="111" t="s">
        <v>146</v>
      </c>
      <c r="B45" s="107"/>
      <c r="C45" s="146"/>
      <c r="D45" s="146"/>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6"/>
      <c r="D48" s="146"/>
      <c r="E48" s="110"/>
    </row>
    <row r="49" spans="1:5" x14ac:dyDescent="0.2">
      <c r="A49" s="111" t="s">
        <v>151</v>
      </c>
      <c r="B49" s="107"/>
      <c r="C49" s="113">
        <v>3489</v>
      </c>
      <c r="D49" s="113">
        <v>3369</v>
      </c>
      <c r="E49" s="112" t="s">
        <v>152</v>
      </c>
    </row>
    <row r="50" spans="1:5" x14ac:dyDescent="0.2">
      <c r="A50" s="111" t="s">
        <v>153</v>
      </c>
      <c r="B50" s="107"/>
      <c r="C50" s="82"/>
      <c r="D50" s="82"/>
      <c r="E50" s="112" t="s">
        <v>154</v>
      </c>
    </row>
    <row r="51" spans="1:5" x14ac:dyDescent="0.2">
      <c r="A51" s="121" t="s">
        <v>155</v>
      </c>
      <c r="B51" s="115"/>
      <c r="C51" s="116">
        <f>SUBTOTAL(9,C49:C50)</f>
        <v>3489</v>
      </c>
      <c r="D51" s="117">
        <f>SUBTOTAL(9,D49:D50)</f>
        <v>3369</v>
      </c>
      <c r="E51" s="105" t="s">
        <v>156</v>
      </c>
    </row>
    <row r="52" spans="1:5" x14ac:dyDescent="0.2">
      <c r="A52" s="118"/>
      <c r="B52" s="107"/>
      <c r="C52" s="149"/>
      <c r="D52" s="149"/>
      <c r="E52" s="110"/>
    </row>
    <row r="53" spans="1:5" x14ac:dyDescent="0.2">
      <c r="A53" s="121" t="s">
        <v>157</v>
      </c>
      <c r="B53" s="115"/>
      <c r="C53" s="116">
        <f>SUBTOTAL(9,C8:C52)</f>
        <v>85480</v>
      </c>
      <c r="D53" s="117">
        <f>SUBTOTAL(9,D7:D52)</f>
        <v>64467</v>
      </c>
      <c r="E53" s="105" t="s">
        <v>158</v>
      </c>
    </row>
    <row r="55" spans="1:5" ht="83.25" customHeight="1" x14ac:dyDescent="0.2">
      <c r="A55" s="456" t="s">
        <v>159</v>
      </c>
      <c r="B55" s="456"/>
      <c r="C55" s="456"/>
      <c r="D55" s="456"/>
      <c r="E55" s="456"/>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H17" sqref="H17"/>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7" width="11.42578125" style="55"/>
    <col min="8" max="8" width="24.5703125" style="55" customWidth="1"/>
    <col min="9" max="16384" width="11.42578125" style="55"/>
  </cols>
  <sheetData>
    <row r="1" spans="1:7" ht="15" customHeight="1" x14ac:dyDescent="0.2">
      <c r="A1" s="151" t="str">
        <f>Resultatregnskap!A1</f>
        <v>Fagskolens navn: FAGSKOLEN KRISTIANIA AS</v>
      </c>
      <c r="B1" s="152"/>
      <c r="C1" s="152"/>
      <c r="D1" s="153"/>
    </row>
    <row r="2" spans="1:7" ht="15" customHeight="1" x14ac:dyDescent="0.2">
      <c r="A2" s="151"/>
      <c r="B2" s="152"/>
      <c r="C2" s="152"/>
      <c r="D2" s="153"/>
    </row>
    <row r="3" spans="1:7" ht="15" customHeight="1" x14ac:dyDescent="0.2">
      <c r="A3" s="154" t="s">
        <v>160</v>
      </c>
      <c r="B3" s="152"/>
      <c r="C3" s="152"/>
      <c r="D3" s="153"/>
    </row>
    <row r="4" spans="1:7" ht="15" customHeight="1" x14ac:dyDescent="0.2">
      <c r="A4" s="155" t="s">
        <v>32</v>
      </c>
      <c r="B4" s="152"/>
      <c r="C4" s="152"/>
      <c r="D4" s="153"/>
    </row>
    <row r="5" spans="1:7" ht="15" customHeight="1" x14ac:dyDescent="0.2">
      <c r="A5" s="151"/>
      <c r="B5" s="156"/>
      <c r="C5" s="156"/>
      <c r="D5" s="157"/>
    </row>
    <row r="6" spans="1:7" x14ac:dyDescent="0.2">
      <c r="A6" s="114"/>
      <c r="B6" s="158" t="s">
        <v>33</v>
      </c>
      <c r="C6" s="426">
        <f>Resultatregnskap!C6</f>
        <v>45657</v>
      </c>
      <c r="D6" s="425">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113">
        <v>400</v>
      </c>
      <c r="D10" s="113">
        <v>400</v>
      </c>
      <c r="E10" s="112" t="s">
        <v>164</v>
      </c>
    </row>
    <row r="11" spans="1:7" x14ac:dyDescent="0.2">
      <c r="A11" s="111" t="s">
        <v>165</v>
      </c>
      <c r="B11" s="110">
        <v>12</v>
      </c>
      <c r="C11" s="113">
        <v>4184</v>
      </c>
      <c r="D11" s="113">
        <v>4184</v>
      </c>
      <c r="E11" s="112" t="s">
        <v>166</v>
      </c>
    </row>
    <row r="12" spans="1:7" x14ac:dyDescent="0.2">
      <c r="A12" s="111" t="s">
        <v>167</v>
      </c>
      <c r="B12" s="110">
        <v>12</v>
      </c>
      <c r="C12" s="82"/>
      <c r="D12" s="82"/>
      <c r="E12" s="112" t="s">
        <v>168</v>
      </c>
      <c r="F12" s="58"/>
      <c r="G12" s="56"/>
    </row>
    <row r="13" spans="1:7" x14ac:dyDescent="0.2">
      <c r="A13" s="121" t="s">
        <v>169</v>
      </c>
      <c r="B13" s="159"/>
      <c r="C13" s="116">
        <f>SUBTOTAL(9,C10:C12)</f>
        <v>4584</v>
      </c>
      <c r="D13" s="116">
        <f>SUBTOTAL(9,D10:D12)</f>
        <v>4584</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7" x14ac:dyDescent="0.2">
      <c r="A17" s="111" t="s">
        <v>175</v>
      </c>
      <c r="B17" s="110">
        <v>12</v>
      </c>
      <c r="C17" s="82">
        <f>12454+0.6</f>
        <v>12454.6</v>
      </c>
      <c r="D17" s="113">
        <v>17194</v>
      </c>
      <c r="E17" s="112" t="s">
        <v>176</v>
      </c>
      <c r="F17" s="54"/>
    </row>
    <row r="18" spans="1:7" x14ac:dyDescent="0.2">
      <c r="A18" s="121" t="s">
        <v>177</v>
      </c>
      <c r="B18" s="159"/>
      <c r="C18" s="116">
        <f>SUBTOTAL(9,C16:C17)</f>
        <v>12454.6</v>
      </c>
      <c r="D18" s="117">
        <f>SUBTOTAL(9,D16:D17)</f>
        <v>17194</v>
      </c>
      <c r="E18" s="105" t="s">
        <v>178</v>
      </c>
    </row>
    <row r="19" spans="1:7" x14ac:dyDescent="0.2">
      <c r="A19" s="147"/>
      <c r="B19" s="110"/>
      <c r="C19" s="146"/>
      <c r="D19" s="146"/>
      <c r="E19" s="112" t="s">
        <v>171</v>
      </c>
    </row>
    <row r="20" spans="1:7" x14ac:dyDescent="0.2">
      <c r="A20" s="121" t="s">
        <v>179</v>
      </c>
      <c r="B20" s="159"/>
      <c r="C20" s="116">
        <f>SUBTOTAL(9,C10:C19)</f>
        <v>17038.599999999999</v>
      </c>
      <c r="D20" s="117">
        <f>SUBTOTAL(9,D10:D19)-0.51</f>
        <v>21777.49</v>
      </c>
      <c r="E20" s="105" t="s">
        <v>180</v>
      </c>
      <c r="G20" s="54"/>
    </row>
    <row r="21" spans="1:7" x14ac:dyDescent="0.2">
      <c r="A21" s="118"/>
      <c r="B21" s="110"/>
      <c r="C21" s="82"/>
      <c r="D21" s="82"/>
      <c r="E21" s="112" t="s">
        <v>171</v>
      </c>
    </row>
    <row r="22" spans="1:7" x14ac:dyDescent="0.2">
      <c r="A22" s="106" t="s">
        <v>181</v>
      </c>
      <c r="B22" s="110"/>
      <c r="C22" s="82"/>
      <c r="D22" s="82"/>
      <c r="E22" s="112" t="s">
        <v>171</v>
      </c>
    </row>
    <row r="23" spans="1:7" x14ac:dyDescent="0.2">
      <c r="A23" s="118"/>
      <c r="B23" s="110"/>
      <c r="C23" s="82"/>
      <c r="D23" s="82"/>
      <c r="E23" s="112" t="s">
        <v>171</v>
      </c>
    </row>
    <row r="24" spans="1:7" x14ac:dyDescent="0.2">
      <c r="A24" s="106" t="s">
        <v>182</v>
      </c>
      <c r="B24" s="110"/>
      <c r="C24" s="82"/>
      <c r="D24" s="82"/>
      <c r="E24" s="112" t="s">
        <v>171</v>
      </c>
    </row>
    <row r="25" spans="1:7" x14ac:dyDescent="0.2">
      <c r="A25" s="111" t="s">
        <v>183</v>
      </c>
      <c r="B25" s="110"/>
      <c r="C25" s="82"/>
      <c r="D25" s="82"/>
      <c r="E25" s="112" t="s">
        <v>184</v>
      </c>
    </row>
    <row r="26" spans="1:7" x14ac:dyDescent="0.2">
      <c r="A26" s="111" t="s">
        <v>185</v>
      </c>
      <c r="B26" s="110"/>
      <c r="C26" s="82"/>
      <c r="D26" s="82"/>
      <c r="E26" s="112" t="s">
        <v>186</v>
      </c>
    </row>
    <row r="27" spans="1:7" x14ac:dyDescent="0.2">
      <c r="A27" s="111" t="s">
        <v>187</v>
      </c>
      <c r="B27" s="110"/>
      <c r="C27" s="82"/>
      <c r="D27" s="82"/>
      <c r="E27" s="112" t="s">
        <v>188</v>
      </c>
    </row>
    <row r="28" spans="1:7" x14ac:dyDescent="0.2">
      <c r="A28" s="111" t="s">
        <v>189</v>
      </c>
      <c r="B28" s="110"/>
      <c r="C28" s="82"/>
      <c r="D28" s="82"/>
      <c r="E28" s="112" t="s">
        <v>190</v>
      </c>
    </row>
    <row r="29" spans="1:7" x14ac:dyDescent="0.2">
      <c r="A29" s="111" t="s">
        <v>191</v>
      </c>
      <c r="B29" s="110"/>
      <c r="C29" s="82"/>
      <c r="D29" s="82"/>
      <c r="E29" s="112" t="s">
        <v>192</v>
      </c>
    </row>
    <row r="30" spans="1:7" x14ac:dyDescent="0.2">
      <c r="A30" s="121" t="s">
        <v>193</v>
      </c>
      <c r="B30" s="159"/>
      <c r="C30" s="116">
        <f>SUBTOTAL(9,C25:C29)</f>
        <v>0</v>
      </c>
      <c r="D30" s="117">
        <f>SUBTOTAL(9,D25:D29)</f>
        <v>0</v>
      </c>
      <c r="E30" s="105" t="s">
        <v>194</v>
      </c>
    </row>
    <row r="31" spans="1:7" x14ac:dyDescent="0.2">
      <c r="A31" s="118"/>
      <c r="B31" s="110"/>
      <c r="C31" s="82"/>
      <c r="D31" s="82"/>
      <c r="E31" s="112" t="s">
        <v>171</v>
      </c>
    </row>
    <row r="32" spans="1:7" x14ac:dyDescent="0.2">
      <c r="A32" s="106" t="s">
        <v>195</v>
      </c>
      <c r="B32" s="110"/>
      <c r="C32" s="82"/>
      <c r="D32" s="82"/>
      <c r="E32" s="112" t="s">
        <v>171</v>
      </c>
    </row>
    <row r="33" spans="1:7" x14ac:dyDescent="0.2">
      <c r="A33" s="111" t="s">
        <v>196</v>
      </c>
      <c r="B33" s="110"/>
      <c r="C33" s="82"/>
      <c r="D33" s="82"/>
      <c r="E33" s="112" t="s">
        <v>197</v>
      </c>
    </row>
    <row r="34" spans="1:7" x14ac:dyDescent="0.2">
      <c r="A34" s="111" t="s">
        <v>198</v>
      </c>
      <c r="B34" s="110"/>
      <c r="C34" s="82"/>
      <c r="D34" s="82"/>
      <c r="E34" s="112" t="s">
        <v>199</v>
      </c>
    </row>
    <row r="35" spans="1:7" x14ac:dyDescent="0.2">
      <c r="A35" s="111" t="s">
        <v>200</v>
      </c>
      <c r="B35" s="110">
        <v>10</v>
      </c>
      <c r="C35" s="82"/>
      <c r="D35" s="82"/>
      <c r="E35" s="112" t="s">
        <v>201</v>
      </c>
    </row>
    <row r="36" spans="1:7" x14ac:dyDescent="0.2">
      <c r="A36" s="111" t="s">
        <v>202</v>
      </c>
      <c r="B36" s="110"/>
      <c r="C36" s="82"/>
      <c r="D36" s="82"/>
      <c r="E36" s="112" t="s">
        <v>203</v>
      </c>
    </row>
    <row r="37" spans="1:7" x14ac:dyDescent="0.2">
      <c r="A37" s="111" t="s">
        <v>204</v>
      </c>
      <c r="B37" s="160" t="s">
        <v>205</v>
      </c>
      <c r="C37" s="82"/>
      <c r="D37" s="82"/>
      <c r="E37" s="112" t="s">
        <v>206</v>
      </c>
    </row>
    <row r="38" spans="1:7" x14ac:dyDescent="0.2">
      <c r="A38" s="121" t="s">
        <v>207</v>
      </c>
      <c r="B38" s="159"/>
      <c r="C38" s="116">
        <f>SUBTOTAL(9,C33:C37)</f>
        <v>0</v>
      </c>
      <c r="D38" s="117">
        <f>SUBTOTAL(9,D33:D37)</f>
        <v>0</v>
      </c>
      <c r="E38" s="105" t="s">
        <v>208</v>
      </c>
    </row>
    <row r="39" spans="1:7" x14ac:dyDescent="0.2">
      <c r="A39" s="118"/>
      <c r="B39" s="110"/>
      <c r="C39" s="82"/>
      <c r="D39" s="82"/>
      <c r="E39" s="112" t="s">
        <v>171</v>
      </c>
    </row>
    <row r="40" spans="1:7" x14ac:dyDescent="0.2">
      <c r="A40" s="106" t="s">
        <v>209</v>
      </c>
      <c r="B40" s="110"/>
      <c r="C40" s="82"/>
      <c r="D40" s="82"/>
      <c r="E40" s="112" t="s">
        <v>171</v>
      </c>
    </row>
    <row r="41" spans="1:7" x14ac:dyDescent="0.2">
      <c r="A41" s="111" t="s">
        <v>196</v>
      </c>
      <c r="B41" s="110"/>
      <c r="C41" s="82"/>
      <c r="D41" s="82"/>
      <c r="E41" s="112" t="s">
        <v>210</v>
      </c>
    </row>
    <row r="42" spans="1:7" x14ac:dyDescent="0.2">
      <c r="A42" s="111" t="s">
        <v>200</v>
      </c>
      <c r="B42" s="110">
        <v>10</v>
      </c>
      <c r="C42" s="82"/>
      <c r="D42" s="82"/>
      <c r="E42" s="112" t="s">
        <v>211</v>
      </c>
    </row>
    <row r="43" spans="1:7" x14ac:dyDescent="0.2">
      <c r="A43" s="111" t="s">
        <v>212</v>
      </c>
      <c r="B43" s="110"/>
      <c r="C43" s="82">
        <v>3136</v>
      </c>
      <c r="D43" s="113">
        <v>3752</v>
      </c>
      <c r="E43" s="112" t="s">
        <v>213</v>
      </c>
      <c r="F43" s="54"/>
    </row>
    <row r="44" spans="1:7" x14ac:dyDescent="0.2">
      <c r="A44" s="111" t="s">
        <v>214</v>
      </c>
      <c r="B44" s="110"/>
      <c r="C44" s="82"/>
      <c r="D44" s="113"/>
      <c r="E44" s="112" t="s">
        <v>215</v>
      </c>
    </row>
    <row r="45" spans="1:7" x14ac:dyDescent="0.2">
      <c r="A45" s="111" t="s">
        <v>216</v>
      </c>
      <c r="B45" s="110"/>
      <c r="C45" s="82">
        <v>6441</v>
      </c>
      <c r="D45" s="113">
        <v>5459</v>
      </c>
      <c r="E45" s="112" t="s">
        <v>217</v>
      </c>
    </row>
    <row r="46" spans="1:7" x14ac:dyDescent="0.2">
      <c r="A46" s="111" t="s">
        <v>218</v>
      </c>
      <c r="B46" s="160" t="s">
        <v>219</v>
      </c>
      <c r="C46" s="82">
        <v>58865</v>
      </c>
      <c r="D46" s="113">
        <v>33478</v>
      </c>
      <c r="E46" s="112" t="s">
        <v>220</v>
      </c>
    </row>
    <row r="47" spans="1:7" x14ac:dyDescent="0.2">
      <c r="A47" s="121" t="s">
        <v>221</v>
      </c>
      <c r="B47" s="159"/>
      <c r="C47" s="116">
        <f>SUBTOTAL(9,C41:C46)</f>
        <v>68442</v>
      </c>
      <c r="D47" s="117">
        <f>SUBTOTAL(9,D41:D46)</f>
        <v>42689</v>
      </c>
      <c r="E47" s="105" t="s">
        <v>222</v>
      </c>
    </row>
    <row r="48" spans="1:7" x14ac:dyDescent="0.2">
      <c r="A48" s="118"/>
      <c r="B48" s="110"/>
      <c r="C48" s="149"/>
      <c r="D48" s="149"/>
      <c r="E48" s="112" t="s">
        <v>171</v>
      </c>
      <c r="G48" s="438"/>
    </row>
    <row r="49" spans="1:7" x14ac:dyDescent="0.2">
      <c r="A49" s="121" t="s">
        <v>223</v>
      </c>
      <c r="B49" s="159"/>
      <c r="C49" s="116">
        <f>SUBTOTAL(9,C25:C47)</f>
        <v>68442</v>
      </c>
      <c r="D49" s="117">
        <f>SUBTOTAL(9,D25:D47)</f>
        <v>42689</v>
      </c>
      <c r="E49" s="105" t="s">
        <v>224</v>
      </c>
      <c r="F49" s="58"/>
      <c r="G49" s="54"/>
    </row>
    <row r="50" spans="1:7" x14ac:dyDescent="0.2">
      <c r="A50" s="118"/>
      <c r="B50" s="110"/>
      <c r="C50" s="149"/>
      <c r="D50" s="149"/>
      <c r="E50" s="112" t="s">
        <v>171</v>
      </c>
    </row>
    <row r="51" spans="1:7" x14ac:dyDescent="0.2">
      <c r="A51" s="121" t="s">
        <v>225</v>
      </c>
      <c r="B51" s="159"/>
      <c r="C51" s="116">
        <f>SUBTOTAL(9,C10:C50)</f>
        <v>85480.6</v>
      </c>
      <c r="D51" s="117">
        <f>SUBTOTAL(9,D10:D50)</f>
        <v>64467</v>
      </c>
      <c r="E51" s="105" t="s">
        <v>226</v>
      </c>
    </row>
    <row r="53" spans="1:7" ht="79.5" customHeight="1" x14ac:dyDescent="0.2">
      <c r="A53" s="457" t="s">
        <v>159</v>
      </c>
      <c r="B53" s="457"/>
      <c r="C53" s="457"/>
      <c r="D53" s="457"/>
      <c r="E53" s="457"/>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I36" sqref="I36"/>
    </sheetView>
  </sheetViews>
  <sheetFormatPr baseColWidth="10" defaultColWidth="11.42578125" defaultRowHeight="15" x14ac:dyDescent="0.25"/>
  <cols>
    <col min="1" max="1" width="59.42578125" style="10" customWidth="1"/>
    <col min="2" max="2" width="6.5703125" style="10" customWidth="1"/>
    <col min="3" max="3" width="15.5703125" style="166" customWidth="1"/>
    <col min="4" max="4" width="15.5703125" style="10" customWidth="1"/>
    <col min="5" max="5" width="13.5703125" style="10" customWidth="1"/>
    <col min="6" max="16384" width="11.42578125" style="10"/>
  </cols>
  <sheetData>
    <row r="1" spans="1:10" ht="15" customHeight="1" x14ac:dyDescent="0.25">
      <c r="A1" s="161" t="str">
        <f>Resultatregnskap!A1</f>
        <v>Fagskolens navn: FAGSKOLEN KRISTIANIA AS</v>
      </c>
      <c r="B1" s="162"/>
      <c r="C1" s="162"/>
      <c r="D1" s="163"/>
    </row>
    <row r="2" spans="1:10" ht="15" customHeight="1" x14ac:dyDescent="0.25">
      <c r="A2" s="161"/>
      <c r="B2" s="162"/>
      <c r="C2" s="162"/>
      <c r="D2" s="163"/>
    </row>
    <row r="3" spans="1:10" ht="15" customHeight="1" x14ac:dyDescent="0.25">
      <c r="A3" s="164" t="s">
        <v>227</v>
      </c>
      <c r="B3" s="162"/>
      <c r="C3" s="162"/>
      <c r="D3" s="163"/>
    </row>
    <row r="4" spans="1:10" ht="15" customHeight="1" x14ac:dyDescent="0.25">
      <c r="A4" s="165" t="s">
        <v>32</v>
      </c>
      <c r="B4" s="162"/>
      <c r="C4" s="162"/>
      <c r="D4" s="163"/>
    </row>
    <row r="5" spans="1:10" ht="15" customHeight="1" x14ac:dyDescent="0.25"/>
    <row r="6" spans="1:10" x14ac:dyDescent="0.25">
      <c r="A6" s="167"/>
      <c r="B6" s="168" t="s">
        <v>33</v>
      </c>
      <c r="C6" s="169">
        <f>Resultatregnskap!C6</f>
        <v>45657</v>
      </c>
      <c r="D6" s="170">
        <f>Resultatregnskap!D6</f>
        <v>45291</v>
      </c>
      <c r="E6" s="171" t="s">
        <v>34</v>
      </c>
    </row>
    <row r="7" spans="1:10" x14ac:dyDescent="0.25">
      <c r="A7" s="172" t="s">
        <v>228</v>
      </c>
      <c r="B7" s="173"/>
      <c r="C7" s="174"/>
      <c r="D7" s="175"/>
      <c r="E7" s="176"/>
      <c r="G7" s="47"/>
    </row>
    <row r="8" spans="1:10" x14ac:dyDescent="0.25">
      <c r="A8" s="177" t="s">
        <v>68</v>
      </c>
      <c r="B8" s="173"/>
      <c r="C8" s="174">
        <v>-4740</v>
      </c>
      <c r="D8" s="174">
        <v>-1067</v>
      </c>
      <c r="E8" s="178" t="s">
        <v>229</v>
      </c>
      <c r="G8" s="47"/>
    </row>
    <row r="9" spans="1:10" x14ac:dyDescent="0.25">
      <c r="A9" s="177" t="s">
        <v>230</v>
      </c>
      <c r="B9" s="173"/>
      <c r="C9" s="174"/>
      <c r="D9" s="174"/>
      <c r="E9" s="178" t="s">
        <v>231</v>
      </c>
      <c r="G9" s="47"/>
    </row>
    <row r="10" spans="1:10" x14ac:dyDescent="0.25">
      <c r="A10" s="177" t="s">
        <v>232</v>
      </c>
      <c r="B10" s="173"/>
      <c r="C10" s="174"/>
      <c r="D10" s="174"/>
      <c r="E10" s="178" t="s">
        <v>233</v>
      </c>
      <c r="G10" s="458"/>
      <c r="H10" s="458"/>
      <c r="I10" s="458"/>
      <c r="J10" s="458"/>
    </row>
    <row r="11" spans="1:10" x14ac:dyDescent="0.25">
      <c r="A11" s="177" t="s">
        <v>234</v>
      </c>
      <c r="B11" s="173"/>
      <c r="C11" s="174">
        <v>4590</v>
      </c>
      <c r="D11" s="174">
        <v>6399</v>
      </c>
      <c r="E11" s="178" t="s">
        <v>235</v>
      </c>
    </row>
    <row r="12" spans="1:10" x14ac:dyDescent="0.25">
      <c r="A12" s="177" t="s">
        <v>236</v>
      </c>
      <c r="B12" s="173"/>
      <c r="C12" s="174"/>
      <c r="D12" s="174"/>
      <c r="E12" s="178" t="s">
        <v>237</v>
      </c>
    </row>
    <row r="13" spans="1:10" x14ac:dyDescent="0.25">
      <c r="A13" s="177" t="s">
        <v>238</v>
      </c>
      <c r="B13" s="173"/>
      <c r="C13" s="174"/>
      <c r="D13" s="174"/>
      <c r="E13" s="178" t="s">
        <v>239</v>
      </c>
    </row>
    <row r="14" spans="1:10" x14ac:dyDescent="0.25">
      <c r="A14" s="177" t="s">
        <v>240</v>
      </c>
      <c r="B14" s="173"/>
      <c r="C14" s="174"/>
      <c r="D14" s="174"/>
      <c r="E14" s="178" t="s">
        <v>241</v>
      </c>
    </row>
    <row r="15" spans="1:10" x14ac:dyDescent="0.25">
      <c r="A15" s="177" t="s">
        <v>242</v>
      </c>
      <c r="B15" s="173"/>
      <c r="C15" s="174">
        <v>417</v>
      </c>
      <c r="D15" s="174">
        <v>-236</v>
      </c>
      <c r="E15" s="178" t="s">
        <v>243</v>
      </c>
    </row>
    <row r="16" spans="1:10" x14ac:dyDescent="0.25">
      <c r="A16" s="177" t="s">
        <v>244</v>
      </c>
      <c r="B16" s="173"/>
      <c r="C16" s="174">
        <v>-616</v>
      </c>
      <c r="D16" s="174">
        <v>-11504</v>
      </c>
      <c r="E16" s="178" t="s">
        <v>245</v>
      </c>
    </row>
    <row r="17" spans="1:5" x14ac:dyDescent="0.25">
      <c r="A17" s="177" t="s">
        <v>246</v>
      </c>
      <c r="B17" s="173"/>
      <c r="C17" s="174"/>
      <c r="D17" s="174"/>
      <c r="E17" s="178" t="s">
        <v>247</v>
      </c>
    </row>
    <row r="18" spans="1:5" x14ac:dyDescent="0.25">
      <c r="A18" s="177" t="s">
        <v>248</v>
      </c>
      <c r="B18" s="173"/>
      <c r="C18" s="174">
        <v>-3593</v>
      </c>
      <c r="D18" s="174">
        <v>-2342</v>
      </c>
      <c r="E18" s="178" t="s">
        <v>249</v>
      </c>
    </row>
    <row r="19" spans="1:5" x14ac:dyDescent="0.25">
      <c r="A19" s="179" t="s">
        <v>250</v>
      </c>
      <c r="B19" s="180"/>
      <c r="C19" s="174">
        <v>30448</v>
      </c>
      <c r="D19" s="174">
        <v>1198</v>
      </c>
      <c r="E19" s="178" t="s">
        <v>251</v>
      </c>
    </row>
    <row r="20" spans="1:5" x14ac:dyDescent="0.25">
      <c r="A20" s="181" t="s">
        <v>252</v>
      </c>
      <c r="B20" s="182"/>
      <c r="C20" s="183">
        <f>SUBTOTAL(9,C8:C19)</f>
        <v>26506</v>
      </c>
      <c r="D20" s="184">
        <f>SUBTOTAL(9,D8:D19)</f>
        <v>-7552</v>
      </c>
      <c r="E20" s="171" t="s">
        <v>253</v>
      </c>
    </row>
    <row r="21" spans="1:5" x14ac:dyDescent="0.25">
      <c r="A21" s="173"/>
      <c r="B21" s="173"/>
      <c r="C21" s="185"/>
      <c r="D21" s="186"/>
      <c r="E21" s="176"/>
    </row>
    <row r="22" spans="1:5" x14ac:dyDescent="0.25">
      <c r="A22" s="172" t="s">
        <v>254</v>
      </c>
      <c r="B22" s="173"/>
      <c r="C22" s="174"/>
      <c r="D22" s="175"/>
      <c r="E22" s="176"/>
    </row>
    <row r="23" spans="1:5" x14ac:dyDescent="0.25">
      <c r="A23" s="177" t="s">
        <v>255</v>
      </c>
      <c r="B23" s="173"/>
      <c r="C23" s="174"/>
      <c r="D23" s="175"/>
      <c r="E23" s="178" t="s">
        <v>256</v>
      </c>
    </row>
    <row r="24" spans="1:5" x14ac:dyDescent="0.25">
      <c r="A24" s="177" t="s">
        <v>257</v>
      </c>
      <c r="B24" s="173"/>
      <c r="C24" s="174">
        <v>-3666</v>
      </c>
      <c r="D24" s="174">
        <v>-1173</v>
      </c>
      <c r="E24" s="178" t="s">
        <v>258</v>
      </c>
    </row>
    <row r="25" spans="1:5" x14ac:dyDescent="0.25">
      <c r="A25" s="177" t="s">
        <v>259</v>
      </c>
      <c r="B25" s="173"/>
      <c r="C25" s="174"/>
      <c r="D25" s="175"/>
      <c r="E25" s="178" t="s">
        <v>260</v>
      </c>
    </row>
    <row r="26" spans="1:5" x14ac:dyDescent="0.25">
      <c r="A26" s="177" t="s">
        <v>261</v>
      </c>
      <c r="B26" s="173"/>
      <c r="C26" s="174"/>
      <c r="D26" s="175"/>
      <c r="E26" s="178" t="s">
        <v>262</v>
      </c>
    </row>
    <row r="27" spans="1:5" x14ac:dyDescent="0.25">
      <c r="A27" s="177" t="s">
        <v>263</v>
      </c>
      <c r="B27" s="173"/>
      <c r="C27" s="174"/>
      <c r="D27" s="175"/>
      <c r="E27" s="178" t="s">
        <v>264</v>
      </c>
    </row>
    <row r="28" spans="1:5" x14ac:dyDescent="0.25">
      <c r="A28" s="177" t="s">
        <v>265</v>
      </c>
      <c r="B28" s="173"/>
      <c r="C28" s="174"/>
      <c r="D28" s="175"/>
      <c r="E28" s="178" t="s">
        <v>266</v>
      </c>
    </row>
    <row r="29" spans="1:5" x14ac:dyDescent="0.25">
      <c r="A29" s="181" t="s">
        <v>267</v>
      </c>
      <c r="B29" s="182"/>
      <c r="C29" s="183">
        <f>SUBTOTAL(9,C23:C28)</f>
        <v>-3666</v>
      </c>
      <c r="D29" s="184">
        <f>SUBTOTAL(9,D23:D28)</f>
        <v>-1173</v>
      </c>
      <c r="E29" s="171" t="s">
        <v>268</v>
      </c>
    </row>
    <row r="30" spans="1:5" x14ac:dyDescent="0.25">
      <c r="A30" s="173"/>
      <c r="B30" s="173"/>
      <c r="C30" s="185"/>
      <c r="D30" s="186"/>
      <c r="E30" s="176"/>
    </row>
    <row r="31" spans="1:5" x14ac:dyDescent="0.25">
      <c r="A31" s="172" t="s">
        <v>269</v>
      </c>
      <c r="B31" s="173"/>
      <c r="C31" s="174"/>
      <c r="D31" s="175"/>
      <c r="E31" s="176"/>
    </row>
    <row r="32" spans="1:5" x14ac:dyDescent="0.25">
      <c r="A32" s="177" t="s">
        <v>270</v>
      </c>
      <c r="B32" s="173"/>
      <c r="C32" s="174"/>
      <c r="D32" s="175"/>
      <c r="E32" s="178" t="s">
        <v>271</v>
      </c>
    </row>
    <row r="33" spans="1:5" x14ac:dyDescent="0.25">
      <c r="A33" s="177" t="s">
        <v>272</v>
      </c>
      <c r="B33" s="173"/>
      <c r="C33" s="174"/>
      <c r="D33" s="175"/>
      <c r="E33" s="178" t="s">
        <v>273</v>
      </c>
    </row>
    <row r="34" spans="1:5" x14ac:dyDescent="0.25">
      <c r="A34" s="177" t="s">
        <v>274</v>
      </c>
      <c r="B34" s="173"/>
      <c r="C34" s="174"/>
      <c r="D34" s="175"/>
      <c r="E34" s="178" t="s">
        <v>275</v>
      </c>
    </row>
    <row r="35" spans="1:5" x14ac:dyDescent="0.25">
      <c r="A35" s="177" t="s">
        <v>276</v>
      </c>
      <c r="B35" s="173"/>
      <c r="C35" s="174"/>
      <c r="D35" s="175"/>
      <c r="E35" s="178" t="s">
        <v>277</v>
      </c>
    </row>
    <row r="36" spans="1:5" x14ac:dyDescent="0.25">
      <c r="A36" s="177" t="s">
        <v>278</v>
      </c>
      <c r="B36" s="173"/>
      <c r="C36" s="174"/>
      <c r="D36" s="175"/>
      <c r="E36" s="178" t="s">
        <v>279</v>
      </c>
    </row>
    <row r="37" spans="1:5" x14ac:dyDescent="0.25">
      <c r="A37" s="177" t="s">
        <v>280</v>
      </c>
      <c r="B37" s="173"/>
      <c r="C37" s="174"/>
      <c r="D37" s="175"/>
      <c r="E37" s="178" t="s">
        <v>281</v>
      </c>
    </row>
    <row r="38" spans="1:5" x14ac:dyDescent="0.25">
      <c r="A38" s="177" t="s">
        <v>282</v>
      </c>
      <c r="B38" s="173"/>
      <c r="C38" s="174">
        <v>-22720</v>
      </c>
      <c r="D38" s="174">
        <v>8571</v>
      </c>
      <c r="E38" s="178" t="s">
        <v>283</v>
      </c>
    </row>
    <row r="39" spans="1:5" x14ac:dyDescent="0.25">
      <c r="A39" s="177" t="s">
        <v>284</v>
      </c>
      <c r="B39" s="173"/>
      <c r="C39" s="174"/>
      <c r="D39" s="175"/>
      <c r="E39" s="178" t="s">
        <v>285</v>
      </c>
    </row>
    <row r="40" spans="1:5" x14ac:dyDescent="0.25">
      <c r="A40" s="177" t="s">
        <v>286</v>
      </c>
      <c r="B40" s="173"/>
      <c r="C40" s="174"/>
      <c r="D40" s="175"/>
      <c r="E40" s="178" t="s">
        <v>287</v>
      </c>
    </row>
    <row r="41" spans="1:5" x14ac:dyDescent="0.25">
      <c r="A41" s="177" t="s">
        <v>288</v>
      </c>
      <c r="B41" s="173"/>
      <c r="C41" s="174"/>
      <c r="D41" s="175"/>
      <c r="E41" s="178" t="s">
        <v>289</v>
      </c>
    </row>
    <row r="42" spans="1:5" x14ac:dyDescent="0.25">
      <c r="A42" s="177" t="s">
        <v>290</v>
      </c>
      <c r="B42" s="173"/>
      <c r="C42" s="174"/>
      <c r="D42" s="175"/>
      <c r="E42" s="178" t="s">
        <v>291</v>
      </c>
    </row>
    <row r="43" spans="1:5" x14ac:dyDescent="0.25">
      <c r="A43" s="177" t="s">
        <v>292</v>
      </c>
      <c r="B43" s="173"/>
      <c r="C43" s="174"/>
      <c r="D43" s="175"/>
      <c r="E43" s="178" t="s">
        <v>293</v>
      </c>
    </row>
    <row r="44" spans="1:5" x14ac:dyDescent="0.25">
      <c r="A44" s="177" t="s">
        <v>294</v>
      </c>
      <c r="B44" s="173"/>
      <c r="C44" s="174"/>
      <c r="D44" s="175"/>
      <c r="E44" s="178" t="s">
        <v>295</v>
      </c>
    </row>
    <row r="45" spans="1:5" x14ac:dyDescent="0.25">
      <c r="A45" s="177" t="s">
        <v>296</v>
      </c>
      <c r="B45" s="173"/>
      <c r="C45" s="174"/>
      <c r="D45" s="175"/>
      <c r="E45" s="178" t="s">
        <v>297</v>
      </c>
    </row>
    <row r="46" spans="1:5" x14ac:dyDescent="0.25">
      <c r="A46" s="177" t="s">
        <v>298</v>
      </c>
      <c r="B46" s="173"/>
      <c r="C46" s="174"/>
      <c r="D46" s="175"/>
      <c r="E46" s="178" t="s">
        <v>299</v>
      </c>
    </row>
    <row r="47" spans="1:5" x14ac:dyDescent="0.25">
      <c r="A47" s="181" t="s">
        <v>300</v>
      </c>
      <c r="B47" s="182"/>
      <c r="C47" s="183">
        <f>SUBTOTAL(9,C32:C46)</f>
        <v>-22720</v>
      </c>
      <c r="D47" s="184">
        <f>SUBTOTAL(9,D32:D46)</f>
        <v>8571</v>
      </c>
      <c r="E47" s="171" t="s">
        <v>301</v>
      </c>
    </row>
    <row r="48" spans="1:5" x14ac:dyDescent="0.25">
      <c r="A48" s="173"/>
      <c r="B48" s="173"/>
      <c r="C48" s="185"/>
      <c r="D48" s="186"/>
      <c r="E48" s="176"/>
    </row>
    <row r="49" spans="1:5" x14ac:dyDescent="0.25">
      <c r="A49" s="172" t="s">
        <v>302</v>
      </c>
      <c r="B49" s="173"/>
      <c r="C49" s="187"/>
      <c r="D49" s="188"/>
      <c r="E49" s="176" t="s">
        <v>303</v>
      </c>
    </row>
    <row r="50" spans="1:5" x14ac:dyDescent="0.25">
      <c r="A50" s="189" t="s">
        <v>304</v>
      </c>
      <c r="B50" s="182"/>
      <c r="C50" s="183">
        <f>SUBTOTAL(9,C8:C49)</f>
        <v>120</v>
      </c>
      <c r="D50" s="184">
        <f>SUBTOTAL(9,D8:D49)</f>
        <v>-154</v>
      </c>
      <c r="E50" s="190" t="s">
        <v>305</v>
      </c>
    </row>
    <row r="51" spans="1:5" x14ac:dyDescent="0.25">
      <c r="A51" s="189" t="s">
        <v>306</v>
      </c>
      <c r="B51" s="182"/>
      <c r="C51" s="191">
        <v>3369</v>
      </c>
      <c r="D51" s="191">
        <v>3523</v>
      </c>
      <c r="E51" s="190" t="s">
        <v>307</v>
      </c>
    </row>
    <row r="52" spans="1:5" x14ac:dyDescent="0.25">
      <c r="A52" s="192" t="s">
        <v>308</v>
      </c>
      <c r="B52" s="180"/>
      <c r="C52" s="183">
        <f>SUBTOTAL(9,C8:C51)</f>
        <v>3489</v>
      </c>
      <c r="D52" s="184">
        <f>SUBTOTAL(9,D8:D51)</f>
        <v>3369</v>
      </c>
      <c r="E52" s="193" t="s">
        <v>309</v>
      </c>
    </row>
    <row r="54" spans="1:5" ht="144" customHeight="1" x14ac:dyDescent="0.25">
      <c r="A54" s="459" t="s">
        <v>310</v>
      </c>
      <c r="B54" s="459"/>
      <c r="C54" s="459"/>
      <c r="D54" s="459"/>
      <c r="E54" s="459"/>
    </row>
    <row r="55" spans="1:5" x14ac:dyDescent="0.25">
      <c r="A55" s="458"/>
      <c r="B55" s="458"/>
      <c r="C55" s="458"/>
      <c r="D55" s="458"/>
      <c r="E55" s="458"/>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A16" sqref="A16"/>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32.42578125" style="54" customWidth="1"/>
    <col min="6" max="6" width="18.28515625" style="54" bestFit="1" customWidth="1"/>
    <col min="7" max="7" width="15.42578125" style="54" customWidth="1"/>
    <col min="8" max="16384" width="11.42578125" style="54"/>
  </cols>
  <sheetData>
    <row r="1" spans="1:7" x14ac:dyDescent="0.2">
      <c r="A1" s="194" t="str">
        <f>Resultatregnskap!A1</f>
        <v>Fagskolens navn: FAGSKOLEN KRISTIANIA AS</v>
      </c>
      <c r="B1" s="94"/>
      <c r="C1" s="94"/>
      <c r="D1" s="94"/>
      <c r="E1" s="94"/>
      <c r="F1" s="94"/>
    </row>
    <row r="2" spans="1:7" x14ac:dyDescent="0.2">
      <c r="A2" s="94"/>
      <c r="B2" s="94"/>
      <c r="C2" s="94"/>
      <c r="D2" s="94"/>
      <c r="E2" s="94"/>
      <c r="F2" s="94"/>
    </row>
    <row r="3" spans="1:7" x14ac:dyDescent="0.2">
      <c r="A3" s="194" t="s">
        <v>311</v>
      </c>
      <c r="F3" s="94"/>
    </row>
    <row r="4" spans="1:7" x14ac:dyDescent="0.2">
      <c r="A4" s="195" t="s">
        <v>32</v>
      </c>
      <c r="B4" s="196"/>
      <c r="C4" s="196"/>
      <c r="D4" s="197"/>
      <c r="E4" s="197"/>
      <c r="F4" s="94"/>
    </row>
    <row r="5" spans="1:7" x14ac:dyDescent="0.2">
      <c r="A5" s="194"/>
      <c r="B5" s="198"/>
      <c r="C5" s="198"/>
      <c r="D5" s="198"/>
      <c r="E5" s="198"/>
      <c r="F5" s="198"/>
      <c r="G5" s="198"/>
    </row>
    <row r="6" spans="1:7" x14ac:dyDescent="0.2">
      <c r="A6" s="194" t="s">
        <v>312</v>
      </c>
      <c r="F6" s="94"/>
    </row>
    <row r="7" spans="1:7" ht="25.5" x14ac:dyDescent="0.2">
      <c r="A7" s="199" t="s">
        <v>661</v>
      </c>
      <c r="B7" s="200" t="s">
        <v>314</v>
      </c>
      <c r="C7" s="200" t="s">
        <v>315</v>
      </c>
      <c r="D7" s="201" t="s">
        <v>316</v>
      </c>
      <c r="E7" s="202" t="s">
        <v>317</v>
      </c>
      <c r="F7" s="203" t="s">
        <v>34</v>
      </c>
    </row>
    <row r="8" spans="1:7" x14ac:dyDescent="0.2">
      <c r="A8" s="204" t="s">
        <v>318</v>
      </c>
      <c r="B8" s="204">
        <v>1004</v>
      </c>
      <c r="C8" s="204">
        <v>9417</v>
      </c>
      <c r="D8" s="205"/>
      <c r="E8" s="206">
        <f>B8+C8+D8</f>
        <v>10421</v>
      </c>
      <c r="F8" s="204" t="s">
        <v>319</v>
      </c>
    </row>
    <row r="9" spans="1:7" x14ac:dyDescent="0.2">
      <c r="A9" s="207" t="s">
        <v>320</v>
      </c>
      <c r="B9" s="207">
        <v>50773</v>
      </c>
      <c r="C9" s="207"/>
      <c r="D9" s="208"/>
      <c r="E9" s="206">
        <f>B9+C9+D9</f>
        <v>50773</v>
      </c>
      <c r="F9" s="207" t="s">
        <v>321</v>
      </c>
    </row>
    <row r="10" spans="1:7" x14ac:dyDescent="0.2">
      <c r="A10" s="209" t="s">
        <v>322</v>
      </c>
      <c r="B10" s="91">
        <v>1614</v>
      </c>
      <c r="C10" s="91"/>
      <c r="D10" s="208"/>
      <c r="E10" s="206">
        <f>B10+C10+D10</f>
        <v>1614</v>
      </c>
      <c r="F10" s="207" t="s">
        <v>323</v>
      </c>
    </row>
    <row r="11" spans="1:7" x14ac:dyDescent="0.2">
      <c r="A11" s="207" t="s">
        <v>324</v>
      </c>
      <c r="B11" s="210"/>
      <c r="C11" s="210"/>
      <c r="D11" s="210"/>
      <c r="E11" s="211">
        <f>B11+C11+D11</f>
        <v>0</v>
      </c>
      <c r="F11" s="207" t="s">
        <v>325</v>
      </c>
    </row>
    <row r="12" spans="1:7" x14ac:dyDescent="0.2">
      <c r="A12" s="212" t="s">
        <v>326</v>
      </c>
      <c r="B12" s="213">
        <f>SUM(B8:B11)</f>
        <v>53391</v>
      </c>
      <c r="C12" s="213">
        <f>SUM(C8:C11)</f>
        <v>9417</v>
      </c>
      <c r="D12" s="213">
        <f>SUM(D8:D11)</f>
        <v>0</v>
      </c>
      <c r="E12" s="213">
        <f>B12+C12+D12</f>
        <v>62808</v>
      </c>
      <c r="F12" s="203" t="s">
        <v>327</v>
      </c>
    </row>
    <row r="13" spans="1:7" x14ac:dyDescent="0.2">
      <c r="A13" s="194"/>
      <c r="B13" s="214"/>
      <c r="C13" s="214"/>
      <c r="D13" s="214"/>
      <c r="E13" s="214"/>
      <c r="F13" s="197"/>
    </row>
    <row r="14" spans="1:7" x14ac:dyDescent="0.2">
      <c r="A14" s="194"/>
      <c r="B14" s="214"/>
      <c r="C14" s="214"/>
      <c r="D14" s="214"/>
      <c r="E14" s="214"/>
      <c r="F14" s="197"/>
    </row>
    <row r="15" spans="1:7" ht="25.5" x14ac:dyDescent="0.2">
      <c r="A15" s="212" t="s">
        <v>313</v>
      </c>
      <c r="B15" s="215" t="s">
        <v>328</v>
      </c>
      <c r="C15" s="215" t="s">
        <v>329</v>
      </c>
      <c r="D15" s="215" t="s">
        <v>330</v>
      </c>
      <c r="E15" s="202" t="s">
        <v>317</v>
      </c>
      <c r="F15" s="203" t="s">
        <v>34</v>
      </c>
      <c r="G15" s="216"/>
    </row>
    <row r="16" spans="1:7" x14ac:dyDescent="0.2">
      <c r="A16" s="204" t="s">
        <v>318</v>
      </c>
      <c r="B16" s="204">
        <v>286</v>
      </c>
      <c r="C16" s="204">
        <v>6860</v>
      </c>
      <c r="D16" s="205"/>
      <c r="E16" s="208">
        <f>+B16+C16+D16</f>
        <v>7146</v>
      </c>
      <c r="F16" s="412" t="s">
        <v>331</v>
      </c>
      <c r="G16" s="216"/>
    </row>
    <row r="17" spans="1:7" x14ac:dyDescent="0.2">
      <c r="A17" s="207" t="s">
        <v>320</v>
      </c>
      <c r="B17" s="207">
        <v>47486</v>
      </c>
      <c r="C17" s="207"/>
      <c r="D17" s="208"/>
      <c r="E17" s="208">
        <f>+B17+C17+D17</f>
        <v>47486</v>
      </c>
      <c r="F17" s="139" t="s">
        <v>332</v>
      </c>
      <c r="G17" s="216"/>
    </row>
    <row r="18" spans="1:7" x14ac:dyDescent="0.2">
      <c r="A18" s="209" t="s">
        <v>322</v>
      </c>
      <c r="B18" s="91">
        <v>598</v>
      </c>
      <c r="C18" s="91"/>
      <c r="D18" s="208"/>
      <c r="E18" s="208">
        <f>+B18+C18+D18</f>
        <v>598</v>
      </c>
      <c r="F18" s="139" t="s">
        <v>333</v>
      </c>
      <c r="G18" s="216"/>
    </row>
    <row r="19" spans="1:7" x14ac:dyDescent="0.2">
      <c r="A19" s="207" t="s">
        <v>324</v>
      </c>
      <c r="B19" s="210"/>
      <c r="C19" s="210"/>
      <c r="D19" s="210"/>
      <c r="E19" s="210">
        <f>+B19+C19+D19</f>
        <v>0</v>
      </c>
      <c r="F19" s="139" t="s">
        <v>334</v>
      </c>
      <c r="G19" s="216"/>
    </row>
    <row r="20" spans="1:7" x14ac:dyDescent="0.2">
      <c r="A20" s="212" t="s">
        <v>326</v>
      </c>
      <c r="B20" s="217">
        <f>SUM(B16:B19)</f>
        <v>48370</v>
      </c>
      <c r="C20" s="217">
        <f>SUM(C16:C19)</f>
        <v>6860</v>
      </c>
      <c r="D20" s="217">
        <f>SUM(D16:D19)</f>
        <v>0</v>
      </c>
      <c r="E20" s="217">
        <f>+B20+C20+D20</f>
        <v>55230</v>
      </c>
      <c r="F20" s="144" t="s">
        <v>335</v>
      </c>
      <c r="G20" s="218"/>
    </row>
    <row r="21" spans="1:7" x14ac:dyDescent="0.2">
      <c r="A21" s="194"/>
      <c r="B21" s="214"/>
      <c r="C21" s="214"/>
      <c r="D21" s="214"/>
      <c r="E21" s="214"/>
      <c r="F21" s="94"/>
    </row>
    <row r="22" spans="1:7" x14ac:dyDescent="0.2">
      <c r="A22" s="212" t="s">
        <v>336</v>
      </c>
      <c r="B22" s="219">
        <v>2024</v>
      </c>
      <c r="C22" s="220">
        <v>2023</v>
      </c>
      <c r="D22" s="214"/>
      <c r="E22" s="221"/>
      <c r="F22" s="222"/>
    </row>
    <row r="23" spans="1:7" x14ac:dyDescent="0.2">
      <c r="A23" s="212"/>
      <c r="B23" s="213"/>
      <c r="C23" s="213"/>
      <c r="D23" s="214"/>
      <c r="E23" s="221"/>
      <c r="F23" s="218"/>
      <c r="G23" s="218"/>
    </row>
    <row r="24" spans="1:7" x14ac:dyDescent="0.2">
      <c r="A24" s="212"/>
      <c r="B24" s="213"/>
      <c r="C24" s="213"/>
      <c r="D24" s="214"/>
      <c r="E24" s="221"/>
      <c r="F24" s="94"/>
      <c r="G24" s="218"/>
    </row>
    <row r="25" spans="1:7" x14ac:dyDescent="0.2">
      <c r="A25" s="212"/>
      <c r="B25" s="213"/>
      <c r="C25" s="213"/>
      <c r="D25" s="214"/>
      <c r="E25" s="221"/>
      <c r="F25" s="222"/>
    </row>
    <row r="26" spans="1:7" x14ac:dyDescent="0.2">
      <c r="A26" s="223"/>
      <c r="B26" s="52"/>
      <c r="C26" s="53"/>
      <c r="D26" s="94"/>
      <c r="E26" s="94"/>
      <c r="F26" s="94"/>
    </row>
    <row r="27" spans="1:7" x14ac:dyDescent="0.2">
      <c r="A27" s="93" t="s">
        <v>337</v>
      </c>
      <c r="B27" s="52"/>
      <c r="C27" s="53"/>
      <c r="D27" s="94"/>
      <c r="E27" s="94"/>
      <c r="F27" s="94"/>
    </row>
    <row r="28" spans="1:7" x14ac:dyDescent="0.2">
      <c r="A28" s="224" t="s">
        <v>338</v>
      </c>
      <c r="B28" s="202">
        <f>Resultatregnskap!C6</f>
        <v>45657</v>
      </c>
      <c r="C28" s="225">
        <f>Resultatregnskap!D6</f>
        <v>45291</v>
      </c>
      <c r="D28" s="203" t="s">
        <v>34</v>
      </c>
      <c r="E28" s="197"/>
      <c r="F28" s="94"/>
    </row>
    <row r="29" spans="1:7" x14ac:dyDescent="0.2">
      <c r="A29" s="209" t="s">
        <v>339</v>
      </c>
      <c r="B29" s="208">
        <v>121876</v>
      </c>
      <c r="C29" s="226">
        <v>128308</v>
      </c>
      <c r="D29" s="139" t="s">
        <v>340</v>
      </c>
      <c r="E29" s="197"/>
      <c r="F29" s="218"/>
    </row>
    <row r="30" spans="1:7" x14ac:dyDescent="0.2">
      <c r="A30" s="227" t="s">
        <v>341</v>
      </c>
      <c r="B30" s="208"/>
      <c r="C30" s="226"/>
      <c r="D30" s="139" t="s">
        <v>342</v>
      </c>
      <c r="E30" s="197"/>
      <c r="F30" s="218"/>
    </row>
    <row r="31" spans="1:7" x14ac:dyDescent="0.2">
      <c r="A31" s="227" t="s">
        <v>343</v>
      </c>
      <c r="B31" s="210">
        <v>678</v>
      </c>
      <c r="C31" s="228">
        <v>1169</v>
      </c>
      <c r="D31" s="413" t="s">
        <v>344</v>
      </c>
      <c r="E31" s="197"/>
      <c r="F31" s="218"/>
    </row>
    <row r="32" spans="1:7" x14ac:dyDescent="0.2">
      <c r="A32" s="212" t="s">
        <v>345</v>
      </c>
      <c r="B32" s="229">
        <f>SUM(B29:B31)</f>
        <v>122554</v>
      </c>
      <c r="C32" s="217">
        <f>SUM(C29:C31)</f>
        <v>129477</v>
      </c>
      <c r="D32" s="413" t="s">
        <v>346</v>
      </c>
      <c r="E32" s="197"/>
      <c r="F32" s="218"/>
    </row>
    <row r="33" spans="1:6" x14ac:dyDescent="0.2">
      <c r="A33" s="194"/>
      <c r="B33" s="214"/>
      <c r="C33" s="216"/>
      <c r="D33" s="197"/>
      <c r="E33" s="197"/>
      <c r="F33" s="94"/>
    </row>
    <row r="34" spans="1:6" x14ac:dyDescent="0.2">
      <c r="A34" s="45" t="s">
        <v>347</v>
      </c>
      <c r="B34" s="214"/>
      <c r="C34" s="216"/>
      <c r="D34" s="197"/>
      <c r="E34" s="197"/>
      <c r="F34" s="94"/>
    </row>
    <row r="35" spans="1:6" x14ac:dyDescent="0.2">
      <c r="A35" s="45"/>
      <c r="B35" s="214"/>
      <c r="C35" s="216"/>
      <c r="D35" s="197"/>
      <c r="E35" s="197"/>
      <c r="F35" s="94"/>
    </row>
    <row r="36" spans="1:6" x14ac:dyDescent="0.2">
      <c r="A36" s="194" t="s">
        <v>348</v>
      </c>
      <c r="E36" s="197"/>
      <c r="F36" s="94"/>
    </row>
    <row r="37" spans="1:6" x14ac:dyDescent="0.2">
      <c r="B37" s="196"/>
      <c r="C37" s="230"/>
      <c r="D37" s="231"/>
      <c r="E37" s="197"/>
      <c r="F37" s="94"/>
    </row>
    <row r="38" spans="1:6" x14ac:dyDescent="0.2">
      <c r="A38" s="232" t="s">
        <v>312</v>
      </c>
      <c r="B38" s="196"/>
      <c r="C38" s="230"/>
      <c r="D38" s="231"/>
      <c r="E38" s="197"/>
      <c r="F38" s="94"/>
    </row>
    <row r="39" spans="1:6" x14ac:dyDescent="0.2">
      <c r="A39" s="195" t="s">
        <v>32</v>
      </c>
      <c r="B39" s="196"/>
      <c r="C39" s="230"/>
      <c r="D39" s="231"/>
      <c r="E39" s="197"/>
      <c r="F39" s="94"/>
    </row>
    <row r="40" spans="1:6" x14ac:dyDescent="0.2">
      <c r="A40" s="233" t="s">
        <v>49</v>
      </c>
      <c r="B40" s="202">
        <f>Resultatregnskap!C6</f>
        <v>45657</v>
      </c>
      <c r="C40" s="225">
        <f>Resultatregnskap!D6</f>
        <v>45291</v>
      </c>
      <c r="D40" s="203" t="s">
        <v>34</v>
      </c>
      <c r="E40" s="197"/>
      <c r="F40" s="94"/>
    </row>
    <row r="41" spans="1:6" x14ac:dyDescent="0.2">
      <c r="A41" s="204" t="s">
        <v>349</v>
      </c>
      <c r="B41" s="234">
        <v>79944</v>
      </c>
      <c r="C41" s="234">
        <v>75634</v>
      </c>
      <c r="D41" s="235" t="s">
        <v>350</v>
      </c>
      <c r="E41" s="197"/>
      <c r="F41" s="94"/>
    </row>
    <row r="42" spans="1:6" x14ac:dyDescent="0.2">
      <c r="A42" s="207" t="s">
        <v>351</v>
      </c>
      <c r="B42" s="236">
        <v>7784</v>
      </c>
      <c r="C42" s="236">
        <v>7779</v>
      </c>
      <c r="D42" s="237" t="s">
        <v>352</v>
      </c>
      <c r="E42" s="197"/>
      <c r="F42" s="94"/>
    </row>
    <row r="43" spans="1:6" x14ac:dyDescent="0.2">
      <c r="A43" s="207" t="s">
        <v>353</v>
      </c>
      <c r="B43" s="236">
        <v>10726</v>
      </c>
      <c r="C43" s="236">
        <v>10894</v>
      </c>
      <c r="D43" s="237" t="s">
        <v>354</v>
      </c>
      <c r="E43" s="197"/>
      <c r="F43" s="94"/>
    </row>
    <row r="44" spans="1:6" x14ac:dyDescent="0.2">
      <c r="A44" s="207" t="s">
        <v>355</v>
      </c>
      <c r="B44" s="236">
        <v>5353</v>
      </c>
      <c r="C44" s="236">
        <v>5505</v>
      </c>
      <c r="D44" s="237" t="s">
        <v>356</v>
      </c>
      <c r="E44" s="197"/>
      <c r="F44" s="94"/>
    </row>
    <row r="45" spans="1:6" x14ac:dyDescent="0.2">
      <c r="A45" s="207" t="s">
        <v>357</v>
      </c>
      <c r="B45" s="236">
        <v>-2761</v>
      </c>
      <c r="C45" s="236">
        <v>-2482</v>
      </c>
      <c r="D45" s="237" t="s">
        <v>358</v>
      </c>
      <c r="E45" s="197"/>
      <c r="F45" s="94"/>
    </row>
    <row r="46" spans="1:6" x14ac:dyDescent="0.2">
      <c r="A46" s="207" t="s">
        <v>359</v>
      </c>
      <c r="B46" s="236">
        <v>1559</v>
      </c>
      <c r="C46" s="236">
        <v>1772</v>
      </c>
      <c r="D46" s="237" t="s">
        <v>360</v>
      </c>
      <c r="E46" s="197"/>
      <c r="F46" s="94"/>
    </row>
    <row r="47" spans="1:6" x14ac:dyDescent="0.2">
      <c r="A47" s="212" t="s">
        <v>361</v>
      </c>
      <c r="B47" s="213">
        <f>SUM(B41:B46)</f>
        <v>102605</v>
      </c>
      <c r="C47" s="238">
        <f>SUM(C41:C46)</f>
        <v>99102</v>
      </c>
      <c r="D47" s="239" t="s">
        <v>362</v>
      </c>
      <c r="E47" s="197"/>
      <c r="F47" s="94"/>
    </row>
    <row r="48" spans="1:6" x14ac:dyDescent="0.2">
      <c r="A48" s="94"/>
      <c r="B48" s="240"/>
      <c r="C48" s="241"/>
      <c r="D48" s="242"/>
      <c r="E48" s="197"/>
      <c r="F48" s="94"/>
    </row>
    <row r="49" spans="1:6" x14ac:dyDescent="0.2">
      <c r="A49" s="212" t="s">
        <v>363</v>
      </c>
      <c r="B49" s="243">
        <v>92</v>
      </c>
      <c r="C49" s="243">
        <v>95</v>
      </c>
      <c r="D49" s="239" t="s">
        <v>364</v>
      </c>
      <c r="E49" s="197"/>
      <c r="F49" s="94"/>
    </row>
    <row r="50" spans="1:6" x14ac:dyDescent="0.2">
      <c r="A50" s="194"/>
      <c r="B50" s="241"/>
      <c r="C50" s="241"/>
      <c r="D50" s="241"/>
      <c r="E50" s="197"/>
      <c r="F50" s="94"/>
    </row>
    <row r="51" spans="1:6" x14ac:dyDescent="0.2">
      <c r="A51" s="92" t="s">
        <v>337</v>
      </c>
      <c r="B51" s="94"/>
      <c r="C51" s="94"/>
      <c r="D51" s="94"/>
      <c r="E51" s="197"/>
      <c r="F51" s="94"/>
    </row>
    <row r="52" spans="1:6" x14ac:dyDescent="0.2">
      <c r="A52" s="244" t="s">
        <v>365</v>
      </c>
      <c r="B52" s="94"/>
      <c r="C52" s="94"/>
      <c r="D52" s="94"/>
      <c r="E52" s="197"/>
      <c r="F52" s="94"/>
    </row>
    <row r="53" spans="1:6" ht="26.25" x14ac:dyDescent="0.25">
      <c r="A53" s="245" t="s">
        <v>366</v>
      </c>
      <c r="B53" s="246" t="s">
        <v>367</v>
      </c>
      <c r="C53" s="247" t="s">
        <v>368</v>
      </c>
      <c r="D53" s="248" t="s">
        <v>34</v>
      </c>
      <c r="E53" s="197"/>
      <c r="F53" s="94"/>
    </row>
    <row r="54" spans="1:6" ht="15" x14ac:dyDescent="0.25">
      <c r="A54" s="249" t="s">
        <v>369</v>
      </c>
      <c r="B54" s="250"/>
      <c r="C54" s="250"/>
      <c r="D54" s="251" t="s">
        <v>370</v>
      </c>
      <c r="E54" s="197"/>
      <c r="F54" s="94"/>
    </row>
    <row r="55" spans="1:6" ht="15" x14ac:dyDescent="0.25">
      <c r="A55" s="137" t="s">
        <v>371</v>
      </c>
      <c r="B55" s="254">
        <v>1512978</v>
      </c>
      <c r="C55" s="254">
        <v>10572</v>
      </c>
      <c r="D55" s="255" t="s">
        <v>372</v>
      </c>
      <c r="E55" s="197"/>
      <c r="F55" s="94"/>
    </row>
    <row r="56" spans="1:6" ht="15" x14ac:dyDescent="0.25">
      <c r="A56" s="137" t="s">
        <v>373</v>
      </c>
      <c r="B56" s="253"/>
      <c r="C56" s="253"/>
      <c r="D56" s="255" t="s">
        <v>374</v>
      </c>
      <c r="E56" s="197"/>
      <c r="F56" s="94"/>
    </row>
    <row r="57" spans="1:6" ht="15" x14ac:dyDescent="0.25">
      <c r="A57" s="137" t="s">
        <v>375</v>
      </c>
      <c r="B57" s="253"/>
      <c r="C57" s="253"/>
      <c r="D57" s="255" t="s">
        <v>376</v>
      </c>
      <c r="E57" s="197"/>
      <c r="F57" s="94"/>
    </row>
    <row r="58" spans="1:6" ht="15" x14ac:dyDescent="0.25">
      <c r="A58" s="256" t="s">
        <v>377</v>
      </c>
      <c r="B58" s="257"/>
      <c r="C58" s="257"/>
      <c r="D58" s="258" t="s">
        <v>378</v>
      </c>
      <c r="E58" s="197"/>
      <c r="F58" s="94"/>
    </row>
    <row r="59" spans="1:6" x14ac:dyDescent="0.2">
      <c r="A59" s="259"/>
      <c r="B59" s="260"/>
      <c r="C59" s="261"/>
      <c r="D59" s="261"/>
      <c r="E59" s="197"/>
      <c r="F59" s="94"/>
    </row>
    <row r="60" spans="1:6" ht="26.25" x14ac:dyDescent="0.25">
      <c r="A60" s="245" t="s">
        <v>379</v>
      </c>
      <c r="B60" s="247" t="s">
        <v>380</v>
      </c>
      <c r="C60" s="247" t="s">
        <v>381</v>
      </c>
      <c r="D60" s="248" t="s">
        <v>34</v>
      </c>
      <c r="E60" s="197"/>
      <c r="F60" s="94"/>
    </row>
    <row r="61" spans="1:6" ht="15" x14ac:dyDescent="0.25">
      <c r="A61" s="249" t="s">
        <v>382</v>
      </c>
      <c r="B61" s="234"/>
      <c r="C61" s="234"/>
      <c r="D61" s="251" t="s">
        <v>383</v>
      </c>
      <c r="E61" s="197"/>
      <c r="F61" s="94"/>
    </row>
    <row r="62" spans="1:6" ht="15" x14ac:dyDescent="0.25">
      <c r="A62" s="137" t="s">
        <v>384</v>
      </c>
      <c r="B62" s="236">
        <v>189000</v>
      </c>
      <c r="C62" s="236"/>
      <c r="D62" s="255" t="s">
        <v>385</v>
      </c>
      <c r="E62" s="197"/>
      <c r="F62" s="94"/>
    </row>
    <row r="63" spans="1:6" ht="15" x14ac:dyDescent="0.25">
      <c r="A63" s="137" t="s">
        <v>386</v>
      </c>
      <c r="B63" s="236">
        <v>31500</v>
      </c>
      <c r="C63" s="236"/>
      <c r="D63" s="255" t="s">
        <v>387</v>
      </c>
      <c r="E63" s="197"/>
      <c r="F63" s="94"/>
    </row>
    <row r="64" spans="1:6" ht="15" x14ac:dyDescent="0.25">
      <c r="A64" s="137" t="s">
        <v>388</v>
      </c>
      <c r="B64" s="236">
        <v>126000</v>
      </c>
      <c r="C64" s="236"/>
      <c r="D64" s="255" t="s">
        <v>389</v>
      </c>
      <c r="E64" s="197"/>
      <c r="F64" s="94"/>
    </row>
    <row r="65" spans="1:6" ht="15" x14ac:dyDescent="0.25">
      <c r="A65" s="137" t="s">
        <v>390</v>
      </c>
      <c r="B65" s="236"/>
      <c r="C65" s="236">
        <v>5000</v>
      </c>
      <c r="D65" s="255" t="s">
        <v>391</v>
      </c>
      <c r="E65" s="197"/>
      <c r="F65" s="94"/>
    </row>
    <row r="66" spans="1:6" ht="15" x14ac:dyDescent="0.25">
      <c r="A66" s="137" t="s">
        <v>392</v>
      </c>
      <c r="B66" s="236"/>
      <c r="C66" s="236">
        <v>5000</v>
      </c>
      <c r="D66" s="255" t="s">
        <v>393</v>
      </c>
      <c r="E66" s="252"/>
    </row>
    <row r="67" spans="1:6" ht="15" x14ac:dyDescent="0.25">
      <c r="A67" s="256" t="s">
        <v>394</v>
      </c>
      <c r="B67" s="439"/>
      <c r="C67" s="439">
        <v>10000</v>
      </c>
      <c r="D67" s="258" t="s">
        <v>395</v>
      </c>
      <c r="E67" s="252"/>
    </row>
    <row r="68" spans="1:6" x14ac:dyDescent="0.2">
      <c r="A68" s="128"/>
      <c r="B68" s="94"/>
      <c r="C68" s="94"/>
      <c r="D68" s="94"/>
      <c r="E68" s="94"/>
    </row>
    <row r="69" spans="1:6" x14ac:dyDescent="0.2">
      <c r="A69" s="460" t="s">
        <v>396</v>
      </c>
      <c r="B69" s="460"/>
      <c r="C69" s="460"/>
      <c r="D69" s="262"/>
      <c r="E69" s="262"/>
    </row>
    <row r="70" spans="1:6" x14ac:dyDescent="0.2">
      <c r="A70" s="460"/>
      <c r="B70" s="460"/>
      <c r="C70" s="460"/>
      <c r="D70" s="262"/>
      <c r="E70" s="262"/>
    </row>
    <row r="71" spans="1:6" ht="92.45" customHeight="1" x14ac:dyDescent="0.2">
      <c r="A71" s="460"/>
      <c r="B71" s="460"/>
      <c r="C71" s="460"/>
      <c r="D71" s="262"/>
      <c r="E71" s="262"/>
    </row>
    <row r="72" spans="1:6" x14ac:dyDescent="0.2">
      <c r="A72" s="128"/>
      <c r="B72" s="94"/>
      <c r="C72" s="94"/>
      <c r="D72" s="94"/>
      <c r="E72" s="94"/>
    </row>
    <row r="73" spans="1:6" ht="14.25" x14ac:dyDescent="0.2">
      <c r="A73" s="263"/>
      <c r="B73" s="264"/>
      <c r="C73" s="264"/>
    </row>
    <row r="74" spans="1:6" ht="14.25" x14ac:dyDescent="0.2">
      <c r="A74" s="264"/>
      <c r="B74" s="264"/>
      <c r="C74" s="264"/>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5"/>
  <sheetViews>
    <sheetView zoomScaleNormal="100" workbookViewId="0">
      <selection activeCell="G17" sqref="G17"/>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5" width="14.42578125" style="62" customWidth="1"/>
    <col min="6" max="6" width="13.42578125" style="62" customWidth="1"/>
    <col min="7" max="16384" width="11.42578125" style="62"/>
  </cols>
  <sheetData>
    <row r="1" spans="1:4" ht="16.5" customHeight="1" x14ac:dyDescent="0.2">
      <c r="A1" s="265" t="str">
        <f>Resultatregnskap!A1</f>
        <v>Fagskolens navn: FAGSKOLEN KRISTIANIA AS</v>
      </c>
      <c r="B1" s="241"/>
      <c r="C1" s="241"/>
      <c r="D1" s="266"/>
    </row>
    <row r="2" spans="1:4" x14ac:dyDescent="0.2">
      <c r="A2" s="267"/>
      <c r="B2" s="268"/>
      <c r="C2" s="268"/>
      <c r="D2" s="266"/>
    </row>
    <row r="3" spans="1:4" x14ac:dyDescent="0.2">
      <c r="A3" s="269" t="s">
        <v>397</v>
      </c>
      <c r="B3" s="270"/>
      <c r="C3" s="270"/>
      <c r="D3" s="271"/>
    </row>
    <row r="4" spans="1:4" x14ac:dyDescent="0.2">
      <c r="A4" s="272" t="s">
        <v>32</v>
      </c>
      <c r="B4" s="270"/>
      <c r="C4" s="270"/>
      <c r="D4" s="271"/>
    </row>
    <row r="5" spans="1:4" x14ac:dyDescent="0.2">
      <c r="A5" s="273"/>
      <c r="B5" s="274">
        <f>Resultatregnskap!C6</f>
        <v>45657</v>
      </c>
      <c r="C5" s="275">
        <f>Resultatregnskap!D6</f>
        <v>45291</v>
      </c>
      <c r="D5" s="276" t="s">
        <v>34</v>
      </c>
    </row>
    <row r="6" spans="1:4" x14ac:dyDescent="0.2">
      <c r="A6" s="277" t="s">
        <v>398</v>
      </c>
      <c r="B6" s="278">
        <v>42776</v>
      </c>
      <c r="C6" s="278">
        <v>40726</v>
      </c>
      <c r="D6" s="279" t="s">
        <v>399</v>
      </c>
    </row>
    <row r="7" spans="1:4" x14ac:dyDescent="0.2">
      <c r="A7" s="277" t="s">
        <v>400</v>
      </c>
      <c r="B7" s="280">
        <v>6674</v>
      </c>
      <c r="C7" s="280">
        <v>6987</v>
      </c>
      <c r="D7" s="279" t="s">
        <v>401</v>
      </c>
    </row>
    <row r="8" spans="1:4" x14ac:dyDescent="0.2">
      <c r="A8" s="277" t="s">
        <v>402</v>
      </c>
      <c r="B8" s="280">
        <v>3292</v>
      </c>
      <c r="C8" s="280">
        <v>3627</v>
      </c>
      <c r="D8" s="279" t="s">
        <v>403</v>
      </c>
    </row>
    <row r="9" spans="1:4" x14ac:dyDescent="0.2">
      <c r="A9" s="277" t="s">
        <v>404</v>
      </c>
      <c r="B9" s="280">
        <v>7027</v>
      </c>
      <c r="C9" s="280">
        <v>6681</v>
      </c>
      <c r="D9" s="279" t="s">
        <v>405</v>
      </c>
    </row>
    <row r="10" spans="1:4" x14ac:dyDescent="0.2">
      <c r="A10" s="277" t="s">
        <v>406</v>
      </c>
      <c r="B10" s="280">
        <v>415</v>
      </c>
      <c r="C10" s="280">
        <v>471</v>
      </c>
      <c r="D10" s="279" t="s">
        <v>407</v>
      </c>
    </row>
    <row r="11" spans="1:4" x14ac:dyDescent="0.2">
      <c r="A11" s="277" t="s">
        <v>408</v>
      </c>
      <c r="B11" s="280"/>
      <c r="C11" s="280"/>
      <c r="D11" s="279" t="s">
        <v>409</v>
      </c>
    </row>
    <row r="12" spans="1:4" x14ac:dyDescent="0.2">
      <c r="A12" s="277" t="s">
        <v>410</v>
      </c>
      <c r="B12" s="280">
        <v>1219</v>
      </c>
      <c r="C12" s="280">
        <v>1112</v>
      </c>
      <c r="D12" s="279" t="s">
        <v>411</v>
      </c>
    </row>
    <row r="13" spans="1:4" x14ac:dyDescent="0.2">
      <c r="A13" s="277" t="s">
        <v>412</v>
      </c>
      <c r="B13" s="280">
        <v>6297</v>
      </c>
      <c r="C13" s="280">
        <v>6191</v>
      </c>
      <c r="D13" s="279" t="s">
        <v>413</v>
      </c>
    </row>
    <row r="14" spans="1:4" x14ac:dyDescent="0.2">
      <c r="A14" s="277" t="s">
        <v>414</v>
      </c>
      <c r="B14" s="280">
        <v>22</v>
      </c>
      <c r="C14" s="280">
        <v>22</v>
      </c>
      <c r="D14" s="279" t="s">
        <v>415</v>
      </c>
    </row>
    <row r="15" spans="1:4" x14ac:dyDescent="0.2">
      <c r="A15" s="277" t="s">
        <v>416</v>
      </c>
      <c r="B15" s="280">
        <v>660</v>
      </c>
      <c r="C15" s="280">
        <v>569</v>
      </c>
      <c r="D15" s="279" t="s">
        <v>417</v>
      </c>
    </row>
    <row r="16" spans="1:4" x14ac:dyDescent="0.2">
      <c r="A16" s="281" t="s">
        <v>418</v>
      </c>
      <c r="B16" s="282">
        <v>5458</v>
      </c>
      <c r="C16" s="282">
        <v>5294</v>
      </c>
      <c r="D16" s="279" t="s">
        <v>419</v>
      </c>
    </row>
    <row r="17" spans="1:4" ht="15.75" customHeight="1" x14ac:dyDescent="0.2">
      <c r="A17" s="283" t="s">
        <v>420</v>
      </c>
      <c r="B17" s="284">
        <f>SUM(B6:B16)+1</f>
        <v>73841</v>
      </c>
      <c r="C17" s="284">
        <f>SUM(C6:C16)</f>
        <v>71680</v>
      </c>
      <c r="D17" s="285" t="s">
        <v>421</v>
      </c>
    </row>
    <row r="18" spans="1:4" x14ac:dyDescent="0.2">
      <c r="A18" s="286"/>
      <c r="B18" s="287"/>
      <c r="C18" s="287"/>
      <c r="D18" s="288"/>
    </row>
    <row r="19" spans="1:4" x14ac:dyDescent="0.2">
      <c r="A19" s="289" t="s">
        <v>422</v>
      </c>
      <c r="B19" s="290">
        <f>B5</f>
        <v>45657</v>
      </c>
      <c r="C19" s="290">
        <f>C5</f>
        <v>45291</v>
      </c>
      <c r="D19" s="291"/>
    </row>
    <row r="20" spans="1:4" x14ac:dyDescent="0.2">
      <c r="A20" s="137" t="s">
        <v>423</v>
      </c>
      <c r="B20" s="280">
        <v>214</v>
      </c>
      <c r="C20" s="280">
        <v>199</v>
      </c>
      <c r="D20" s="292" t="s">
        <v>424</v>
      </c>
    </row>
    <row r="21" spans="1:4" x14ac:dyDescent="0.2">
      <c r="A21" s="137" t="s">
        <v>425</v>
      </c>
      <c r="B21" s="254">
        <v>201</v>
      </c>
      <c r="C21" s="254">
        <v>57</v>
      </c>
      <c r="D21" s="292" t="s">
        <v>426</v>
      </c>
    </row>
    <row r="22" spans="1:4" x14ac:dyDescent="0.2">
      <c r="A22" s="137" t="s">
        <v>427</v>
      </c>
      <c r="B22" s="254"/>
      <c r="C22" s="254">
        <v>215</v>
      </c>
      <c r="D22" s="292" t="s">
        <v>428</v>
      </c>
    </row>
    <row r="23" spans="1:4" x14ac:dyDescent="0.2">
      <c r="A23" s="289" t="s">
        <v>317</v>
      </c>
      <c r="B23" s="293">
        <f>SUBTOTAL(9,B20:B22)</f>
        <v>415</v>
      </c>
      <c r="C23" s="293">
        <f>SUBTOTAL(9,C20:C22)</f>
        <v>471</v>
      </c>
      <c r="D23" s="291" t="s">
        <v>429</v>
      </c>
    </row>
    <row r="24" spans="1:4" x14ac:dyDescent="0.2">
      <c r="A24" s="128"/>
      <c r="B24" s="94"/>
      <c r="C24" s="94"/>
      <c r="D24" s="294"/>
    </row>
    <row r="25" spans="1:4" ht="42" customHeight="1" x14ac:dyDescent="0.2">
      <c r="A25" s="460" t="s">
        <v>430</v>
      </c>
      <c r="B25" s="461"/>
      <c r="C25" s="461"/>
      <c r="D25" s="461"/>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15" zoomScale="80" zoomScaleNormal="80" workbookViewId="0">
      <selection activeCell="F44" sqref="F44"/>
    </sheetView>
  </sheetViews>
  <sheetFormatPr baseColWidth="10" defaultColWidth="17.42578125" defaultRowHeight="15.75" customHeight="1" x14ac:dyDescent="0.2"/>
  <cols>
    <col min="1" max="1" width="44.85546875" style="326" customWidth="1"/>
    <col min="2" max="2" width="24.7109375" style="326" customWidth="1"/>
    <col min="3" max="3" width="21.42578125" style="326" customWidth="1"/>
    <col min="4" max="4" width="24.140625" style="297" customWidth="1"/>
    <col min="5" max="5" width="23.140625" style="61" customWidth="1"/>
    <col min="6" max="6" width="14.85546875" style="61" customWidth="1"/>
    <col min="7" max="16384" width="17.42578125" style="61"/>
  </cols>
  <sheetData>
    <row r="1" spans="1:6" ht="12.75" customHeight="1" x14ac:dyDescent="0.2">
      <c r="A1" s="295"/>
      <c r="B1" s="296"/>
      <c r="C1" s="296"/>
    </row>
    <row r="2" spans="1:6" ht="12.75" x14ac:dyDescent="0.2">
      <c r="A2" s="298" t="str">
        <f>Resultatregnskap!A1</f>
        <v>Fagskolens navn: FAGSKOLEN KRISTIANIA AS</v>
      </c>
      <c r="B2" s="299"/>
      <c r="C2" s="299"/>
      <c r="D2" s="300"/>
      <c r="E2" s="301"/>
      <c r="F2" s="301"/>
    </row>
    <row r="3" spans="1:6" ht="12.75" x14ac:dyDescent="0.2">
      <c r="A3" s="296"/>
      <c r="B3" s="296"/>
      <c r="C3" s="296"/>
    </row>
    <row r="4" spans="1:6" ht="14.25" customHeight="1" x14ac:dyDescent="0.2">
      <c r="A4" s="302" t="s">
        <v>432</v>
      </c>
      <c r="B4" s="268"/>
      <c r="C4" s="268"/>
      <c r="D4" s="268"/>
      <c r="E4" s="268"/>
      <c r="F4" s="268"/>
    </row>
    <row r="5" spans="1:6" ht="14.25" customHeight="1" x14ac:dyDescent="0.2">
      <c r="A5" s="303" t="s">
        <v>32</v>
      </c>
      <c r="B5" s="268"/>
      <c r="C5" s="268"/>
      <c r="D5" s="268"/>
      <c r="E5" s="268"/>
      <c r="F5" s="304"/>
    </row>
    <row r="6" spans="1:6" ht="12.75" customHeight="1" x14ac:dyDescent="0.2">
      <c r="A6" s="268"/>
      <c r="B6" s="268"/>
      <c r="C6" s="268"/>
      <c r="D6" s="268"/>
      <c r="E6" s="268"/>
      <c r="F6" s="305"/>
    </row>
    <row r="7" spans="1:6" ht="25.5" x14ac:dyDescent="0.2">
      <c r="A7" s="306" t="s">
        <v>433</v>
      </c>
      <c r="B7" s="307" t="s">
        <v>434</v>
      </c>
      <c r="C7" s="308" t="s">
        <v>435</v>
      </c>
      <c r="D7" s="307" t="s">
        <v>436</v>
      </c>
      <c r="E7" s="307" t="s">
        <v>437</v>
      </c>
      <c r="F7" s="309" t="s">
        <v>34</v>
      </c>
    </row>
    <row r="8" spans="1:6" ht="15" customHeight="1" x14ac:dyDescent="0.2">
      <c r="A8" s="268" t="s">
        <v>438</v>
      </c>
      <c r="B8" s="310"/>
      <c r="C8" s="310"/>
      <c r="D8" s="310"/>
      <c r="E8" s="90"/>
      <c r="F8" s="292" t="s">
        <v>439</v>
      </c>
    </row>
    <row r="9" spans="1:6" ht="15" customHeight="1" x14ac:dyDescent="0.2">
      <c r="A9" s="268" t="s">
        <v>440</v>
      </c>
      <c r="B9" s="90"/>
      <c r="C9" s="90"/>
      <c r="D9" s="90"/>
      <c r="E9" s="90"/>
      <c r="F9" s="292" t="s">
        <v>441</v>
      </c>
    </row>
    <row r="10" spans="1:6" ht="15" customHeight="1" x14ac:dyDescent="0.2">
      <c r="A10" s="268" t="s">
        <v>442</v>
      </c>
      <c r="B10" s="311"/>
      <c r="C10" s="311"/>
      <c r="D10" s="311"/>
      <c r="E10" s="90"/>
      <c r="F10" s="292" t="s">
        <v>443</v>
      </c>
    </row>
    <row r="11" spans="1:6" ht="15" customHeight="1" x14ac:dyDescent="0.2">
      <c r="A11" s="312" t="s">
        <v>444</v>
      </c>
      <c r="B11" s="313">
        <f>SUM(B8:B10)</f>
        <v>0</v>
      </c>
      <c r="C11" s="313">
        <f>SUM(C8:C10)</f>
        <v>0</v>
      </c>
      <c r="D11" s="314">
        <f>SUM(D8:D10)</f>
        <v>0</v>
      </c>
      <c r="E11" s="314">
        <f>SUM(E8:E10)</f>
        <v>0</v>
      </c>
      <c r="F11" s="291" t="s">
        <v>445</v>
      </c>
    </row>
    <row r="12" spans="1:6" ht="15" customHeight="1" x14ac:dyDescent="0.2">
      <c r="A12" s="268"/>
      <c r="B12" s="315"/>
      <c r="C12" s="315"/>
      <c r="D12" s="315"/>
      <c r="E12" s="315"/>
      <c r="F12" s="294"/>
    </row>
    <row r="13" spans="1:6" ht="20.100000000000001" customHeight="1" x14ac:dyDescent="0.2">
      <c r="A13" s="268"/>
      <c r="B13" s="268"/>
      <c r="C13" s="268"/>
      <c r="D13" s="268"/>
      <c r="E13" s="268"/>
      <c r="F13" s="128"/>
    </row>
    <row r="14" spans="1:6" ht="25.5" x14ac:dyDescent="0.2">
      <c r="A14" s="306" t="s">
        <v>446</v>
      </c>
      <c r="B14" s="307" t="str">
        <f>B7</f>
        <v>Fagskolevirksomhet 31.12.2024</v>
      </c>
      <c r="C14" s="307" t="str">
        <f t="shared" ref="C14:D14" si="0">C7</f>
        <v>Annen virksomhet 31.12.2024</v>
      </c>
      <c r="D14" s="307" t="str">
        <f t="shared" si="0"/>
        <v>Fagskolevirksomhet 31.12.2023</v>
      </c>
      <c r="E14" s="307" t="str">
        <f>E7</f>
        <v>Annen virksomhet 31.12.2023</v>
      </c>
      <c r="F14" s="309" t="s">
        <v>34</v>
      </c>
    </row>
    <row r="15" spans="1:6" ht="15" customHeight="1" x14ac:dyDescent="0.2">
      <c r="A15" s="268" t="s">
        <v>447</v>
      </c>
      <c r="B15" s="310"/>
      <c r="C15" s="310"/>
      <c r="D15" s="310"/>
      <c r="E15" s="90"/>
      <c r="F15" s="292" t="s">
        <v>448</v>
      </c>
    </row>
    <row r="16" spans="1:6" ht="15" customHeight="1" x14ac:dyDescent="0.2">
      <c r="A16" s="268" t="s">
        <v>449</v>
      </c>
      <c r="B16" s="90">
        <v>30131</v>
      </c>
      <c r="C16" s="90"/>
      <c r="D16" s="427">
        <v>20164</v>
      </c>
      <c r="E16" s="90"/>
      <c r="F16" s="292" t="s">
        <v>450</v>
      </c>
    </row>
    <row r="17" spans="1:7" ht="15" customHeight="1" x14ac:dyDescent="0.2">
      <c r="A17" s="268" t="s">
        <v>451</v>
      </c>
      <c r="B17" s="311">
        <v>46752</v>
      </c>
      <c r="C17" s="311"/>
      <c r="D17" s="428">
        <v>43735</v>
      </c>
      <c r="E17" s="90"/>
      <c r="F17" s="292" t="s">
        <v>452</v>
      </c>
    </row>
    <row r="18" spans="1:7" ht="15" customHeight="1" x14ac:dyDescent="0.2">
      <c r="A18" s="312" t="s">
        <v>453</v>
      </c>
      <c r="B18" s="313">
        <f>SUM(B15:B17)</f>
        <v>76883</v>
      </c>
      <c r="C18" s="313">
        <f>SUM(C15:C17)</f>
        <v>0</v>
      </c>
      <c r="D18" s="314">
        <f>SUM(D15:D17)</f>
        <v>63899</v>
      </c>
      <c r="E18" s="314">
        <f>SUM(E15:E17)</f>
        <v>0</v>
      </c>
      <c r="F18" s="291" t="s">
        <v>454</v>
      </c>
    </row>
    <row r="19" spans="1:7" ht="15.75" customHeight="1" x14ac:dyDescent="0.2">
      <c r="A19" s="268"/>
      <c r="B19" s="268"/>
      <c r="C19" s="268"/>
      <c r="D19" s="268"/>
      <c r="E19" s="268"/>
      <c r="F19" s="305"/>
    </row>
    <row r="20" spans="1:7" ht="15.75" customHeight="1" x14ac:dyDescent="0.2">
      <c r="A20" s="463" t="s">
        <v>455</v>
      </c>
      <c r="B20" s="463"/>
      <c r="C20" s="463"/>
      <c r="D20" s="463"/>
      <c r="E20" s="463"/>
      <c r="F20" s="463"/>
    </row>
    <row r="21" spans="1:7" ht="15.75" customHeight="1" x14ac:dyDescent="0.2">
      <c r="A21" s="312" t="s">
        <v>456</v>
      </c>
      <c r="B21" s="464" t="s">
        <v>457</v>
      </c>
      <c r="C21" s="465"/>
      <c r="D21" s="317" t="str">
        <f>"Beløp "&amp;TEXT('Balanse - eiendeler'!C5,"DD.MM.ÅÅÅÅ")</f>
        <v>Beløp 31.12.2024</v>
      </c>
      <c r="E21" s="317" t="str">
        <f>"Beløp "&amp;TEXT('Balanse - eiendeler'!D5,"DD.MM.ÅÅÅÅ")</f>
        <v>Beløp 31.12.2023</v>
      </c>
      <c r="F21" s="309" t="s">
        <v>34</v>
      </c>
    </row>
    <row r="22" spans="1:7" ht="15.75" customHeight="1" x14ac:dyDescent="0.2">
      <c r="A22" s="429" t="s">
        <v>458</v>
      </c>
      <c r="B22" s="466" t="s">
        <v>459</v>
      </c>
      <c r="C22" s="467"/>
      <c r="D22" s="310">
        <v>21788</v>
      </c>
      <c r="E22" s="430">
        <v>12033</v>
      </c>
      <c r="F22" s="292" t="s">
        <v>460</v>
      </c>
    </row>
    <row r="23" spans="1:7" ht="15.75" customHeight="1" x14ac:dyDescent="0.2">
      <c r="A23" s="429" t="s">
        <v>458</v>
      </c>
      <c r="B23" s="473" t="s">
        <v>461</v>
      </c>
      <c r="C23" s="474"/>
      <c r="D23" s="90">
        <v>8343</v>
      </c>
      <c r="E23" s="427">
        <v>8131</v>
      </c>
      <c r="F23" s="292" t="s">
        <v>460</v>
      </c>
    </row>
    <row r="24" spans="1:7" ht="15.75" customHeight="1" x14ac:dyDescent="0.2">
      <c r="A24" s="429" t="s">
        <v>458</v>
      </c>
      <c r="B24" s="473" t="s">
        <v>462</v>
      </c>
      <c r="C24" s="474"/>
      <c r="D24" s="90">
        <v>46752</v>
      </c>
      <c r="E24" s="427">
        <v>43735</v>
      </c>
      <c r="F24" s="292" t="s">
        <v>460</v>
      </c>
    </row>
    <row r="25" spans="1:7" ht="15.75" customHeight="1" x14ac:dyDescent="0.2">
      <c r="A25" s="268"/>
      <c r="B25" s="469"/>
      <c r="C25" s="470"/>
      <c r="D25" s="90"/>
      <c r="E25" s="90"/>
      <c r="F25" s="292" t="s">
        <v>460</v>
      </c>
    </row>
    <row r="26" spans="1:7" ht="15.75" customHeight="1" x14ac:dyDescent="0.2">
      <c r="A26" s="268"/>
      <c r="B26" s="471"/>
      <c r="C26" s="472"/>
      <c r="D26" s="311"/>
      <c r="E26" s="90"/>
      <c r="F26" s="292" t="s">
        <v>460</v>
      </c>
    </row>
    <row r="27" spans="1:7" ht="15.75" customHeight="1" x14ac:dyDescent="0.2">
      <c r="A27" s="312" t="s">
        <v>463</v>
      </c>
      <c r="B27" s="471"/>
      <c r="C27" s="472"/>
      <c r="D27" s="313">
        <f>SUM(D22:D26)</f>
        <v>76883</v>
      </c>
      <c r="E27" s="314">
        <f>SUM(E22:E26)</f>
        <v>63899</v>
      </c>
      <c r="F27" s="291" t="s">
        <v>464</v>
      </c>
    </row>
    <row r="28" spans="1:7" ht="15.75" customHeight="1" x14ac:dyDescent="0.2">
      <c r="A28" s="316"/>
      <c r="B28" s="316"/>
      <c r="C28" s="316"/>
      <c r="D28" s="316"/>
      <c r="E28" s="316"/>
      <c r="F28" s="316"/>
    </row>
    <row r="29" spans="1:7" ht="15.75" customHeight="1" x14ac:dyDescent="0.2">
      <c r="A29" s="302" t="s">
        <v>465</v>
      </c>
      <c r="B29" s="302"/>
      <c r="C29" s="302"/>
      <c r="D29" s="302"/>
      <c r="E29" s="302"/>
      <c r="F29" s="302"/>
      <c r="G29" s="318"/>
    </row>
    <row r="30" spans="1:7" ht="15.75" customHeight="1" x14ac:dyDescent="0.2">
      <c r="A30" s="303" t="s">
        <v>32</v>
      </c>
      <c r="B30" s="268"/>
      <c r="C30" s="268"/>
      <c r="D30" s="268"/>
      <c r="E30" s="268"/>
      <c r="F30" s="268"/>
    </row>
    <row r="31" spans="1:7" ht="15.75" customHeight="1" x14ac:dyDescent="0.2">
      <c r="A31" s="94"/>
      <c r="B31" s="94"/>
      <c r="C31" s="94"/>
      <c r="D31" s="94"/>
      <c r="E31" s="94"/>
      <c r="F31" s="268"/>
    </row>
    <row r="32" spans="1:7" ht="25.5" x14ac:dyDescent="0.2">
      <c r="A32" s="312" t="s">
        <v>466</v>
      </c>
      <c r="B32" s="307" t="str">
        <f>B7</f>
        <v>Fagskolevirksomhet 31.12.2024</v>
      </c>
      <c r="C32" s="307" t="str">
        <f t="shared" ref="C32:E32" si="1">C7</f>
        <v>Annen virksomhet 31.12.2024</v>
      </c>
      <c r="D32" s="307" t="str">
        <f t="shared" si="1"/>
        <v>Fagskolevirksomhet 31.12.2023</v>
      </c>
      <c r="E32" s="307" t="str">
        <f t="shared" si="1"/>
        <v>Annen virksomhet 31.12.2023</v>
      </c>
      <c r="F32" s="309" t="s">
        <v>34</v>
      </c>
    </row>
    <row r="33" spans="1:6" ht="15.75" customHeight="1" x14ac:dyDescent="0.2">
      <c r="A33" s="319" t="s">
        <v>467</v>
      </c>
      <c r="B33" s="310"/>
      <c r="C33" s="310"/>
      <c r="D33" s="310"/>
      <c r="E33" s="90"/>
      <c r="F33" s="254" t="s">
        <v>468</v>
      </c>
    </row>
    <row r="34" spans="1:6" ht="15.75" customHeight="1" x14ac:dyDescent="0.2">
      <c r="A34" s="319" t="s">
        <v>469</v>
      </c>
      <c r="B34" s="311">
        <v>70511</v>
      </c>
      <c r="C34" s="311"/>
      <c r="D34" s="428">
        <v>47792</v>
      </c>
      <c r="E34" s="90"/>
      <c r="F34" s="254" t="s">
        <v>470</v>
      </c>
    </row>
    <row r="35" spans="1:6" ht="15.75" customHeight="1" x14ac:dyDescent="0.2">
      <c r="A35" s="312" t="s">
        <v>471</v>
      </c>
      <c r="B35" s="313">
        <f>SUM(B33:B34)</f>
        <v>70511</v>
      </c>
      <c r="C35" s="313">
        <f>SUM(C33:C34)</f>
        <v>0</v>
      </c>
      <c r="D35" s="314">
        <f>SUM(D33:D34)</f>
        <v>47792</v>
      </c>
      <c r="E35" s="314">
        <f>SUM(E33:E34)</f>
        <v>0</v>
      </c>
      <c r="F35" s="293" t="s">
        <v>472</v>
      </c>
    </row>
    <row r="36" spans="1:6" ht="15.75" customHeight="1" x14ac:dyDescent="0.2">
      <c r="A36" s="319"/>
      <c r="B36" s="315"/>
      <c r="C36" s="315"/>
      <c r="D36" s="315"/>
      <c r="E36" s="315"/>
      <c r="F36" s="94"/>
    </row>
    <row r="37" spans="1:6" ht="25.5" x14ac:dyDescent="0.2">
      <c r="A37" s="312" t="s">
        <v>473</v>
      </c>
      <c r="B37" s="307" t="str">
        <f>B7</f>
        <v>Fagskolevirksomhet 31.12.2024</v>
      </c>
      <c r="C37" s="307" t="str">
        <f t="shared" ref="C37:E37" si="2">C7</f>
        <v>Annen virksomhet 31.12.2024</v>
      </c>
      <c r="D37" s="307" t="str">
        <f t="shared" si="2"/>
        <v>Fagskolevirksomhet 31.12.2023</v>
      </c>
      <c r="E37" s="307" t="str">
        <f t="shared" si="2"/>
        <v>Annen virksomhet 31.12.2023</v>
      </c>
      <c r="F37" s="309" t="s">
        <v>34</v>
      </c>
    </row>
    <row r="38" spans="1:6" ht="15.75" customHeight="1" x14ac:dyDescent="0.2">
      <c r="A38" s="319" t="s">
        <v>474</v>
      </c>
      <c r="B38" s="310"/>
      <c r="C38" s="310"/>
      <c r="D38" s="310"/>
      <c r="E38" s="90"/>
      <c r="F38" s="254" t="s">
        <v>475</v>
      </c>
    </row>
    <row r="39" spans="1:6" ht="15.75" customHeight="1" x14ac:dyDescent="0.2">
      <c r="A39" s="319" t="s">
        <v>476</v>
      </c>
      <c r="B39" s="311"/>
      <c r="C39" s="311"/>
      <c r="D39" s="311"/>
      <c r="E39" s="90"/>
      <c r="F39" s="254" t="s">
        <v>477</v>
      </c>
    </row>
    <row r="40" spans="1:6" ht="15.75" customHeight="1" x14ac:dyDescent="0.2">
      <c r="A40" s="312" t="s">
        <v>478</v>
      </c>
      <c r="B40" s="313">
        <f>SUM(B38:B39)</f>
        <v>0</v>
      </c>
      <c r="C40" s="313">
        <f>SUM(C38:C39)</f>
        <v>0</v>
      </c>
      <c r="D40" s="314">
        <f>SUM(D38:D39)</f>
        <v>0</v>
      </c>
      <c r="E40" s="314">
        <f>SUM(E38:E39)</f>
        <v>0</v>
      </c>
      <c r="F40" s="293" t="s">
        <v>479</v>
      </c>
    </row>
    <row r="41" spans="1:6" ht="15.75" customHeight="1" x14ac:dyDescent="0.2">
      <c r="A41" s="319"/>
      <c r="B41" s="315"/>
      <c r="C41" s="315"/>
      <c r="D41" s="315"/>
      <c r="E41" s="315"/>
      <c r="F41" s="94"/>
    </row>
    <row r="42" spans="1:6" ht="25.5" x14ac:dyDescent="0.2">
      <c r="A42" s="312" t="s">
        <v>480</v>
      </c>
      <c r="B42" s="307" t="str">
        <f>B7</f>
        <v>Fagskolevirksomhet 31.12.2024</v>
      </c>
      <c r="C42" s="307" t="str">
        <f t="shared" ref="C42:E42" si="3">C7</f>
        <v>Annen virksomhet 31.12.2024</v>
      </c>
      <c r="D42" s="307" t="str">
        <f t="shared" si="3"/>
        <v>Fagskolevirksomhet 31.12.2023</v>
      </c>
      <c r="E42" s="307" t="str">
        <f t="shared" si="3"/>
        <v>Annen virksomhet 31.12.2023</v>
      </c>
      <c r="F42" s="309" t="s">
        <v>34</v>
      </c>
    </row>
    <row r="43" spans="1:6" ht="15.75" customHeight="1" x14ac:dyDescent="0.2">
      <c r="A43" s="319" t="s">
        <v>481</v>
      </c>
      <c r="B43" s="310"/>
      <c r="C43" s="310"/>
      <c r="D43" s="310"/>
      <c r="E43" s="90"/>
      <c r="F43" s="254" t="s">
        <v>482</v>
      </c>
    </row>
    <row r="44" spans="1:6" ht="15.75" customHeight="1" x14ac:dyDescent="0.2">
      <c r="A44" s="319" t="s">
        <v>483</v>
      </c>
      <c r="B44" s="311">
        <v>34569</v>
      </c>
      <c r="C44" s="311"/>
      <c r="D44" s="428">
        <v>3009</v>
      </c>
      <c r="E44" s="90"/>
      <c r="F44" s="254" t="s">
        <v>484</v>
      </c>
    </row>
    <row r="45" spans="1:6" ht="15.75" customHeight="1" x14ac:dyDescent="0.2">
      <c r="A45" s="312" t="s">
        <v>485</v>
      </c>
      <c r="B45" s="313">
        <f>SUM(B43:B44)</f>
        <v>34569</v>
      </c>
      <c r="C45" s="313">
        <f>SUM(C43:C44)</f>
        <v>0</v>
      </c>
      <c r="D45" s="314">
        <f>SUM(D43:D44)</f>
        <v>3009</v>
      </c>
      <c r="E45" s="314">
        <f>SUM(E43:E44)</f>
        <v>0</v>
      </c>
      <c r="F45" s="293" t="s">
        <v>486</v>
      </c>
    </row>
    <row r="46" spans="1:6" ht="15.75" customHeight="1" x14ac:dyDescent="0.2">
      <c r="A46" s="320"/>
      <c r="B46" s="321"/>
      <c r="C46" s="321"/>
      <c r="D46" s="321"/>
      <c r="E46" s="321"/>
      <c r="F46" s="94"/>
    </row>
    <row r="47" spans="1:6" ht="25.5" x14ac:dyDescent="0.2">
      <c r="A47" s="312" t="s">
        <v>487</v>
      </c>
      <c r="B47" s="307" t="str">
        <f>B7</f>
        <v>Fagskolevirksomhet 31.12.2024</v>
      </c>
      <c r="C47" s="307" t="str">
        <f t="shared" ref="C47:E47" si="4">C7</f>
        <v>Annen virksomhet 31.12.2024</v>
      </c>
      <c r="D47" s="307" t="str">
        <f t="shared" si="4"/>
        <v>Fagskolevirksomhet 31.12.2023</v>
      </c>
      <c r="E47" s="307" t="str">
        <f t="shared" si="4"/>
        <v>Annen virksomhet 31.12.2023</v>
      </c>
      <c r="F47" s="309" t="s">
        <v>34</v>
      </c>
    </row>
    <row r="48" spans="1:6" ht="15.75" customHeight="1" x14ac:dyDescent="0.2">
      <c r="A48" s="319" t="s">
        <v>488</v>
      </c>
      <c r="B48" s="310"/>
      <c r="C48" s="310"/>
      <c r="D48" s="310"/>
      <c r="E48" s="90"/>
      <c r="F48" s="254" t="s">
        <v>489</v>
      </c>
    </row>
    <row r="49" spans="1:7" ht="15.75" customHeight="1" x14ac:dyDescent="0.2">
      <c r="A49" s="319" t="s">
        <v>490</v>
      </c>
      <c r="B49" s="311"/>
      <c r="C49" s="311"/>
      <c r="D49" s="311"/>
      <c r="E49" s="90"/>
      <c r="F49" s="254" t="s">
        <v>491</v>
      </c>
    </row>
    <row r="50" spans="1:7" ht="15.75" customHeight="1" x14ac:dyDescent="0.2">
      <c r="A50" s="312" t="s">
        <v>492</v>
      </c>
      <c r="B50" s="313">
        <f>SUM(B48:B49)</f>
        <v>0</v>
      </c>
      <c r="C50" s="313">
        <f>SUM(C48:C49)</f>
        <v>0</v>
      </c>
      <c r="D50" s="314">
        <f>SUM(D48:D49)</f>
        <v>0</v>
      </c>
      <c r="E50" s="314">
        <f>SUM(E48:E49)</f>
        <v>0</v>
      </c>
      <c r="F50" s="293" t="s">
        <v>493</v>
      </c>
      <c r="G50" s="322"/>
    </row>
    <row r="51" spans="1:7" ht="15.75" customHeight="1" x14ac:dyDescent="0.2">
      <c r="A51" s="323"/>
      <c r="B51" s="324"/>
      <c r="C51" s="324"/>
      <c r="D51" s="315"/>
      <c r="E51" s="315"/>
      <c r="F51" s="94"/>
      <c r="G51" s="322"/>
    </row>
    <row r="52" spans="1:7" ht="15.75" customHeight="1" x14ac:dyDescent="0.2">
      <c r="A52" s="463" t="s">
        <v>455</v>
      </c>
      <c r="B52" s="463"/>
      <c r="C52" s="463"/>
      <c r="D52" s="463"/>
      <c r="E52" s="463"/>
      <c r="F52" s="463"/>
      <c r="G52" s="322"/>
    </row>
    <row r="53" spans="1:7" ht="15.75" customHeight="1" x14ac:dyDescent="0.2">
      <c r="A53" s="312" t="s">
        <v>494</v>
      </c>
      <c r="B53" s="464" t="s">
        <v>495</v>
      </c>
      <c r="C53" s="465"/>
      <c r="D53" s="317" t="str">
        <f>"Beløp "&amp;TEXT('Balanse - eiendeler'!C5,"DD.MM.ÅÅÅÅ")</f>
        <v>Beløp 31.12.2024</v>
      </c>
      <c r="E53" s="317" t="str">
        <f>"Beløp "&amp;TEXT('Balanse - eiendeler'!D5,"DD.MM.ÅÅÅÅ")</f>
        <v>Beløp 31.12.2023</v>
      </c>
      <c r="F53" s="309" t="s">
        <v>34</v>
      </c>
      <c r="G53" s="322"/>
    </row>
    <row r="54" spans="1:7" ht="15.75" customHeight="1" x14ac:dyDescent="0.2">
      <c r="A54" s="429" t="s">
        <v>458</v>
      </c>
      <c r="B54" s="466" t="s">
        <v>496</v>
      </c>
      <c r="C54" s="467"/>
      <c r="D54" s="310">
        <v>70511</v>
      </c>
      <c r="E54" s="430">
        <v>47792</v>
      </c>
      <c r="F54" s="292" t="s">
        <v>497</v>
      </c>
      <c r="G54" s="322"/>
    </row>
    <row r="55" spans="1:7" ht="15.75" customHeight="1" x14ac:dyDescent="0.2">
      <c r="A55" s="429" t="s">
        <v>458</v>
      </c>
      <c r="B55" s="473" t="s">
        <v>449</v>
      </c>
      <c r="C55" s="474"/>
      <c r="D55" s="90">
        <v>34569</v>
      </c>
      <c r="E55" s="427">
        <v>3009</v>
      </c>
      <c r="F55" s="292" t="s">
        <v>497</v>
      </c>
      <c r="G55" s="322"/>
    </row>
    <row r="56" spans="1:7" ht="15.75" customHeight="1" x14ac:dyDescent="0.2">
      <c r="A56" s="268"/>
      <c r="B56" s="469"/>
      <c r="C56" s="470"/>
      <c r="D56" s="90"/>
      <c r="E56" s="90"/>
      <c r="F56" s="292" t="s">
        <v>497</v>
      </c>
      <c r="G56" s="322"/>
    </row>
    <row r="57" spans="1:7" ht="15.75" customHeight="1" x14ac:dyDescent="0.2">
      <c r="A57" s="268"/>
      <c r="B57" s="469"/>
      <c r="C57" s="470"/>
      <c r="D57" s="90"/>
      <c r="E57" s="90"/>
      <c r="F57" s="292" t="s">
        <v>497</v>
      </c>
      <c r="G57" s="322"/>
    </row>
    <row r="58" spans="1:7" ht="15.75" customHeight="1" x14ac:dyDescent="0.2">
      <c r="A58" s="268"/>
      <c r="B58" s="471"/>
      <c r="C58" s="472"/>
      <c r="D58" s="311"/>
      <c r="E58" s="90"/>
      <c r="F58" s="292" t="s">
        <v>497</v>
      </c>
      <c r="G58" s="322"/>
    </row>
    <row r="59" spans="1:7" ht="25.5" x14ac:dyDescent="0.2">
      <c r="A59" s="325" t="s">
        <v>498</v>
      </c>
      <c r="B59" s="471"/>
      <c r="C59" s="472"/>
      <c r="D59" s="313">
        <f>SUM(D54:D58)</f>
        <v>105080</v>
      </c>
      <c r="E59" s="314">
        <f>SUM(E54:E58)</f>
        <v>50801</v>
      </c>
      <c r="F59" s="291" t="s">
        <v>499</v>
      </c>
    </row>
    <row r="60" spans="1:7" ht="15.75" customHeight="1" x14ac:dyDescent="0.2">
      <c r="A60" s="94"/>
      <c r="B60" s="94"/>
      <c r="C60" s="94"/>
      <c r="D60" s="94"/>
      <c r="E60" s="94"/>
      <c r="F60" s="94"/>
    </row>
    <row r="61" spans="1:7" ht="142.15" customHeight="1" x14ac:dyDescent="0.2">
      <c r="A61" s="468" t="s">
        <v>500</v>
      </c>
      <c r="B61" s="468"/>
      <c r="C61" s="468"/>
      <c r="D61" s="468"/>
      <c r="E61" s="468"/>
      <c r="F61" s="468"/>
    </row>
    <row r="62" spans="1:7" ht="15.75" customHeight="1" x14ac:dyDescent="0.2">
      <c r="A62" s="462" t="s">
        <v>501</v>
      </c>
      <c r="B62" s="462"/>
      <c r="C62" s="462"/>
      <c r="D62" s="462"/>
      <c r="E62" s="462"/>
      <c r="F62" s="462"/>
    </row>
    <row r="63" spans="1:7" ht="15.75" customHeight="1" x14ac:dyDescent="0.2">
      <c r="A63" s="462" t="s">
        <v>502</v>
      </c>
      <c r="B63" s="462"/>
      <c r="C63" s="462"/>
      <c r="D63" s="462"/>
      <c r="E63" s="462"/>
      <c r="F63" s="462"/>
    </row>
    <row r="65" ht="15" customHeight="1" x14ac:dyDescent="0.2"/>
    <row r="66" ht="15.75" hidden="1" customHeight="1" x14ac:dyDescent="0.2"/>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E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M31" sqref="M31"/>
    </sheetView>
  </sheetViews>
  <sheetFormatPr baseColWidth="10" defaultColWidth="9.140625" defaultRowHeight="15" x14ac:dyDescent="0.25"/>
  <cols>
    <col min="1" max="1" width="45" customWidth="1"/>
    <col min="2" max="6" width="11.42578125" customWidth="1"/>
  </cols>
  <sheetData>
    <row r="1" spans="1:6" x14ac:dyDescent="0.25">
      <c r="A1" s="298" t="str">
        <f>Resultatregnskap!A1</f>
        <v>Fagskolens navn: FAGSKOLEN KRISTIANIA AS</v>
      </c>
      <c r="B1" s="222"/>
      <c r="C1" s="327"/>
      <c r="D1" s="10"/>
      <c r="E1" s="10"/>
      <c r="F1" s="10"/>
    </row>
    <row r="2" spans="1:6" x14ac:dyDescent="0.25">
      <c r="A2" s="10"/>
      <c r="B2" s="328"/>
      <c r="C2" s="329"/>
      <c r="D2" s="10"/>
      <c r="E2" s="10"/>
      <c r="F2" s="10"/>
    </row>
    <row r="3" spans="1:6" x14ac:dyDescent="0.25">
      <c r="A3" s="64" t="s">
        <v>503</v>
      </c>
      <c r="B3" s="330"/>
      <c r="C3" s="330"/>
      <c r="D3" s="330"/>
      <c r="E3" s="10"/>
      <c r="F3" s="10"/>
    </row>
    <row r="4" spans="1:6" x14ac:dyDescent="0.25">
      <c r="A4" s="331" t="s">
        <v>32</v>
      </c>
      <c r="B4" s="328"/>
      <c r="C4" s="328"/>
      <c r="D4" s="32"/>
      <c r="E4" s="10"/>
      <c r="F4" s="332"/>
    </row>
    <row r="5" spans="1:6" ht="38.25" x14ac:dyDescent="0.25">
      <c r="A5" s="333"/>
      <c r="B5" s="80" t="s">
        <v>504</v>
      </c>
      <c r="C5" s="80" t="s">
        <v>505</v>
      </c>
      <c r="D5" s="334" t="s">
        <v>506</v>
      </c>
      <c r="E5" s="334" t="s">
        <v>507</v>
      </c>
      <c r="F5" s="335" t="s">
        <v>508</v>
      </c>
    </row>
    <row r="6" spans="1:6" x14ac:dyDescent="0.25">
      <c r="A6" s="333" t="s">
        <v>509</v>
      </c>
      <c r="B6" s="336"/>
      <c r="C6" s="336">
        <v>721</v>
      </c>
      <c r="D6" s="336"/>
      <c r="E6" s="336">
        <f>SUM(B6:D6)</f>
        <v>721</v>
      </c>
      <c r="F6" s="332" t="s">
        <v>510</v>
      </c>
    </row>
    <row r="7" spans="1:6" x14ac:dyDescent="0.25">
      <c r="A7" s="337" t="s">
        <v>511</v>
      </c>
      <c r="B7" s="336"/>
      <c r="C7" s="336"/>
      <c r="D7" s="336"/>
      <c r="E7" s="336">
        <f>SUM(B7:D7)</f>
        <v>0</v>
      </c>
      <c r="F7" s="332" t="s">
        <v>512</v>
      </c>
    </row>
    <row r="8" spans="1:6" x14ac:dyDescent="0.25">
      <c r="A8" s="337" t="s">
        <v>513</v>
      </c>
      <c r="B8" s="338"/>
      <c r="C8" s="338"/>
      <c r="D8" s="338"/>
      <c r="E8" s="336">
        <f>SUM(B8:D8)</f>
        <v>0</v>
      </c>
      <c r="F8" s="332" t="s">
        <v>514</v>
      </c>
    </row>
    <row r="9" spans="1:6" x14ac:dyDescent="0.25">
      <c r="A9" s="339" t="s">
        <v>515</v>
      </c>
      <c r="B9" s="340"/>
      <c r="C9" s="340"/>
      <c r="D9" s="340"/>
      <c r="E9" s="336">
        <f>SUM(B9:D9)</f>
        <v>0</v>
      </c>
      <c r="F9" s="332" t="s">
        <v>516</v>
      </c>
    </row>
    <row r="10" spans="1:6" x14ac:dyDescent="0.25">
      <c r="A10" s="341" t="s">
        <v>517</v>
      </c>
      <c r="B10" s="342">
        <f>SUBTOTAL(9,B6:B9)</f>
        <v>0</v>
      </c>
      <c r="C10" s="342">
        <f>SUBTOTAL(9,C6:C9)</f>
        <v>721</v>
      </c>
      <c r="D10" s="342">
        <f>SUBTOTAL(9,D6:D9)</f>
        <v>0</v>
      </c>
      <c r="E10" s="342">
        <f>SUBTOTAL(9,E6:E9)</f>
        <v>721</v>
      </c>
      <c r="F10" s="343" t="s">
        <v>518</v>
      </c>
    </row>
    <row r="11" spans="1:6" x14ac:dyDescent="0.25">
      <c r="A11" s="337" t="s">
        <v>519</v>
      </c>
      <c r="B11" s="338"/>
      <c r="C11" s="338"/>
      <c r="D11" s="338"/>
      <c r="E11" s="336">
        <f>SUM(B11:D11)</f>
        <v>0</v>
      </c>
      <c r="F11" s="332" t="s">
        <v>520</v>
      </c>
    </row>
    <row r="12" spans="1:6" x14ac:dyDescent="0.25">
      <c r="A12" s="337" t="s">
        <v>521</v>
      </c>
      <c r="B12" s="338"/>
      <c r="C12" s="338"/>
      <c r="D12" s="338"/>
      <c r="E12" s="336">
        <f>SUM(B12:D12)</f>
        <v>0</v>
      </c>
      <c r="F12" s="332" t="s">
        <v>522</v>
      </c>
    </row>
    <row r="13" spans="1:6" x14ac:dyDescent="0.25">
      <c r="A13" s="337" t="s">
        <v>523</v>
      </c>
      <c r="B13" s="338"/>
      <c r="C13" s="338">
        <v>-681</v>
      </c>
      <c r="D13" s="338"/>
      <c r="E13" s="336">
        <f>SUM(B13:D13)</f>
        <v>-681</v>
      </c>
      <c r="F13" s="332" t="s">
        <v>524</v>
      </c>
    </row>
    <row r="14" spans="1:6" x14ac:dyDescent="0.25">
      <c r="A14" s="337" t="s">
        <v>525</v>
      </c>
      <c r="B14" s="338"/>
      <c r="C14" s="338">
        <v>-40</v>
      </c>
      <c r="D14" s="338"/>
      <c r="E14" s="336">
        <f>SUM(B14:D14)</f>
        <v>-40</v>
      </c>
      <c r="F14" s="332" t="s">
        <v>526</v>
      </c>
    </row>
    <row r="15" spans="1:6" x14ac:dyDescent="0.25">
      <c r="A15" s="337" t="s">
        <v>527</v>
      </c>
      <c r="B15" s="338"/>
      <c r="C15" s="338"/>
      <c r="D15" s="338"/>
      <c r="E15" s="336">
        <f>SUM(B15:D15)</f>
        <v>0</v>
      </c>
      <c r="F15" s="332" t="s">
        <v>528</v>
      </c>
    </row>
    <row r="16" spans="1:6" x14ac:dyDescent="0.25">
      <c r="A16" s="341" t="s">
        <v>529</v>
      </c>
      <c r="B16" s="342">
        <f>SUBTOTAL(9,B6:B15)</f>
        <v>0</v>
      </c>
      <c r="C16" s="344">
        <f>SUBTOTAL(9,C6:C15)</f>
        <v>0</v>
      </c>
      <c r="D16" s="344">
        <f>SUBTOTAL(9,D6:D15)</f>
        <v>0</v>
      </c>
      <c r="E16" s="344">
        <f>SUBTOTAL(9,E6:E15)</f>
        <v>0</v>
      </c>
      <c r="F16" s="343" t="s">
        <v>530</v>
      </c>
    </row>
    <row r="17" spans="1:6" x14ac:dyDescent="0.25">
      <c r="A17" s="333"/>
      <c r="B17" s="32"/>
      <c r="C17" s="32"/>
      <c r="D17" s="32"/>
      <c r="E17" s="128"/>
      <c r="F17" s="332"/>
    </row>
    <row r="18" spans="1:6" x14ac:dyDescent="0.25">
      <c r="A18" s="475" t="s">
        <v>531</v>
      </c>
      <c r="B18" s="475"/>
      <c r="C18" s="475"/>
      <c r="D18" s="475"/>
      <c r="E18" s="475"/>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056A787BAC42E4CB3284A46F0EBCEE1" ma:contentTypeVersion="15" ma:contentTypeDescription="Opprett et nytt dokument." ma:contentTypeScope="" ma:versionID="bee80b9e6bb92696b3f8851edfd2eed2">
  <xsd:schema xmlns:xsd="http://www.w3.org/2001/XMLSchema" xmlns:xs="http://www.w3.org/2001/XMLSchema" xmlns:p="http://schemas.microsoft.com/office/2006/metadata/properties" xmlns:ns2="c2cbe2e7-7445-4686-a9b4-b8f981ffb754" xmlns:ns3="17965cea-de9c-45d2-b143-c806a7a646c2" xmlns:ns4="c9f3a9b0-6b82-4938-b78f-24288835299d" targetNamespace="http://schemas.microsoft.com/office/2006/metadata/properties" ma:root="true" ma:fieldsID="f514a6eaf87705ae17819ffe68b07ae6" ns2:_="" ns3:_="" ns4:_="">
    <xsd:import namespace="c2cbe2e7-7445-4686-a9b4-b8f981ffb754"/>
    <xsd:import namespace="17965cea-de9c-45d2-b143-c806a7a646c2"/>
    <xsd:import namespace="c9f3a9b0-6b82-4938-b78f-24288835299d"/>
    <xsd:element name="properties">
      <xsd:complexType>
        <xsd:sequence>
          <xsd:element name="documentManagement">
            <xsd:complexType>
              <xsd:all>
                <xsd:element ref="ns2:c163d99eb02a47ad8469e00f330e7adf" minOccurs="0"/>
                <xsd:element ref="ns2:TaxCatchAll" minOccurs="0"/>
                <xsd:element ref="ns2:TaxCatchAllLabel" minOccurs="0"/>
                <xsd:element ref="ns2:k2ad0dd281cb488f80ae32d72ddc0c5f" minOccurs="0"/>
                <xsd:element ref="ns2:Eier" minOccurs="0"/>
                <xsd:element ref="ns2:j3470005e4d549748e5ed99ac9831258" minOccurs="0"/>
                <xsd:element ref="ns2:e7da61b9b7134ea9ac9418276c5d90f6" minOccurs="0"/>
                <xsd:element ref="ns2:jd171b5e15a34a1c883b18a49d402130" minOccurs="0"/>
                <xsd:element ref="ns3:MediaServiceDateTaken" minOccurs="0"/>
                <xsd:element ref="ns3:MediaLengthInSeconds" minOccurs="0"/>
                <xsd:element ref="ns3:lcf76f155ced4ddcb4097134ff3c332f" minOccurs="0"/>
                <xsd:element ref="ns3:MediaServiceFastMetadata" minOccurs="0"/>
                <xsd:element ref="ns4:SharedWithUsers" minOccurs="0"/>
                <xsd:element ref="ns4:SharedWithDetails" minOccurs="0"/>
                <xsd:element ref="ns3:MediaServiceObjectDetectorVersions" minOccurs="0"/>
                <xsd:element ref="ns3:MediaServiceSearchProperties" minOccurs="0"/>
                <xsd:element ref="ns3:MediaService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cbe2e7-7445-4686-a9b4-b8f981ffb754" elementFormDefault="qualified">
    <xsd:import namespace="http://schemas.microsoft.com/office/2006/documentManagement/types"/>
    <xsd:import namespace="http://schemas.microsoft.com/office/infopath/2007/PartnerControls"/>
    <xsd:element name="c163d99eb02a47ad8469e00f330e7adf" ma:index="8" nillable="true" ma:taxonomy="true" ma:internalName="c163d99eb02a47ad8469e00f330e7adf" ma:taxonomyFieldName="Avhending" ma:displayName="Avhending" ma:readOnly="false" ma:default="4;#Kasser|5f5645f1-bb11-49c5-8a7a-797d36a0b04c" ma:fieldId="{c163d99e-b02a-47ad-8469-e00f330e7adf}" ma:sspId="66094045-d10e-44e2-bff2-dc49cbe61589" ma:termSetId="fd77cdf5-c0a6-4f63-a5d7-3ebd33126ba6" ma:anchorId="3f61f1f0-1ba2-4698-8655-9a120125c74b" ma:open="false" ma:isKeyword="false">
      <xsd:complexType>
        <xsd:sequence>
          <xsd:element ref="pc:Terms" minOccurs="0" maxOccurs="1"/>
        </xsd:sequence>
      </xsd:complexType>
    </xsd:element>
    <xsd:element name="TaxCatchAll" ma:index="9" nillable="true" ma:displayName="Taxonomy Catch All Column" ma:hidden="true" ma:list="{4f2f8ad9-dc93-4e85-afd9-306ce00f1a32}" ma:internalName="TaxCatchAll" ma:showField="CatchAllData" ma:web="c9f3a9b0-6b82-4938-b78f-24288835299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f2f8ad9-dc93-4e85-afd9-306ce00f1a32}" ma:internalName="TaxCatchAllLabel" ma:readOnly="true" ma:showField="CatchAllDataLabel" ma:web="c9f3a9b0-6b82-4938-b78f-24288835299d">
      <xsd:complexType>
        <xsd:complexContent>
          <xsd:extension base="dms:MultiChoiceLookup">
            <xsd:sequence>
              <xsd:element name="Value" type="dms:Lookup" maxOccurs="unbounded" minOccurs="0" nillable="true"/>
            </xsd:sequence>
          </xsd:extension>
        </xsd:complexContent>
      </xsd:complexType>
    </xsd:element>
    <xsd:element name="k2ad0dd281cb488f80ae32d72ddc0c5f" ma:index="12" nillable="true" ma:taxonomy="true" ma:internalName="k2ad0dd281cb488f80ae32d72ddc0c5f" ma:taxonomyFieldName="Bevaringsverdi" ma:displayName="Bevaringsverdi" ma:readOnly="false" ma:default="" ma:fieldId="{42ad0dd2-81cb-488f-80ae-32d72ddc0c5f}" ma:sspId="66094045-d10e-44e2-bff2-dc49cbe61589" ma:termSetId="fd77cdf5-c0a6-4f63-a5d7-3ebd33126ba6" ma:anchorId="0e7a5c1d-7e18-4437-9af5-3c96057e0a65" ma:open="false" ma:isKeyword="false">
      <xsd:complexType>
        <xsd:sequence>
          <xsd:element ref="pc:Terms" minOccurs="0" maxOccurs="1"/>
        </xsd:sequence>
      </xsd:complexType>
    </xsd:element>
    <xsd:element name="Eier" ma:index="14" nillable="true" ma:displayName="Eier" ma:description="Eier av informasjon, dokument eller epost" ma:list="UserInfo" ma:SharePointGroup="0" ma:internalName="Ei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j3470005e4d549748e5ed99ac9831258" ma:index="15" nillable="true" ma:taxonomy="true" ma:internalName="j3470005e4d549748e5ed99ac9831258" ma:taxonomyFieldName="Hjemmel" ma:displayName="Hjemmel" ma:readOnly="false" ma:default="" ma:fieldId="{33470005-e4d5-4974-8e5e-d99ac9831258}" ma:taxonomyMulti="true" ma:sspId="66094045-d10e-44e2-bff2-dc49cbe61589" ma:termSetId="bf0b5108-3ec6-48b3-a7ba-ba793bbc98c9" ma:anchorId="a971debd-71f4-4736-88db-394bbd319ab4" ma:open="true" ma:isKeyword="false">
      <xsd:complexType>
        <xsd:sequence>
          <xsd:element ref="pc:Terms" minOccurs="0" maxOccurs="1"/>
        </xsd:sequence>
      </xsd:complexType>
    </xsd:element>
    <xsd:element name="e7da61b9b7134ea9ac9418276c5d90f6" ma:index="17" nillable="true" ma:taxonomy="true" ma:internalName="e7da61b9b7134ea9ac9418276c5d90f6" ma:taxonomyFieldName="Organisatorisk_x0020_enhet" ma:displayName="Organisatorisk enhet" ma:readOnly="false" ma:fieldId="{e7da61b9-b713-4ea9-ac94-18276c5d90f6}" ma:sspId="66094045-d10e-44e2-bff2-dc49cbe61589" ma:termSetId="fd77cdf5-c0a6-4f63-a5d7-3ebd33126ba6" ma:anchorId="f3dc6817-7aea-47f0-8359-e3088d1b9af3" ma:open="false" ma:isKeyword="false">
      <xsd:complexType>
        <xsd:sequence>
          <xsd:element ref="pc:Terms" minOccurs="0" maxOccurs="1"/>
        </xsd:sequence>
      </xsd:complexType>
    </xsd:element>
    <xsd:element name="jd171b5e15a34a1c883b18a49d402130" ma:index="19" nillable="true" ma:taxonomy="true" ma:internalName="jd171b5e15a34a1c883b18a49d402130" ma:taxonomyFieldName="Personopplysninger" ma:displayName="Personopplysninger" ma:readOnly="false" ma:default="5;#Ingen|b818fb2f-afc2-41eb-b1b5-59ae51fcd7d3" ma:fieldId="{3d171b5e-15a3-4a1c-883b-18a49d402130}" ma:sspId="66094045-d10e-44e2-bff2-dc49cbe61589" ma:termSetId="fd77cdf5-c0a6-4f63-a5d7-3ebd33126ba6" ma:anchorId="4304951c-11e2-4b34-bd9c-bbf0dbe2b04d"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7965cea-de9c-45d2-b143-c806a7a646c2" elementFormDefault="qualified">
    <xsd:import namespace="http://schemas.microsoft.com/office/2006/documentManagement/types"/>
    <xsd:import namespace="http://schemas.microsoft.com/office/infopath/2007/PartnerControls"/>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demerkelapper" ma:readOnly="false" ma:fieldId="{5cf76f15-5ced-4ddc-b409-7134ff3c332f}" ma:taxonomyMulti="true" ma:sspId="66094045-d10e-44e2-bff2-dc49cbe61589" ma:termSetId="09814cd3-568e-fe90-9814-8d621ff8fb84" ma:anchorId="fba54fb3-c3e1-fe81-a776-ca4b69148c4d" ma:open="true" ma:isKeyword="false">
      <xsd:complexType>
        <xsd:sequence>
          <xsd:element ref="pc:Terms" minOccurs="0" maxOccurs="1"/>
        </xsd:sequence>
      </xsd:complexType>
    </xsd:element>
    <xsd:element name="MediaServiceFastMetadata" ma:index="25" nillable="true" ma:displayName="MediaServiceFastMetadata" ma:hidden="true" ma:internalName="MediaServiceFastMetadata" ma:readOnly="true">
      <xsd:simpleType>
        <xsd:restriction base="dms:Note"/>
      </xsd:simple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Metadata" ma:index="30" nillable="true" ma:displayName="MediaServiceMetadata" ma:hidden="true" ma:internalName="MediaServiceMetadata" ma:readOnly="true">
      <xsd:simpleType>
        <xsd:restriction base="dms:Note"/>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f3a9b0-6b82-4938-b78f-24288835299d" elementFormDefault="qualified">
    <xsd:import namespace="http://schemas.microsoft.com/office/2006/documentManagement/types"/>
    <xsd:import namespace="http://schemas.microsoft.com/office/infopath/2007/PartnerControls"/>
    <xsd:element name="SharedWithUsers" ma:index="2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k2ad0dd281cb488f80ae32d72ddc0c5f xmlns="c2cbe2e7-7445-4686-a9b4-b8f981ffb754">
      <Terms xmlns="http://schemas.microsoft.com/office/infopath/2007/PartnerControls"/>
    </k2ad0dd281cb488f80ae32d72ddc0c5f>
    <e7da61b9b7134ea9ac9418276c5d90f6 xmlns="c2cbe2e7-7445-4686-a9b4-b8f981ffb754">
      <Terms xmlns="http://schemas.microsoft.com/office/infopath/2007/PartnerControls"/>
    </e7da61b9b7134ea9ac9418276c5d90f6>
    <j3470005e4d549748e5ed99ac9831258 xmlns="c2cbe2e7-7445-4686-a9b4-b8f981ffb754">
      <Terms xmlns="http://schemas.microsoft.com/office/infopath/2007/PartnerControls"/>
    </j3470005e4d549748e5ed99ac9831258>
    <jd171b5e15a34a1c883b18a49d402130 xmlns="c2cbe2e7-7445-4686-a9b4-b8f981ffb754">
      <Terms xmlns="http://schemas.microsoft.com/office/infopath/2007/PartnerControls">
        <TermInfo xmlns="http://schemas.microsoft.com/office/infopath/2007/PartnerControls">
          <TermName xmlns="http://schemas.microsoft.com/office/infopath/2007/PartnerControls">Ingen</TermName>
          <TermId xmlns="http://schemas.microsoft.com/office/infopath/2007/PartnerControls">b818fb2f-afc2-41eb-b1b5-59ae51fcd7d3</TermId>
        </TermInfo>
      </Terms>
    </jd171b5e15a34a1c883b18a49d402130>
    <lcf76f155ced4ddcb4097134ff3c332f xmlns="17965cea-de9c-45d2-b143-c806a7a646c2">
      <Terms xmlns="http://schemas.microsoft.com/office/infopath/2007/PartnerControls"/>
    </lcf76f155ced4ddcb4097134ff3c332f>
    <Eier xmlns="c2cbe2e7-7445-4686-a9b4-b8f981ffb754">
      <UserInfo>
        <DisplayName/>
        <AccountId xsi:nil="true"/>
        <AccountType/>
      </UserInfo>
    </Eier>
    <c163d99eb02a47ad8469e00f330e7adf xmlns="c2cbe2e7-7445-4686-a9b4-b8f981ffb754">
      <Terms xmlns="http://schemas.microsoft.com/office/infopath/2007/PartnerControls">
        <TermInfo xmlns="http://schemas.microsoft.com/office/infopath/2007/PartnerControls">
          <TermName xmlns="http://schemas.microsoft.com/office/infopath/2007/PartnerControls">Kasser</TermName>
          <TermId xmlns="http://schemas.microsoft.com/office/infopath/2007/PartnerControls">5f5645f1-bb11-49c5-8a7a-797d36a0b04c</TermId>
        </TermInfo>
      </Terms>
    </c163d99eb02a47ad8469e00f330e7adf>
    <TaxCatchAll xmlns="c2cbe2e7-7445-4686-a9b4-b8f981ffb754">
      <Value>5</Value>
      <Value>4</Value>
    </TaxCatchAll>
  </documentManagement>
</p:properties>
</file>

<file path=customXml/item4.xml><?xml version="1.0" encoding="utf-8"?>
<?mso-contentType ?>
<SharedContentType xmlns="Microsoft.SharePoint.Taxonomy.ContentTypeSync" SourceId="66094045-d10e-44e2-bff2-dc49cbe61589" ContentTypeId="0x0101" PreviousValue="false"/>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18277AD1-3455-4558-85C3-E919C6B64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cbe2e7-7445-4686-a9b4-b8f981ffb754"/>
    <ds:schemaRef ds:uri="17965cea-de9c-45d2-b143-c806a7a646c2"/>
    <ds:schemaRef ds:uri="c9f3a9b0-6b82-4938-b78f-242888352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documentManagement/types"/>
    <ds:schemaRef ds:uri="http://schemas.openxmlformats.org/package/2006/metadata/core-properties"/>
    <ds:schemaRef ds:uri="http://purl.org/dc/elements/1.1/"/>
    <ds:schemaRef ds:uri="17965cea-de9c-45d2-b143-c806a7a646c2"/>
    <ds:schemaRef ds:uri="http://www.w3.org/XML/1998/namespace"/>
    <ds:schemaRef ds:uri="http://purl.org/dc/terms/"/>
    <ds:schemaRef ds:uri="c2cbe2e7-7445-4686-a9b4-b8f981ffb754"/>
    <ds:schemaRef ds:uri="c9f3a9b0-6b82-4938-b78f-24288835299d"/>
    <ds:schemaRef ds:uri="http://purl.org/dc/dcmitype/"/>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65BF46DA-CA20-4BF1-BA5C-B539ACE59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Magnus Mølsted Andersen</cp:lastModifiedBy>
  <cp:revision/>
  <dcterms:created xsi:type="dcterms:W3CDTF">2010-03-24T14:06:30Z</dcterms:created>
  <dcterms:modified xsi:type="dcterms:W3CDTF">2025-06-26T07:59:39Z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0x0101004056A787BAC42E4CB3284A46F0EBCEE1</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Bevaringsverdi">
    <vt:lpwstr/>
  </property>
  <property fmtid="{D5CDD505-2E9C-101B-9397-08002B2CF9AE}" pid="18" name="MediaServiceImageTags">
    <vt:lpwstr/>
  </property>
  <property fmtid="{D5CDD505-2E9C-101B-9397-08002B2CF9AE}" pid="19" name="Organisatorisk_x0020_enhet">
    <vt:lpwstr/>
  </property>
  <property fmtid="{D5CDD505-2E9C-101B-9397-08002B2CF9AE}" pid="20" name="Avhending">
    <vt:lpwstr>4;#Kasser|5f5645f1-bb11-49c5-8a7a-797d36a0b04c</vt:lpwstr>
  </property>
  <property fmtid="{D5CDD505-2E9C-101B-9397-08002B2CF9AE}" pid="21" name="Hjemmel">
    <vt:lpwstr/>
  </property>
  <property fmtid="{D5CDD505-2E9C-101B-9397-08002B2CF9AE}" pid="22" name="Personopplysninger">
    <vt:lpwstr>5;#Ingen|b818fb2f-afc2-41eb-b1b5-59ae51fcd7d3</vt:lpwstr>
  </property>
  <property fmtid="{D5CDD505-2E9C-101B-9397-08002B2CF9AE}" pid="23" name="Organisatorisk enhet">
    <vt:lpwstr/>
  </property>
</Properties>
</file>