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ackupFile="false" showObjects="all" date1904="false"/>
  <workbookProtection/>
  <bookViews>
    <workbookView xWindow="0" yWindow="0" windowWidth="16384" windowHeight="8192" firstSheet="0" activeTab="4"/>
  </bookViews>
  <sheets>
    <sheet name="Metode" sheetId="1" state="visible" r:id="rId1"/>
    <sheet name="Vurderingsskjema" sheetId="2" state="visible" r:id="rId2"/>
    <sheet name="Datavalidering" sheetId="3" state="hidden" r:id="rId3"/>
    <sheet name="Validering" sheetId="4" state="visible" r:id="rId4"/>
    <sheet name="Tab resultat" sheetId="5" state="visible" r:id="rId5"/>
    <sheet name="Tab balanse" sheetId="6" state="hidden" r:id="rId6"/>
    <sheet name="balanse" sheetId="7" state="visible" r:id="rId7"/>
    <sheet name="Tab nærstående" sheetId="8" state="visible" r:id="rId8"/>
    <sheet name="Diagrammer" sheetId="9" state="visible"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function="false" hidden="true" localSheetId="8" name="_xlnm._FilterDatabase" vbProcedure="false">Diagrammer!$B$3:$C$3</definedName>
    <definedName function="false" hidden="false" localSheetId="0" name="_xlnm.Print_Area" vbProcedure="false">Metode!$A$3:$E$4</definedName>
    <definedName function="false" hidden="false" localSheetId="7" name="_ftn1" vbProcedure="false">'tab nærstående'!#ref!</definedName>
    <definedName function="false" hidden="false" localSheetId="7" name="_ftnref1" vbProcedure="false">'Tab nærstående'!$F$5</definedName>
  </definedNames>
  <calcPr iterateCount="100" refMode="A1" iterate="false" iterateDelta="0.000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A7"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Se hva som egentlig er nytt
Svar:
    Det ser ut til at kontrollhandlingene er de samme som tidligere, kun nytt oppsett og nye henvisninger til revisjonsstandarder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E15"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Endret konklusjonen på lover og regler og HK fikk derfor godkjent på alt under pkt 1.2 og endret konklusjonen til i tråd med kravet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H33"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Men summene er lavere enn de faktiske kostnadene</t>
        </r>
      </text>
    </comment>
  </commentList>
</comments>
</file>

<file path=xl/sharedStrings.xml><?xml version="1.0" encoding="utf-8"?>
<sst xmlns="http://schemas.openxmlformats.org/spreadsheetml/2006/main" count="298" uniqueCount="298">
  <si>
    <t xml:space="preserve">METODEBESKRIVELSE </t>
  </si>
  <si>
    <t xml:space="preserve">Kilde: Foreløpig årsregnskap for private høyskoler</t>
  </si>
  <si>
    <t xml:space="preserve">Vurderingspunkter:</t>
  </si>
  <si>
    <t xml:space="preserve">Formålet med vurderingspunktet:</t>
  </si>
  <si>
    <t xml:space="preserve">Dokumentasjon:</t>
  </si>
  <si>
    <t xml:space="preserve">Krav og kontroll</t>
  </si>
  <si>
    <t xml:space="preserve">Alternativer til konklusjon:</t>
  </si>
  <si>
    <t xml:space="preserve">1. Styring og kontroll i virksomheten</t>
  </si>
  <si>
    <t xml:space="preserve">NOKUT skal undersøke virksomhetenes utfyllingen av dette punktet som gir indikasjon på hvordan ledelsen og styrets økonomistyring er. Dette er egenrapportering og dersom virksomhetene ikke skriver en utfyllende rapportering på dette forholdet, kan de likevel gjøre en tilfredsstillende jobb på ledelsens og styrets oppfølging av økonomistyringen i praksis.  </t>
  </si>
  <si>
    <r>
      <rPr>
        <b val="true"/>
        <sz val="10"/>
        <rFont val="Calibri"/>
        <family val="2"/>
        <charset val="1"/>
      </rPr>
      <t xml:space="preserve">Årsrapport</t>
    </r>
    <r>
      <rPr>
        <sz val="10"/>
        <rFont val="Calibri"/>
        <family val="2"/>
        <charset val="1"/>
      </rPr>
      <t xml:space="preserve">, kapittel IV: styring og kontroll i virksomheten.  </t>
    </r>
  </si>
  <si>
    <r>
      <rPr>
        <b val="true"/>
        <sz val="10"/>
        <rFont val="Calibri"/>
        <family val="2"/>
        <charset val="1"/>
      </rPr>
      <t xml:space="preserve">Departementets rapporteringkrav (oppdatert for 2023): 
</t>
    </r>
    <r>
      <rPr>
        <sz val="10"/>
        <rFont val="Calibri"/>
        <family val="2"/>
        <charset val="1"/>
      </rPr>
      <t xml:space="preserve">Institusjonene skal ha opplegg for styring og kontroll som er tilpasset institusjonens egenart, risiko og vesentlighet. 
Rapporteringen skal inneholde:
1.1
1) en beskrivelse av systemet for risikovurdering 
2)og at risikovurderingen er gjennomført
3) en vurdering hva som er de største risikoområdene som kan virke inn på evnen til å nå fastsatte mål og resultater 
1.2
3) en vurdering av om opplegget for styring og kontroll er godt nok til at: 
 - lover og regler overholdes
 - resultat- og regnskapsinformasjonen er relevant og pålitelig
 - vesentlig styringssvikt, feil og mangler avdekkes og håndteres
 - internkontrollen er dokumentert
1.3 
4) en omtale av andre vesentlige forhold departementet må kjenne til. Hvis institusjonen ikke har merknader, bes de også om å kommentere dette.
</t>
    </r>
    <r>
      <rPr>
        <b val="true"/>
        <sz val="10"/>
        <rFont val="Calibri"/>
        <family val="2"/>
        <charset val="1"/>
      </rPr>
      <t xml:space="preserve">NOKUT kontrollerer om virksomhetene i kapittel IV Styring og kontroll har:
</t>
    </r>
    <r>
      <rPr>
        <sz val="10"/>
        <rFont val="Calibri"/>
        <family val="2"/>
        <charset val="1"/>
      </rPr>
      <t xml:space="preserve">1) en beskrivelse av systemet for risikovurdering og at risikovurderingen er gjennomført. De må komme innom/omtale at risikovurdering er en del av systemet</t>
    </r>
    <r>
      <rPr>
        <sz val="10"/>
        <color rgb="FFFF0000"/>
        <rFont val="Calibri"/>
        <family val="2"/>
        <charset val="1"/>
      </rPr>
      <t xml:space="preserve"> 
</t>
    </r>
    <r>
      <rPr>
        <sz val="10"/>
        <rFont val="Calibri"/>
        <family val="2"/>
        <charset val="1"/>
      </rPr>
      <t xml:space="preserve">
2) omtalt en overordnet vurdering hva som er de største risikoområdene som kan virke inn på evnen til å nå fastsatte mål og resultater. Her godkjenner vi også dersom risikobildet står i kap. V.</t>
    </r>
    <r>
      <rPr>
        <sz val="10"/>
        <color rgb="FFFF0000"/>
        <rFont val="Calibri"/>
        <family val="2"/>
        <charset val="1"/>
      </rPr>
      <t xml:space="preserve"> 
</t>
    </r>
    <r>
      <rPr>
        <sz val="10"/>
        <rFont val="Calibri"/>
        <family val="2"/>
        <charset val="1"/>
      </rPr>
      <t xml:space="preserve">
3)omtalt en vurdering av om opplegget for styring og kontroll er godt nok til å nå de oppgitte strekpunktene. For å få godkjent må alle strekpunkter omtales/nevnes i vurderingen. Minimun er at de kommer inn på at de har fått til ting, ikke nødvendigvis at de skriver at systemet sikrer at strekpunktene oppfylles. 
4) omtale av andre vesentlige forhold KD må kjenne til. For å bli godkjent må institusjonene skrive enten at "de ikke har vesentlige forhold" eller ha en omtale dersom de har vesentlige forhold. Ikke omtalt i det hele tatt er ikke-godkjent.
Vi tar kun utgangspunkt i kapittel IV Styring og kontroll  i årsrapporten, og  ikke andre krav i kapittel IV som samfunnssikkerhet og lignende. Vi kan imidlertid sjekke kap. V om risikområder står der. Vi skal ikke overprøve virksomhetens egen vurdering. Hvis risikoområder kun omhandler samsfunnssikkerhet godkjennes dette ikke.
</t>
    </r>
  </si>
  <si>
    <t xml:space="preserve">-Har beskrevet det økonomiske  opplegget for styring og kontroll, og er i tråd med kravet, 
'- Har ikke beskrevet det økonomiske  opplegget for styring og kontroll, og er ikke i tråd med kravet</t>
  </si>
  <si>
    <t xml:space="preserve"> </t>
  </si>
  <si>
    <t xml:space="preserve">2. Adskilt regnskap ( ikke- akkreditert virksomhet)</t>
  </si>
  <si>
    <t xml:space="preserve">Formålet er å undersøke om institusjonens bokføringen av segmentregnskapet, herunder om de har akkreditert virksomhet, og innebærer å
-sjekke  note 12 om egenkapital, fordelt på akkreditert og annen virksomhet
- sjekke  note 21 adskilte regnskap, der institusjonene skal fylle ut utdanninger godkjent etter UH-loven, akkreditert etter fagskoleloven og annen økonomisk virksomhet.  </t>
  </si>
  <si>
    <t xml:space="preserve">*Note 12: Observasjon av egenkapitalen (opptjent og innskutt), skille mellom akkreditert og ikke-akkreditert virksomhet, § 3 punkt c) i forskriften om regnskap  
*Note 21 adskilt regnskap, oppgi om det er ført beløp på annen økonomisk virksomhet</t>
  </si>
  <si>
    <t xml:space="preserve">Vi undersøker om institusjonen har ikke- akkreditert virksomhet (adskilt regnskap).</t>
  </si>
  <si>
    <t xml:space="preserve">-Institusjonen har ikke adskilt regnskap for ikke-akkreditert virksomhet. 
-Institusjonen har adskilt regnskap for ikke-akkreditert virksom. Oppgi hva annen virksomhet er </t>
  </si>
  <si>
    <t xml:space="preserve">3. Handel med nærstående</t>
  </si>
  <si>
    <t xml:space="preserve">Private høyskoler kan ikke overfor nærstående gjennomføre avtaler eller på annen måte overføre midler på vilkår som avviker fra det som ville vært fastsatt mellom uavhengige parter. NOKUT vil utarbeide en overordnet oversikt over kjøp/salg og mellomværende mellom institusjonen og nærstående parter. </t>
  </si>
  <si>
    <t xml:space="preserve">Note 5 og 6 i regnskapspakken (excel).</t>
  </si>
  <si>
    <t xml:space="preserve">Dette er ikke et krav, men en "analyse/oversikt" på beløp for
- total salg til nærstående
- total kjøp fra nærstående
- total fordring til eier/nærstående
-- total gjeld til eier/nærstående</t>
  </si>
  <si>
    <t xml:space="preserve">- Institusjonen har handel med nærstående. I såfall med hvem og hva 
' -Institusjonen har ikke handel med nærstående</t>
  </si>
  <si>
    <t xml:space="preserve">4. Særattestasjon</t>
  </si>
  <si>
    <t xml:space="preserve">I henhold til Bestemmelser om økonomistyring i staten, skal tilskuddsforvalter kontrollere informasjonen som tilskuddsmottakerne leverer, og som har betydning for beregningsgrunnlaget og tilskuddet. 
Som et ledd i årsrapporteringen skal revisor ved den enkelte institusjon avgi en særskilterklæring (særattestasjon) med leveringsfrist 2. mai 2024. Formålet med særattesatsjon er å styrke revisors kontroll med rapporteringen fra de private høyskolene og bringe denne kontrollen i samsvar med standarden om avtalte kontrollhandlinger.</t>
  </si>
  <si>
    <t xml:space="preserve">DBH under statistikk/økonomi/private institusjoner og 5. særattestasjon</t>
  </si>
  <si>
    <t xml:space="preserve">Vi undersøker om institusjonen har
*  levert (frist 2. mai), de som ikke har levert innen kontrolltidspunktet får ikke godkjent
*fått avvik fra revisor, se etter vesentlig omtale i konklusjon under overskriften "Handlinger og funn". Oppgi dette i vurderingsskjemaet og rapporten hvis det er rapportert avvik.
</t>
  </si>
  <si>
    <t xml:space="preserve">- Har levert i tråd med kravet
- Har ikke levert i tråd med kravet</t>
  </si>
  <si>
    <t xml:space="preserve">
</t>
  </si>
  <si>
    <t xml:space="preserve">5. Lønnsomhet: Driftsmargin og utviklingen i driftsmarginen</t>
  </si>
  <si>
    <t xml:space="preserve">NOKUT sammenstiller hver enkelt virksomhets driftsmargin over de siste tre årene, og ser på utviklingen. Dette vil gi KD grunnlag for økonomioppfølgingen av institusjonene. NOKUT får innsikt i institusjonens overordnede økonomistyring, og det muliggjør en vurdering av dette. </t>
  </si>
  <si>
    <t xml:space="preserve">*Resultatregnskapet  i regnskapspakken(excel)
*Tabell fra DBH nøkkeltall (sharepoint under økonomiforvaltning/private høyskoler) 
*Ledelseskommentarer, punktet "vesentlige endringer i resultat- og balanseposter sammenlignet med tidligere årsregnskap" </t>
  </si>
  <si>
    <t xml:space="preserve">Vi skal fylle ut "tab resultat" og
1)  regne ut driftsmarginen for gjeldende år
2)  sammenstille  driftsmarginen for de tre siste årene 
3)Vesentlige avvik i driftsresultatet (DR)  skal fremkomme i ledelseskommentaren, og opplysninger som skiller seg ut eller og forklarer dårlige driftsresultater oppgis i "grunnlag" og rapporten. 
Vi har hovedfokus på de med "dårlige" resultater i undersøkelsen, men det hindrer oss ikke å nevne ev. andre som skiller seg ut. 
Beløp for 2021 er hentet fra foreløpig regnskap for 2022, og beløp for 2022 er hentet fra foreløpig regnskap for 2023. DBH skal ha oppdatert beløp fra foreløpig til endelig</t>
  </si>
  <si>
    <t xml:space="preserve">Driftsmargin: 
•	God: ≥ 5 prosent
•	Middels: 3-4 prosent
•	Lav: &lt; 3 prosent
Driftsmargin i tabell siste tre år:
- økning 2021-2023
- nedgang 2021-2023
De med med negativ driftsmargin og underskudd (skiller seg ut betraktelig) omtales.</t>
  </si>
  <si>
    <t xml:space="preserve">6. Analyse av institusjonens likviditet og soliditet</t>
  </si>
  <si>
    <t xml:space="preserve">NOKUT gjennomfører analyser av virksomhetenes likviditet og soliditet. Dette muliggjør vurdering av om institusjonene kan betale løpende utgifter til forfall og hvor stor grad de tåler tap.  </t>
  </si>
  <si>
    <t xml:space="preserve">*Balanseoppstilling foreløpig årsregnskap
*DBH-tabell</t>
  </si>
  <si>
    <t xml:space="preserve">Vi skal fylle ut "tab balanse" og se nærmere på:
a)   likviditet: omløpsmidler / kortsiktig gjeld 
b1)   soliditet (egenkapitalgrad):  egenkapital/totalkapital
b2) Utvikling i egenkapital
Vi har hovedfokus på de med "dårlige" resultater i undersøkelsen, men det hindrer oss ikke å nevne ev. andre som skiller seg ut. Se også etter i ledelseskommentaren om det er forklaringer til resultatet.
Vi omtaler utviklingen i EK for høyskoler med svak soliditet eller høyskoler med stor endring i EK 
Beløp for 2021 er hentet fra foreløpig regnskap for 2022, og beløp for 2022 er hentet fra foreløpig regnskap for 2023. DBH skal ha oppdatert beløp fra foreløpig til endelig</t>
  </si>
  <si>
    <t xml:space="preserve">Likviditet: 
•	God: ≥ 1,5 
•	Middels: 1 - 1,4 
•	Lav: &lt; 1 
Soliditet:
•	God: ≥ 18  
•	Middels: 10 - 17  
•	Lav: &lt; 10
Utvikling i EK:
- økning 2021-2023
- nedgang 2021-2023</t>
  </si>
  <si>
    <t xml:space="preserve">7. Utvikling i EK</t>
  </si>
  <si>
    <t xml:space="preserve">Private høyskoler kan overføre overskudd fra ett år til et annet. NOKUT foretar en analyse av utviklingen i den totale egenkapitalen for de tre siste årene og gjør også sammenlignende analyser mellom de private høyskolene</t>
  </si>
  <si>
    <t xml:space="preserve">*DBH-tabell</t>
  </si>
  <si>
    <t xml:space="preserve"> Vi skal sammenstille egenkapitalen for de tre siste årene.
Institusjoner med nedgang alle år bør omtales og ses i sammenheng med ev. ledelseskommentarer (forklaringer til nedgangen).                      
Beløp for 2021 er hentet fra foreløpig regnskap for 2022, og beløp for 2022 er hentet fra foreløpig regnskap for 2023. DBH skal ha oppdatert beløp fra foreløpig til endelig</t>
  </si>
  <si>
    <t xml:space="preserve">Beløp oppgitt i 1000 kr </t>
  </si>
  <si>
    <t xml:space="preserve">Utfylling av data i kontrollen</t>
  </si>
  <si>
    <r>
      <rPr>
        <b val="true"/>
        <vertAlign val="subscript"/>
        <sz val="12"/>
        <color rgb="FF000000"/>
        <rFont val="Calibri"/>
        <family val="2"/>
        <charset val="1"/>
      </rPr>
      <t xml:space="preserve">Virksomhet</t>
    </r>
    <r>
      <rPr>
        <b val="true"/>
        <vertAlign val="superscript"/>
        <sz val="12"/>
        <color rgb="FF000000"/>
        <rFont val="Calibri"/>
        <family val="2"/>
        <charset val="1"/>
      </rPr>
      <t xml:space="preserve">              Vurderingspunkter</t>
    </r>
  </si>
  <si>
    <t xml:space="preserve">1. Styring og kontroll av virksomheten</t>
  </si>
  <si>
    <t xml:space="preserve">5. Analyse av utviklingen i regnskapsmessig resultat </t>
  </si>
  <si>
    <t xml:space="preserve">6. og 7. Likviditet, soliditet og utvikling i egenkapital</t>
  </si>
  <si>
    <t xml:space="preserve">1.1. Omtalt risikovurdering som del av et system, at risikovurderingen er utført og vurdering av de største risikoområdene </t>
  </si>
  <si>
    <t xml:space="preserve">1.2  Omtalt opplegget for styring og kontroll (alle strekpunkter) </t>
  </si>
  <si>
    <t xml:space="preserve">1.3 Omtalt andre vesentlige forhold som departementet må kjenne til</t>
  </si>
  <si>
    <t xml:space="preserve">Merknad: Styring og kontroll</t>
  </si>
  <si>
    <t xml:space="preserve">Har adskilt regnskap i  note 21</t>
  </si>
  <si>
    <t xml:space="preserve">Spesifisering av annen økonomisk virksomhet</t>
  </si>
  <si>
    <t xml:space="preserve">Merknad </t>
  </si>
  <si>
    <t xml:space="preserve">Har handel med nærstående</t>
  </si>
  <si>
    <t xml:space="preserve">Handel med hvem og hva</t>
  </si>
  <si>
    <t xml:space="preserve">a. Har levert særattestasjon</t>
  </si>
  <si>
    <t xml:space="preserve">b. vesentlige forhold i konklusjonene</t>
  </si>
  <si>
    <t xml:space="preserve">b. vesentlige forhold i konklusjonene. Merknader</t>
  </si>
  <si>
    <t xml:space="preserve">a. Driftsmargin</t>
  </si>
  <si>
    <t xml:space="preserve">b. Utvikling i driftsmargin</t>
  </si>
  <si>
    <t xml:space="preserve">Merknad</t>
  </si>
  <si>
    <t xml:space="preserve">a. Analyse av likviditet </t>
  </si>
  <si>
    <t xml:space="preserve">b1. Analyse av  soliditet </t>
  </si>
  <si>
    <t xml:space="preserve">b2. Analyse av utviklingen til EK</t>
  </si>
  <si>
    <t xml:space="preserve">Merknad til likviditet og soliditet</t>
  </si>
  <si>
    <t xml:space="preserve">MF vitenskapelig høyskole</t>
  </si>
  <si>
    <t xml:space="preserve">Har beskrevet det økonomiske opplegget for styring og kontroll </t>
  </si>
  <si>
    <t xml:space="preserve">Ikke i tråd med kravet</t>
  </si>
  <si>
    <t xml:space="preserve">I tråd med kravet</t>
  </si>
  <si>
    <r>
      <rPr>
        <sz val="11"/>
        <color rgb="FF000000"/>
        <rFont val="Calibri"/>
        <family val="2"/>
        <charset val="1"/>
      </rPr>
      <t xml:space="preserve">Punkt 1.1: 
1) MF gjennomfører fortløpende risikovurderinger i de ulike avdelingene i virksomheten minimum en
gang i året. Risikovurderingen knyttes opp mot deres identifiserte risikoområder, samt til oppfyllelse
av lover og forskrifter.  </t>
    </r>
    <r>
      <rPr>
        <b val="true"/>
        <sz val="11"/>
        <color rgb="FF000000"/>
        <rFont val="Calibri"/>
        <family val="2"/>
        <charset val="1"/>
      </rPr>
      <t xml:space="preserve">Godkjent
</t>
    </r>
    <r>
      <rPr>
        <sz val="11"/>
        <color rgb="FF000000"/>
        <rFont val="Calibri"/>
        <family val="2"/>
        <charset val="1"/>
      </rPr>
      <t xml:space="preserve">
2) Risikovurderinger gjennomføres minst en gang i året, og i  2023 har de hatt et spesielt fokus på
aktsomhetsvurderinger i forbindelse med innføring av Åpenhetsloven.</t>
    </r>
    <r>
      <rPr>
        <b val="true"/>
        <sz val="11"/>
        <color rgb="FF000000"/>
        <rFont val="Calibri"/>
        <family val="2"/>
        <charset val="1"/>
      </rPr>
      <t xml:space="preserve"> Godkjent
</t>
    </r>
    <r>
      <rPr>
        <sz val="11"/>
        <color rgb="FF000000"/>
        <rFont val="Calibri"/>
        <family val="2"/>
        <charset val="1"/>
      </rPr>
      <t xml:space="preserve">
3) De har oppgitt de tre største risikoområdene fra risikovurderingen, rekruttering av studenter, arbeidsmiljø og bygningsmasse. </t>
    </r>
    <r>
      <rPr>
        <b val="true"/>
        <sz val="11"/>
        <color rgb="FF000000"/>
        <rFont val="Calibri"/>
        <family val="2"/>
        <charset val="1"/>
      </rPr>
      <t xml:space="preserve">Godkjent
</t>
    </r>
    <r>
      <rPr>
        <sz val="11"/>
        <color rgb="FF000000"/>
        <rFont val="Calibri"/>
        <family val="2"/>
        <charset val="1"/>
      </rPr>
      <t xml:space="preserve">Total: </t>
    </r>
    <r>
      <rPr>
        <b val="true"/>
        <sz val="11"/>
        <color rgb="FF000000"/>
        <rFont val="Calibri"/>
        <family val="2"/>
        <charset val="1"/>
      </rPr>
      <t xml:space="preserve">godkjent
</t>
    </r>
    <r>
      <rPr>
        <sz val="11"/>
        <color rgb="FF000000"/>
        <rFont val="Calibri"/>
        <family val="2"/>
        <charset val="1"/>
      </rPr>
      <t xml:space="preserve">
Punkt 1.2:  
 - lover og regler overholdes: MFs oppfatning er at institusjonen overholder
gjeldende lover og regler for sin virksomhet, og viser til at det er etablert interne instrukser og prosedyrer, samt årlige tiltaksplaner som er forankret i styrets strategi og retningslinjer.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Ikke nevt. </t>
    </r>
    <r>
      <rPr>
        <b val="true"/>
        <sz val="11"/>
        <color rgb="FF000000"/>
        <rFont val="Calibri"/>
        <family val="2"/>
        <charset val="1"/>
      </rPr>
      <t xml:space="preserve">Ikke godkjent
</t>
    </r>
    <r>
      <rPr>
        <sz val="11"/>
        <color rgb="FF000000"/>
        <rFont val="Calibri"/>
        <family val="2"/>
        <charset val="1"/>
      </rPr>
      <t xml:space="preserve"> - vesentlig styringssvikt, feil og mangler avdekkes og håndteres: Har avviksrapportering i tillegg til risikovurderinger, men jeg mener at rapporteringsmulighet alene ikke nok til at avvik avdekkes. De sier uansett ikke noe om hvordan avvik håndteres. </t>
    </r>
    <r>
      <rPr>
        <b val="true"/>
        <sz val="11"/>
        <color rgb="FF000000"/>
        <rFont val="Calibri"/>
        <family val="2"/>
        <charset val="1"/>
      </rPr>
      <t xml:space="preserve">Ikke godkjent
</t>
    </r>
    <r>
      <rPr>
        <sz val="11"/>
        <color rgb="FF000000"/>
        <rFont val="Calibri"/>
        <family val="2"/>
        <charset val="1"/>
      </rPr>
      <t xml:space="preserve"> - internkontrollen er dokumentert: det er etablert interne instrukser og prosedyrer,
herunder rutiner for varsling og avviksrapportering. </t>
    </r>
    <r>
      <rPr>
        <b val="true"/>
        <sz val="11"/>
        <color rgb="FF000000"/>
        <rFont val="Calibri"/>
        <family val="2"/>
        <charset val="1"/>
      </rPr>
      <t xml:space="preserve">Godkjent
</t>
    </r>
    <r>
      <rPr>
        <sz val="11"/>
        <color rgb="FF000000"/>
        <rFont val="Calibri"/>
        <family val="2"/>
        <charset val="1"/>
      </rPr>
      <t xml:space="preserve">Totalt:</t>
    </r>
    <r>
      <rPr>
        <b val="true"/>
        <sz val="11"/>
        <color rgb="FF000000"/>
        <rFont val="Calibri"/>
        <family val="2"/>
        <charset val="1"/>
      </rPr>
      <t xml:space="preserve"> Ikke godkjent 
</t>
    </r>
    <r>
      <rPr>
        <sz val="11"/>
        <color rgb="FF000000"/>
        <rFont val="Calibri"/>
        <family val="2"/>
        <charset val="1"/>
      </rPr>
      <t xml:space="preserve">
Punkt 1.3:
4) andre vesentlige forhold: Har egen overskift der de informere om at MF opprettet i 2023 et utvalg som jobber med å kartlegge og utvikle retningslinjer og verktøy for
ansvarlig internasjonalt kunnskapssamarbeid. </t>
    </r>
    <r>
      <rPr>
        <b val="true"/>
        <sz val="11"/>
        <color rgb="FF000000"/>
        <rFont val="Calibri"/>
        <family val="2"/>
        <charset val="1"/>
      </rPr>
      <t xml:space="preserve">Godkjent
</t>
    </r>
  </si>
  <si>
    <t xml:space="preserve">Har ikke adskilt regnskap i note 21</t>
  </si>
  <si>
    <t xml:space="preserve">IA</t>
  </si>
  <si>
    <t xml:space="preserve">Har ikke handel med nærstående</t>
  </si>
  <si>
    <t xml:space="preserve">Har levert, i tråd med kravet</t>
  </si>
  <si>
    <t xml:space="preserve">ikke levert per 2/5-24, men etter at DBH purret, leverte MF særattestasjon den 10/5. De får derfor ikke godkjent på ikke levert
Punkt 9: Revisor har skrevet følgene: "...tilfeldig plukket ut minst 10% av
publiseringer i 2023 fra en liste med 154
publiseringer, og derfor testet 18 publiksjoner
(enkelte forfattere er dupliakter) i liste.
Samtlige er publisert i 2022 i en godkjent
publikasjonskanal...". Vi vurdeer at årstallet "2022" er feil og skal være "2023" og vi gir derfor godkjent på kontrollen under punkt 9.  </t>
  </si>
  <si>
    <t xml:space="preserve">Lav: &lt; 3 prosent</t>
  </si>
  <si>
    <t xml:space="preserve">Reduksjon 2021-2023</t>
  </si>
  <si>
    <t xml:space="preserve">Negativ DM</t>
  </si>
  <si>
    <t xml:space="preserve">God: ≥ 1,5 </t>
  </si>
  <si>
    <t xml:space="preserve">God: ≥ 18  </t>
  </si>
  <si>
    <t xml:space="preserve">Økning 2021-2023</t>
  </si>
  <si>
    <t xml:space="preserve">Stiftelsen handelshøyskolen BI</t>
  </si>
  <si>
    <r>
      <rPr>
        <sz val="11"/>
        <color rgb="FF000000"/>
        <rFont val="Calibri"/>
        <family val="2"/>
        <charset val="1"/>
      </rPr>
      <t xml:space="preserve">Punkt 1.1: 
1) BI har en egen avdeling (GRC) som har hovedansvaret for risikovurderinger. BI skriver at "det er avgjørende at ledelsen og styret er godt informert om den samlede risikoen BI står overfor og hvordan disse risikoene kan påvirke evnen til å nå strategiske mål. Den overordnede strategiske risikovurderingen, virksomhetsrisikoen, danner grunnlaget for BIs revisjonsplan, og gir innspill til prosesser og aktiviteter knyttet til strategi, organisasjon, akkreditering mv". </t>
    </r>
    <r>
      <rPr>
        <b val="true"/>
        <sz val="11"/>
        <color rgb="FF000000"/>
        <rFont val="Calibri"/>
        <family val="2"/>
        <charset val="1"/>
      </rPr>
      <t xml:space="preserve">Godkjent
</t>
    </r>
    <r>
      <rPr>
        <sz val="11"/>
        <color rgb="FF000000"/>
        <rFont val="Calibri"/>
        <family val="2"/>
        <charset val="1"/>
      </rPr>
      <t xml:space="preserve">
2) BI skriver at "den samlede strategiske risikoeksponeringen vurderes, oppdateres og rapporteres til styret årlig. Dette ble sist gjort i juni 2023 og vil bli gjort neste gang i juni 2024". Ettersom dette står under overskriften "Risikovurdering og oppfølging" antar vi at risikoeksponering i denne sammenheng er det samme som risikovurdering . </t>
    </r>
    <r>
      <rPr>
        <b val="true"/>
        <sz val="11"/>
        <color rgb="FF000000"/>
        <rFont val="Calibri"/>
        <family val="2"/>
        <charset val="1"/>
      </rPr>
      <t xml:space="preserve">Godkjent
</t>
    </r>
    <r>
      <rPr>
        <sz val="11"/>
        <color rgb="FF000000"/>
        <rFont val="Calibri"/>
        <family val="2"/>
        <charset val="1"/>
      </rPr>
      <t xml:space="preserve">
3) Under kapittel V har de nevnt de 11 største risikoområdene.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1.2:  
 - lover og regler overholdes: Nevnes ikke spesifikt. </t>
    </r>
    <r>
      <rPr>
        <b val="true"/>
        <sz val="11"/>
        <color rgb="FF000000"/>
        <rFont val="Calibri"/>
        <family val="2"/>
        <charset val="1"/>
      </rPr>
      <t xml:space="preserve">Ikke godkjent 
</t>
    </r>
    <r>
      <rPr>
        <sz val="11"/>
        <color rgb="FF000000"/>
        <rFont val="Calibri"/>
        <family val="2"/>
        <charset val="1"/>
      </rPr>
      <t xml:space="preserve"> - resultat- og regnskapsinformasjonen er relevant og pålitelig: BI skriver at målrettet og effektiv drift forutsetter pålitelig rapportering av styringsinformasjon. Finansiell
styringsinformasjon sikres gjennom veletablerte økonomiske rapporteringsrutiner, budsjettoppfølging og et godt samarbeid med stiftelsens revisor.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Har egen avdeling (GRC) som jobber med forebyggende, oppdagende og responderende aktiviteter relatert til risikovurderinger og avvik. </t>
    </r>
    <r>
      <rPr>
        <b val="true"/>
        <sz val="11"/>
        <color rgb="FF000000"/>
        <rFont val="Calibri"/>
        <family val="2"/>
        <charset val="1"/>
      </rPr>
      <t xml:space="preserve">Godkjent
</t>
    </r>
    <r>
      <rPr>
        <sz val="11"/>
        <color rgb="FF000000"/>
        <rFont val="Calibri"/>
        <family val="2"/>
        <charset val="1"/>
      </rPr>
      <t xml:space="preserve"> - internkontrollen er dokumentert: Ikke nevnt verken direkte eller indirekte. </t>
    </r>
    <r>
      <rPr>
        <b val="true"/>
        <sz val="11"/>
        <color rgb="FF000000"/>
        <rFont val="Calibri"/>
        <family val="2"/>
        <charset val="1"/>
      </rPr>
      <t xml:space="preserve">Ikke godkjent</t>
    </r>
    <r>
      <rPr>
        <sz val="11"/>
        <color rgb="FF000000"/>
        <rFont val="Calibri"/>
        <family val="2"/>
        <charset val="1"/>
      </rPr>
      <t xml:space="preserve"> 
Totalt: </t>
    </r>
    <r>
      <rPr>
        <b val="true"/>
        <sz val="11"/>
        <color rgb="FF000000"/>
        <rFont val="Calibri"/>
        <family val="2"/>
        <charset val="1"/>
      </rPr>
      <t xml:space="preserve">Ikke godkjen</t>
    </r>
    <r>
      <rPr>
        <sz val="11"/>
        <color rgb="FF000000"/>
        <rFont val="Calibri"/>
        <family val="2"/>
        <charset val="1"/>
      </rPr>
      <t xml:space="preserve">t
Punkt 1.3:
4) andre vesentlige forhold: Har egen overskift der de informere om neste strategiprosess. </t>
    </r>
    <r>
      <rPr>
        <b val="true"/>
        <sz val="11"/>
        <color rgb="FF000000"/>
        <rFont val="Calibri"/>
        <family val="2"/>
        <charset val="1"/>
      </rPr>
      <t xml:space="preserve">Godkjent</t>
    </r>
  </si>
  <si>
    <t xml:space="preserve">Se tab nærstående</t>
  </si>
  <si>
    <t xml:space="preserve">Pkt. 9: Det ble avdekket en feil ved publikasjonsdato, men godkjenner da det er usikkert om det gjelder feil skrevet dato eller om publiseringen ikke er i 2023, så kommer tvilen for institusjonen til gode</t>
  </si>
  <si>
    <t xml:space="preserve">God: ≥ 5 prosent</t>
  </si>
  <si>
    <t xml:space="preserve">Reduksjon fra 2021 til 2022</t>
  </si>
  <si>
    <t xml:space="preserve">Lav: &lt; 1 </t>
  </si>
  <si>
    <t xml:space="preserve">VID vitenskapelige høgskole as</t>
  </si>
  <si>
    <r>
      <rPr>
        <sz val="11"/>
        <color rgb="FF000000"/>
        <rFont val="Calibri"/>
        <family val="2"/>
        <charset val="1"/>
      </rPr>
      <t xml:space="preserve">Punkt 1.1: 
1) VID skriver at de "utviklet i samarbeid med PwC høsten 2021 et nytt system for risikovurdering. Styret fastsatte i desember 2021 retningslinjer for risikostyring i VID, og systemet er etablert fra og med 2022". </t>
    </r>
    <r>
      <rPr>
        <b val="true"/>
        <sz val="11"/>
        <color rgb="FF000000"/>
        <rFont val="Calibri"/>
        <family val="2"/>
        <charset val="1"/>
      </rPr>
      <t xml:space="preserve">Godkjent
</t>
    </r>
    <r>
      <rPr>
        <sz val="11"/>
        <color rgb="FF000000"/>
        <rFont val="Calibri"/>
        <family val="2"/>
        <charset val="1"/>
      </rPr>
      <t xml:space="preserve">
2) VID har en "årlig gjennomgang av risikobildet, hvor det gjøres en vurdering av om det er behov for å justere risikoområdene eller legge til nye risikoområder" De skriver at dette ble gjennomført i 2023. </t>
    </r>
    <r>
      <rPr>
        <b val="true"/>
        <sz val="11"/>
        <color rgb="FF000000"/>
        <rFont val="Calibri"/>
        <family val="2"/>
        <charset val="1"/>
      </rPr>
      <t xml:space="preserve">Godkjent
</t>
    </r>
    <r>
      <rPr>
        <sz val="11"/>
        <color rgb="FF000000"/>
        <rFont val="Calibri"/>
        <family val="2"/>
        <charset val="1"/>
      </rPr>
      <t xml:space="preserve">
3) De har oppgitt at det overordnede risikobildet består av 13 risikoområder. </t>
    </r>
    <r>
      <rPr>
        <b val="true"/>
        <sz val="11"/>
        <color rgb="FF000000"/>
        <rFont val="Calibri"/>
        <family val="2"/>
        <charset val="1"/>
      </rPr>
      <t xml:space="preserve">Godkjent
</t>
    </r>
    <r>
      <rPr>
        <sz val="11"/>
        <color rgb="FF000000"/>
        <rFont val="Calibri"/>
        <family val="2"/>
        <charset val="1"/>
      </rPr>
      <t xml:space="preserve">Total:</t>
    </r>
    <r>
      <rPr>
        <b val="true"/>
        <sz val="11"/>
        <color rgb="FF000000"/>
        <rFont val="Calibri"/>
        <family val="2"/>
        <charset val="1"/>
      </rPr>
      <t xml:space="preserve"> godkjent
</t>
    </r>
    <r>
      <rPr>
        <sz val="11"/>
        <color rgb="FF000000"/>
        <rFont val="Calibri"/>
        <family val="2"/>
        <charset val="1"/>
      </rPr>
      <t xml:space="preserve">
Punkt 1.2:  
 - lover og regler overholdes: VID skriver at relevant lov- og regelverk er utgangspunkt for virksomhetsstyringen, men sier ikke om de overholdes. </t>
    </r>
    <r>
      <rPr>
        <b val="true"/>
        <sz val="11"/>
        <color rgb="FF000000"/>
        <rFont val="Calibri"/>
        <family val="2"/>
        <charset val="1"/>
      </rPr>
      <t xml:space="preserve">Ikke godkjent 
</t>
    </r>
    <r>
      <rPr>
        <sz val="11"/>
        <color rgb="FF000000"/>
        <rFont val="Calibri"/>
        <family val="2"/>
        <charset val="1"/>
      </rPr>
      <t xml:space="preserve"> - resultat- og regnskapsinformasjonen er relevant og pålitelig: Ikke nevt. </t>
    </r>
    <r>
      <rPr>
        <b val="true"/>
        <sz val="11"/>
        <color rgb="FF000000"/>
        <rFont val="Calibri"/>
        <family val="2"/>
        <charset val="1"/>
      </rPr>
      <t xml:space="preserve">Ikke godkjent
</t>
    </r>
    <r>
      <rPr>
        <sz val="11"/>
        <color rgb="FF000000"/>
        <rFont val="Calibri"/>
        <family val="2"/>
        <charset val="1"/>
      </rPr>
      <t xml:space="preserve"> - vesentlig styringssvikt, feil og mangler avdekkes og håndteres: VID skriver at "hvert risikoområde har en risikoeier (enten rektor, prorektor for forskning, prorektor for utdanning eller direktør), som er ansvarlig for å identifisere og vurdere risiko for sitt/sine
risikoområde(r), og for å følge opp risikostyringsprosessene, inkludert å følge opp tiltak,
knyttet til områdene".  </t>
    </r>
    <r>
      <rPr>
        <b val="true"/>
        <sz val="11"/>
        <color rgb="FF000000"/>
        <rFont val="Calibri"/>
        <family val="2"/>
        <charset val="1"/>
      </rPr>
      <t xml:space="preserve">Godkjent
</t>
    </r>
    <r>
      <rPr>
        <sz val="11"/>
        <color rgb="FF000000"/>
        <rFont val="Calibri"/>
        <family val="2"/>
        <charset val="1"/>
      </rPr>
      <t xml:space="preserve"> - internkontrollen er dokumentert: det er utarbeidet fullmaktstrukturer og retningslinjer for økonomiforvaltningen, så vel som retningslinjer for risikostyringsprosessen. Det er også utarbeidet retningslinjer for kontrollsystemer under internkontrollen. </t>
    </r>
    <r>
      <rPr>
        <b val="true"/>
        <sz val="11"/>
        <color rgb="FF000000"/>
        <rFont val="Calibri"/>
        <family val="2"/>
        <charset val="1"/>
      </rPr>
      <t xml:space="preserve">Godkjent 
</t>
    </r>
    <r>
      <rPr>
        <sz val="11"/>
        <color rgb="FF000000"/>
        <rFont val="Calibri"/>
        <family val="2"/>
        <charset val="1"/>
      </rPr>
      <t xml:space="preserve">Totalt:</t>
    </r>
    <r>
      <rPr>
        <b val="true"/>
        <sz val="11"/>
        <color rgb="FF000000"/>
        <rFont val="Calibri"/>
        <family val="2"/>
        <charset val="1"/>
      </rPr>
      <t xml:space="preserve"> Ikke godkjent
</t>
    </r>
    <r>
      <rPr>
        <sz val="11"/>
        <color rgb="FF000000"/>
        <rFont val="Calibri"/>
        <family val="2"/>
        <charset val="1"/>
      </rPr>
      <t xml:space="preserve">
Punkt 1.3:
4) andre vesentlige forhold: Ikke nevnt. </t>
    </r>
    <r>
      <rPr>
        <b val="true"/>
        <sz val="11"/>
        <color rgb="FF000000"/>
        <rFont val="Calibri"/>
        <family val="2"/>
        <charset val="1"/>
      </rPr>
      <t xml:space="preserve">Ikke godkjent</t>
    </r>
  </si>
  <si>
    <t xml:space="preserve">Ansgar Høyskole as</t>
  </si>
  <si>
    <t xml:space="preserve">Har ikke beskrevet det økonomiske opplegget for styring og kontroll </t>
  </si>
  <si>
    <r>
      <rPr>
        <sz val="11"/>
        <color rgb="FF000000"/>
        <rFont val="Calibri"/>
        <family val="2"/>
        <charset val="1"/>
      </rPr>
      <t xml:space="preserve">Punkt 1.1: 
1) Ansgar har et eget kapittel med overskrift "En beskrivelse av opplegget for risikovurdering og at risikovurdering er gjennomført" I kapittelet kommer det likevel ikke frem at risikovurdering er en del av opplegget. </t>
    </r>
    <r>
      <rPr>
        <b val="true"/>
        <sz val="11"/>
        <color rgb="FF000000"/>
        <rFont val="Calibri"/>
        <family val="2"/>
        <charset val="1"/>
      </rPr>
      <t xml:space="preserve">Ikke godkjent
</t>
    </r>
    <r>
      <rPr>
        <sz val="11"/>
        <color rgb="FF000000"/>
        <rFont val="Calibri"/>
        <family val="2"/>
        <charset val="1"/>
      </rPr>
      <t xml:space="preserve">
2) Ansgar har et eget kapittel med overskrift "En beskrivelse av opplegget for risikovurdering og at risikovurdering er gjennomført" I kapittelet kommer det likevel ikke frem at risikovurdering er gjennomført. </t>
    </r>
    <r>
      <rPr>
        <b val="true"/>
        <sz val="11"/>
        <color rgb="FF000000"/>
        <rFont val="Calibri"/>
        <family val="2"/>
        <charset val="1"/>
      </rPr>
      <t xml:space="preserve">Ikke godkjent
</t>
    </r>
    <r>
      <rPr>
        <sz val="11"/>
        <color rgb="FF000000"/>
        <rFont val="Calibri"/>
        <family val="2"/>
        <charset val="1"/>
      </rPr>
      <t xml:space="preserve">
3) Ansgar har et eget kapittel med overskrift "En vurdering av de største risikoområdene som kan virke inn på evnen til å nå fastsatte mål og resultater". De oppgir rammevilkår og studenttilgang som de største risikoområdene.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Ansgar har skrevet opp alle fire strekpunktene i årsrapporten, og viser til at de har rutiner som sikrer at lover og regler overholdes. De viser til at høyskolens kvalitetssystem har rutiner som sikrer at UH-lovens bestemmelser blir overholdt, at de har retningslinjer og rutiner for å sikre at GDPR-reglene overholdes og at gjennom samarbeid med ekstern bedriftshelsetjeneste og vedtatt handlingsplan for HMS arbeid har høyskolen kontroll med at lover og retningslinjer for arbeidsmiljø og HMS-arbeid blir etterfulgt.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pålitelig:Ansgar har skrevet opp alle fire strekpunktene i årsrapporten, og Ansgar skriver at "Ekstern regnskapsfører sørger for at det leveres jevnlige (kvartalsvis) økonomirapporter til styret, og slik sikres det relevant og pålitelig regnskapsinformasjon".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håndteres:Ansgar har skrevet opp alle fire strekpunktene i årsrapporten, og Ansgar skriver at "Høyskolens styre har vedtatt kontrollrutiner for økonomistyring, og administrasjonen er pliktig til å
etterleve disse og rapporterte til styret om eventuelle avvik. Dette sikrer at styret har kontroll med økonomistyring".  </t>
    </r>
    <r>
      <rPr>
        <b val="true"/>
        <sz val="11"/>
        <color rgb="FF000000"/>
        <rFont val="Calibri"/>
        <family val="2"/>
        <charset val="1"/>
      </rPr>
      <t xml:space="preserve">Godkjent
</t>
    </r>
    <r>
      <rPr>
        <sz val="11"/>
        <color rgb="FF000000"/>
        <rFont val="Calibri"/>
        <family val="2"/>
        <charset val="1"/>
      </rPr>
      <t xml:space="preserve"> - internkontrollen er dokumentert: det er utarbeidet retningslinjer og kontrollrutiner for styring og kontroll med virksomheten.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1.3:
4) andre vesentlige forhold: Nevnt at det ikke er noen andre vesentlige forhold KD bør kjenne til.  </t>
    </r>
    <r>
      <rPr>
        <b val="true"/>
        <sz val="11"/>
        <color rgb="FF000000"/>
        <rFont val="Calibri"/>
        <family val="2"/>
        <charset val="1"/>
      </rPr>
      <t xml:space="preserve">godkjent</t>
    </r>
  </si>
  <si>
    <t xml:space="preserve">Har adskilt regnskap i note 21</t>
  </si>
  <si>
    <t xml:space="preserve">Nei</t>
  </si>
  <si>
    <t xml:space="preserve">Ser ut til å være utleie av ansatte til andre konsernselskap (beløp stemmer med note 5)</t>
  </si>
  <si>
    <t xml:space="preserve">Ikke i tråd med kravet </t>
  </si>
  <si>
    <t xml:space="preserve">Pkt 1: Revisoren til AH har avdekket 2 studenter som ikke har avlagt eksamen. 1 student trakk seg fra studiet, og har dermed ikke oppnådd karakter og 1 student har oppnådd karakter på vårsemesteret 2023, men trakk seg fra eksamener høsten 2023, godkjent da det var reell grunn til å ikke gjennomføre eksamen.
Punkt 2: ikke mottatt kontrakt mellom student, lærested og mottakerinstitusjon, men revisor har påsett at det er kontrakt mellom Ansgar og mottakerinstitusjon. Vi vurderer at studenten også skal ha den i kontrakten, derfor ikke godkjent</t>
  </si>
  <si>
    <t xml:space="preserve">Stiftelsen Barratt Due Musikkinstitutt</t>
  </si>
  <si>
    <r>
      <rPr>
        <sz val="11"/>
        <color rgb="FF000000"/>
        <rFont val="Calibri"/>
        <family val="2"/>
        <charset val="1"/>
      </rPr>
      <t xml:space="preserve">Punkt 1.1: 
1) BDM viser kun til ROS-analyse under omtale av risikovurderinger. Ettersom ROS-analysen relaterer seg til skolens HMS-plan, står det ikke noe om risikovurdering som en del av opplegget for styring og kontroll: </t>
    </r>
    <r>
      <rPr>
        <b val="true"/>
        <sz val="11"/>
        <color rgb="FF000000"/>
        <rFont val="Calibri"/>
        <family val="2"/>
        <charset val="1"/>
      </rPr>
      <t xml:space="preserve">Ikke godkjent
</t>
    </r>
    <r>
      <rPr>
        <sz val="11"/>
        <color rgb="FF000000"/>
        <rFont val="Calibri"/>
        <family val="2"/>
        <charset val="1"/>
      </rPr>
      <t xml:space="preserve">
2) Ettersom BDM ikke har omtalt risikovurderinger som en del av opplegge for styring og kontroll, har de heller ikke sagt noe om gjennomførte risikovurderinger. BDM omtaler kun gjennomførte ROS-analyser.</t>
    </r>
    <r>
      <rPr>
        <b val="true"/>
        <sz val="11"/>
        <color rgb="FF000000"/>
        <rFont val="Calibri"/>
        <family val="2"/>
        <charset val="1"/>
      </rPr>
      <t xml:space="preserve"> Ikke godkjent
</t>
    </r>
    <r>
      <rPr>
        <sz val="11"/>
        <color rgb="FF000000"/>
        <rFont val="Calibri"/>
        <family val="2"/>
        <charset val="1"/>
      </rPr>
      <t xml:space="preserve">
3) BDM sine største risikoområder relaterer seg i stor grad til ROS-analysen (psykososial arbeidsmiljø og pandemien), men ettersom økonomisk uforutsigbarhet er et av risikoområdene anser vi at det er en kobling opp mot opplegget for styring og kontroll.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BDM skriver at "Ansatte innen regnskap deltar jevnlig på kurs for å bli oppdatert på nye lover og regler. Det abonneres itillegg på en informasjonstjeneste som sender ut e-poster hver gang det er en endring innen lover og regler for regnskapsområdet". BDM skiver at også lønnsansatte deltar på kurs for å bli oppdatert på nye lover og regler. Vi anser at dette er  tiltak som sikrer at lover og regler overholdes.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BDM har ikke direkte skrevet at informasjonen er relevant og pålitlig, men har skrevet i detalj om sine rutiner vedrørende avleggelse av årsregnskapet og rutiner for attestering, lønnskjøring etc. Vi tenker at disse rutinene sikrer at informasjonen er pålitlig og relevant, så de får godkjent.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BDM har omtalt avvik flere steder i kapittel IV, blant annet ifm. omtale av lønn. De skriver også at "Planleggings-, budsjetterings- og rapporteringssystemet, Bizview, blir løpende oppdatert og videreutviklet for å øke kvalitet og effektivitet. Ved avvik eller oppdaget risiko for avvik blir rutinebeskrivelser og sjekklister oppdatert". Selv om oppdatering av rutiner og sjekklister ikke er det man først tenker på som "håndtering" av risiko, så er ikke håndtering godt nok definert i rapporteringskravet til at vi kan si at den "håndteringen" er feil.  </t>
    </r>
    <r>
      <rPr>
        <b val="true"/>
        <sz val="11"/>
        <color rgb="FF000000"/>
        <rFont val="Calibri"/>
        <family val="2"/>
        <charset val="1"/>
      </rPr>
      <t xml:space="preserve">Godkjent
</t>
    </r>
    <r>
      <rPr>
        <sz val="11"/>
        <color rgb="FF000000"/>
        <rFont val="Calibri"/>
        <family val="2"/>
        <charset val="1"/>
      </rPr>
      <t xml:space="preserve"> - internkontrollen er dokumentert: det er utarbeidet mange retningslinjer og rutiner, der de nevner blant annet at avvik kontrolleres spesielt og det blir vurdert om nye rutiner bør implementeres,  relatert til styring og kontroll.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1.3:
4) andre vesentlige forhold: Nevnt to vesentlige forhold, ene gjelder kvalitetssikring og og det andre relevans og akkreditering.  </t>
    </r>
    <r>
      <rPr>
        <b val="true"/>
        <sz val="11"/>
        <color rgb="FF000000"/>
        <rFont val="Calibri"/>
        <family val="2"/>
        <charset val="1"/>
      </rPr>
      <t xml:space="preserve">godkjent</t>
    </r>
  </si>
  <si>
    <t xml:space="preserve">Ganske høye andre inntekter. Fylt ut note 12.</t>
  </si>
  <si>
    <t xml:space="preserve">punkt 2 og 3: det står ikke om Erasmus+-studentene hadde en varighet på minst 3 mnd, men da revisor skriver at de har kontrollert at dokumentasjonen inneholder opplysning om startdato og sluttdato legger vi til grunn at de ikke har funnet avvik på varigheten</t>
  </si>
  <si>
    <t xml:space="preserve">Middels: 3-4 prosent</t>
  </si>
  <si>
    <t xml:space="preserve">Stiftelsen Bergen Arkitekthøgskole</t>
  </si>
  <si>
    <r>
      <rPr>
        <sz val="11"/>
        <color rgb="FF000000"/>
        <rFont val="Calibri"/>
        <family val="2"/>
        <charset val="1"/>
      </rPr>
      <t xml:space="preserve">Punkt 1.1: 
1) BAS skriver at "Risikovurdering knyttet til skolens økonomi gjennomføres i forbindelse med
budsjettprosessen". </t>
    </r>
    <r>
      <rPr>
        <b val="true"/>
        <sz val="11"/>
        <color rgb="FF000000"/>
        <rFont val="Calibri"/>
        <family val="2"/>
        <charset val="1"/>
      </rPr>
      <t xml:space="preserve">Godkjent
</t>
    </r>
    <r>
      <rPr>
        <sz val="11"/>
        <color rgb="FF000000"/>
        <rFont val="Calibri"/>
        <family val="2"/>
        <charset val="1"/>
      </rPr>
      <t xml:space="preserve">
2) BAS skriver at "Risikovurdering knyttet til skolens økonomi gjennomføres i forbindelse med
budsjettprosessen". </t>
    </r>
    <r>
      <rPr>
        <b val="true"/>
        <sz val="11"/>
        <color rgb="FF000000"/>
        <rFont val="Calibri"/>
        <family val="2"/>
        <charset val="1"/>
      </rPr>
      <t xml:space="preserve">Godkjent
</t>
    </r>
    <r>
      <rPr>
        <sz val="11"/>
        <color rgb="FF000000"/>
        <rFont val="Calibri"/>
        <family val="2"/>
        <charset val="1"/>
      </rPr>
      <t xml:space="preserve">
3) BAS skriver at de vurderer "risiko for (bort)fall av inntekter og økte kostnader. For BAS med en stor andel internasjonale lærere bosatt utenlands, vurderes blant annet konsekvenser av økte reisekostnader og mulig tap av innlosjeringsmulighet utenom hotell. Et annet forhold knyttet til personale som også risikovurderes, er tap av personale grunnet sykdom eller andre akutte hendelser" Selv om de ikke spesifikt skriver at disse risikoene er de største, fremstår det likevel slik.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1.2:  
 - lover og regler overholdes: Ikke nevnt </t>
    </r>
    <r>
      <rPr>
        <b val="true"/>
        <sz val="11"/>
        <color rgb="FF000000"/>
        <rFont val="Calibri"/>
        <family val="2"/>
        <charset val="1"/>
      </rPr>
      <t xml:space="preserve">Ikke godkjent </t>
    </r>
    <r>
      <rPr>
        <sz val="11"/>
        <color rgb="FF000000"/>
        <rFont val="Calibri"/>
        <family val="2"/>
        <charset val="1"/>
      </rPr>
      <t xml:space="preserve"> 
 - resultat- og regnskapsinformasjonen er relevant og pålitelig:BAS skriver litt om sine rutiner rundt innkjøp, bokføring og avleggelse av budsjett og regnskap, slik som "Ansvar for fakturering, bestilling/innkjøp, attestering og utbetaling er regulert i interne
prosedyrer" Ettersom de ikke sier noe om hva prosedyrene innebærer,  vet vi ikke om de er gode nok til å sikre at informasjonen er relevant og pålitlig  </t>
    </r>
    <r>
      <rPr>
        <b val="true"/>
        <sz val="11"/>
        <color rgb="FF000000"/>
        <rFont val="Calibri"/>
        <family val="2"/>
        <charset val="1"/>
      </rPr>
      <t xml:space="preserve">Ikke godkjent
</t>
    </r>
    <r>
      <rPr>
        <sz val="11"/>
        <color rgb="FF000000"/>
        <rFont val="Calibri"/>
        <family val="2"/>
        <charset val="1"/>
      </rPr>
      <t xml:space="preserve"> - vesentlig styringssvikt, feil og mangler avdekkes og håndteres:BAS skriver at "Økonomi- og regnskapsansvarlige i administrasjonen gjennomgår årlig virksomheten
sammen med revisor med tanke på risikovurdering og internkontroll. Ingen spesielle
hendelser som skulle tilsi behov for iverksettelse av særskilte undersøkelser er
avdekket".  </t>
    </r>
    <r>
      <rPr>
        <b val="true"/>
        <sz val="11"/>
        <color rgb="FF000000"/>
        <rFont val="Calibri"/>
        <family val="2"/>
        <charset val="1"/>
      </rPr>
      <t xml:space="preserve">Godkjent
</t>
    </r>
    <r>
      <rPr>
        <sz val="11"/>
        <color rgb="FF000000"/>
        <rFont val="Calibri"/>
        <family val="2"/>
        <charset val="1"/>
      </rPr>
      <t xml:space="preserve"> - internkontrollen er dokumentert: det er utarbeidet rutiner, retningsliner og prosedyrer for styring og kontroll med virksomheten.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1.3:
4) andre vesentlige forhold:Ikke skrevet at de ikke har vesentlige forhold. </t>
    </r>
    <r>
      <rPr>
        <b val="true"/>
        <sz val="11"/>
        <color rgb="FF000000"/>
        <rFont val="Calibri"/>
        <family val="2"/>
        <charset val="1"/>
      </rPr>
      <t xml:space="preserve">Ikke godkjent</t>
    </r>
  </si>
  <si>
    <t xml:space="preserve">Ikke oppgitt husleie, selv om de mest sannsynlig har det. De leier av eiendomsselskapet BAS Eiendom AS og leien utgjør kroner 3,4 mill. kroner i året</t>
  </si>
  <si>
    <t xml:space="preserve">Punkt 1: En student har ikke betalt studieavgift, men studenten var i permisjon, så det er godkjent</t>
  </si>
  <si>
    <t xml:space="preserve">Dronning Mauds Minne Høgskole for barnehagelærerutdanning</t>
  </si>
  <si>
    <r>
      <rPr>
        <sz val="11"/>
        <color rgb="FF000000"/>
        <rFont val="Calibri"/>
        <family val="2"/>
        <charset val="1"/>
      </rPr>
      <t xml:space="preserve">Punkt 1.1: 
1)DMMH skriver at "Som et grunnlag for styrebehandling av langtidsbudsjett har ledelsen, inklusive instituttlederne, HR og studentrepresentant gjennomført en risikoanalyse av det økonomiske handlingsrommet [...] Risikostyringen har bestått av risikovurderinger og risikohåndtering. Sannsynlighet og forventede konsekvenser er vurdert. </t>
    </r>
    <r>
      <rPr>
        <b val="true"/>
        <sz val="11"/>
        <color rgb="FF000000"/>
        <rFont val="Calibri"/>
        <family val="2"/>
        <charset val="1"/>
      </rPr>
      <t xml:space="preserve">Godkjent
</t>
    </r>
    <r>
      <rPr>
        <sz val="11"/>
        <color rgb="FF000000"/>
        <rFont val="Calibri"/>
        <family val="2"/>
        <charset val="1"/>
      </rPr>
      <t xml:space="preserve">
2) DMMH skriver at "Som et grunnlag for styrebehandling av langtidsbudsjett har ledelsen, inklusive instituttlederne, HR og studentrepresentant gjennomført en risikoanalyse av det økonomiske handlingsrommet [...] Risikostyringen har bestått av risikovurderinger og risikohåndtering. Sannsynlighet og forventede konsekvenser er vurdert."  </t>
    </r>
    <r>
      <rPr>
        <b val="true"/>
        <sz val="11"/>
        <color rgb="FF000000"/>
        <rFont val="Calibri"/>
        <family val="2"/>
        <charset val="1"/>
      </rPr>
      <t xml:space="preserve">Godkjent
</t>
    </r>
    <r>
      <rPr>
        <sz val="11"/>
        <color rgb="FF000000"/>
        <rFont val="Calibri"/>
        <family val="2"/>
        <charset val="1"/>
      </rPr>
      <t xml:space="preserve">
3) DMMH har omtalt de største risikoområden for at inntektene blir redusert (tre risikoområder) og at kostander øker (tre risikoområder).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1.2:  
 - lover og regler overholdes:  DMMH skriver at "Videre overholder høyskolen gjeldende lover og regler, og det er etablert tilfredsstillende interne instrukser og prosedyrer, herunder rutiner for varsling og avviksrapportering".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DMMH har egen overskrift for de fire strekpunktene. De skriver at "Den økonomiske forvaltningen ved høyskolen preges av gode reglementer og rutiner knyttet til virksomhetens økonomistyring. Gjennom et tydelig delegasjonsreglement, tydelige rutiner for attestasjon og anvisning av inntekter og kostnader, dobbel godkjenning av utbetalinger, faste rutiner for økonomisk rapportering til ledelsen og styret, samt forutsigbare prosesser knyttet til strategiske valg og prioriteringer, utarbeidelse av prognoser, årsbudsjetter og langtidsbudsjetter, mener vi å ha god kontroll på høyskolens økonomiforvaltning". De skriver også at "Høyskolen har etablert skriftlige rutiner knyttet til all rapportering til DBH, både i de tilfeller der det er manuelle maler som brukes i rapporteringen og i de tilfeller der rapporteringen skjer direkte fra våre datasystemer (eksempelvis fra FS). Vi anser at disse rutinene er gode nok til å sikre at informasjonen er relevant og pålitelig.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Selv om DMMH har egen overskrift for de fire strekpunktene, skriver de ikke noe om avvik og avvikshåndtering. </t>
    </r>
    <r>
      <rPr>
        <b val="true"/>
        <sz val="11"/>
        <color rgb="FF000000"/>
        <rFont val="Calibri"/>
        <family val="2"/>
        <charset val="1"/>
      </rPr>
      <t xml:space="preserve">Ikke godkjent
</t>
    </r>
    <r>
      <rPr>
        <sz val="11"/>
        <color rgb="FF000000"/>
        <rFont val="Calibri"/>
        <family val="2"/>
        <charset val="1"/>
      </rPr>
      <t xml:space="preserve"> - internkontrollen er dokumentert: DMMH skriver at "Den økonomiske forvaltningen ved høyskolen preges av gode reglementer og rutiner knyttet til virksomhetens økonomistyring". De skriver videre at "Høyskolen har etablert skriftlige rutiner knyttet til all rapportering til DBH". </t>
    </r>
    <r>
      <rPr>
        <b val="true"/>
        <sz val="11"/>
        <color rgb="FF000000"/>
        <rFont val="Calibri"/>
        <family val="2"/>
        <charset val="1"/>
      </rPr>
      <t xml:space="preserve">Godkjent</t>
    </r>
    <r>
      <rPr>
        <sz val="11"/>
        <color rgb="FF000000"/>
        <rFont val="Calibri"/>
        <family val="2"/>
        <charset val="1"/>
      </rPr>
      <t xml:space="preserve"> 
Totalt: </t>
    </r>
    <r>
      <rPr>
        <b val="true"/>
        <sz val="11"/>
        <color rgb="FF000000"/>
        <rFont val="Calibri"/>
        <family val="2"/>
        <charset val="1"/>
      </rPr>
      <t xml:space="preserve">Ikke godkjent
</t>
    </r>
    <r>
      <rPr>
        <sz val="11"/>
        <color rgb="FF000000"/>
        <rFont val="Calibri"/>
        <family val="2"/>
        <charset val="1"/>
      </rPr>
      <t xml:space="preserve">
Punkt 1.3:
4) andre vesentlige forhold: DMMH har skrevet om den generelle nedgangen til søkningen til barnehagelærerprofesjonen </t>
    </r>
    <r>
      <rPr>
        <b val="true"/>
        <sz val="11"/>
        <color rgb="FF000000"/>
        <rFont val="Calibri"/>
        <family val="2"/>
        <charset val="1"/>
      </rPr>
      <t xml:space="preserve">Godkjent</t>
    </r>
  </si>
  <si>
    <t xml:space="preserve">Svak økning fra 2021 til 2022 </t>
  </si>
  <si>
    <t xml:space="preserve">Middels: 1 - 1,4 </t>
  </si>
  <si>
    <t xml:space="preserve">Fjellhaug Internasjonale Høgskole as</t>
  </si>
  <si>
    <r>
      <rPr>
        <sz val="11"/>
        <color rgb="FF000000"/>
        <rFont val="Calibri"/>
        <family val="2"/>
        <charset val="1"/>
      </rPr>
      <t xml:space="preserve">Punkt 1.1: 
1) FIH skriver at "En del av arbeidet med handlingsplaner inkluderer vurdering av risiko for virksomheten. Dette gjøres for eksempel i forbindelse med styrets involvering i utarbeiding av strategien og ved behandling av saker knyttet til kvalitetssystemet, system for internkontroll og ekstern evaluering, men bør i fremtiden gjøres mer strukturert og dokumenteres bedre". Etter vårt syn kommer det ikke helt tydelig frem at risikovurdering er en del av systemet, men da de omtaler at risikovurdering vurderes av styret ifm. system for internkontrioll, tolker vi det som at risikovurdering er en del av systemet. Derfor godkjent, men under tvil. </t>
    </r>
    <r>
      <rPr>
        <b val="true"/>
        <sz val="11"/>
        <color rgb="FF000000"/>
        <rFont val="Calibri"/>
        <family val="2"/>
        <charset val="1"/>
      </rPr>
      <t xml:space="preserve">Godkjent
</t>
    </r>
    <r>
      <rPr>
        <sz val="11"/>
        <color rgb="FF000000"/>
        <rFont val="Calibri"/>
        <family val="2"/>
        <charset val="1"/>
      </rPr>
      <t xml:space="preserve">
2) FIH har ikke omtalt at risikovurderinge er gjennomført. </t>
    </r>
    <r>
      <rPr>
        <b val="true"/>
        <sz val="11"/>
        <color rgb="FF000000"/>
        <rFont val="Calibri"/>
        <family val="2"/>
        <charset val="1"/>
      </rPr>
      <t xml:space="preserve">Ikke godkjent
</t>
    </r>
    <r>
      <rPr>
        <sz val="11"/>
        <color rgb="FF000000"/>
        <rFont val="Calibri"/>
        <family val="2"/>
        <charset val="1"/>
      </rPr>
      <t xml:space="preserve">
3)FIH har omtalt rammevilkår og studenttilgang som de største risikoområden.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FIH skriver at "Styret vedtar økonomireglement, fullmaktstruktur og økonomisk disposisjonsrett, samt tilliggende rutiner og retningslinjer for å sikre at lover og regler knyttet til regnskapsføring og virksomheten som aksjeselskap overholdes".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Selv om FIH har egen overskrift for alle de fire strekpunktene, og skriver at de har rutiner og retningslinjer som sikrer at lover og regler knyttet til regnskapsføring overholdes, anser vi at det ikke nødvendigvis sikrer at resultat- og regnskapsinformasjonen er relevant og pålitelig.</t>
    </r>
    <r>
      <rPr>
        <b val="true"/>
        <sz val="11"/>
        <color rgb="FF000000"/>
        <rFont val="Calibri"/>
        <family val="2"/>
        <charset val="1"/>
      </rPr>
      <t xml:space="preserve"> Ikke godkjent
</t>
    </r>
    <r>
      <rPr>
        <sz val="11"/>
        <color rgb="FF000000"/>
        <rFont val="Calibri"/>
        <family val="2"/>
        <charset val="1"/>
      </rPr>
      <t xml:space="preserve"> - vesentlig styringssvikt, feil og mangler avdekkes og håndteres: FIH skriver at "Dette inkluderer rutiner for å avdekke og håndtere vesentlig styringssvikt, feil og mangler. Disse rutinene ligger som en del av økonomireglementet". </t>
    </r>
    <r>
      <rPr>
        <b val="true"/>
        <sz val="11"/>
        <color rgb="FF000000"/>
        <rFont val="Calibri"/>
        <family val="2"/>
        <charset val="1"/>
      </rPr>
      <t xml:space="preserve">Godkjent
</t>
    </r>
    <r>
      <rPr>
        <sz val="11"/>
        <color rgb="FF000000"/>
        <rFont val="Calibri"/>
        <family val="2"/>
        <charset val="1"/>
      </rPr>
      <t xml:space="preserve"> - internkontrollen er dokumentert: FIH skriver at "Styrets ansvar for styring og kontroll er forankret i styrets instruks, vedtatt av FIHs generalforsamling. Oppfølgingen dokumenteres både i form av innkallinger og protokoller til styrets møter og i underliggende rapporteringsstrukturer. FIHs ansatte er forpliktet til å jobbe i henhold til gjeldende rutiner og retningslinjer ". Siden de har rutiner, retningslinjer og styreinstruks, så vel som økonomireglement som regulerer internkontrollen, så anses dette dokumentert.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1.3:
4) andre vesentlige forhold: FIH har omtalt avdelingene i Danmark, handel med nærstående, tredjelandsstudenter og studieavgiften som andre vesentlig forhold. </t>
    </r>
    <r>
      <rPr>
        <b val="true"/>
        <sz val="11"/>
        <color rgb="FF000000"/>
        <rFont val="Calibri"/>
        <family val="2"/>
        <charset val="1"/>
      </rPr>
      <t xml:space="preserve">Godkjent</t>
    </r>
  </si>
  <si>
    <t xml:space="preserve">I årsrapportens kap IV punkt D står det "Disse vil regnskapsmessig bli behandlet på lik linje med campusene i Danmark i det at det
etableres separat regnskap for å sikre at ikke denne delen av virksomheten subsidieres av
studieavgifter fra øvrige studenter eller av statstilskudd. FIH har også fylt ut note 12 om egenkapital på annen virksomhet"</t>
  </si>
  <si>
    <t xml:space="preserve">Høgskulen for grøn utvikling - stiftelse</t>
  </si>
  <si>
    <r>
      <rPr>
        <sz val="11"/>
        <color rgb="FF000000"/>
        <rFont val="Calibri"/>
        <family val="2"/>
        <charset val="1"/>
      </rPr>
      <t xml:space="preserve">Punkt 1.1: 
1) HGUt har et eget delkapittel som heter "4.2 Risikovurdering", hvor de ramser opp de risikoene til Hgut. De skriver imidlertid ikke noe om selve vurderingen, og ettersom de i delkapittel 4.1 skriver at "På grunn av HGUt sin beskjedne størrelse og gjennomsiktighet, har vi ikke sett nødvendigheten av at styret etablerer og gjennomfører systematiske kontrolltiltak for å sikre at blant annet kravene til disponering av statstilskudd og egenbetaling overholdes", legger vi til grunn at risikovurdering ikke er en del av deres opplegg for styring og kontroll. Avdekkede risikoområder ser ut til å være basert på observasjoner/hendelser som alt har skjedd, mer enn vurderinger av potensielle hendelser. </t>
    </r>
    <r>
      <rPr>
        <b val="true"/>
        <sz val="11"/>
        <color rgb="FF000000"/>
        <rFont val="Calibri"/>
        <family val="2"/>
        <charset val="1"/>
      </rPr>
      <t xml:space="preserve">Ikke godkjent
</t>
    </r>
    <r>
      <rPr>
        <sz val="11"/>
        <color rgb="FF000000"/>
        <rFont val="Calibri"/>
        <family val="2"/>
        <charset val="1"/>
      </rPr>
      <t xml:space="preserve">
2) HGUt har ikke omtalt at risikovurdering er gjennomført, utover ROS-analyser ("Hensikten med analysen er å identifisere uønskede hendelser som kan ha konsekvenser for helse, miljø og sikkerhet for ansatte, studenter og besøkende"). </t>
    </r>
    <r>
      <rPr>
        <b val="true"/>
        <sz val="11"/>
        <color rgb="FF000000"/>
        <rFont val="Calibri"/>
        <family val="2"/>
        <charset val="1"/>
      </rPr>
      <t xml:space="preserve">Ikke godkjent
</t>
    </r>
    <r>
      <rPr>
        <sz val="11"/>
        <color rgb="FF000000"/>
        <rFont val="Calibri"/>
        <family val="2"/>
        <charset val="1"/>
      </rPr>
      <t xml:space="preserve">
3)HGUt har omtalt lave oppdragsinntekter, regional nedgang i nærområdet, lite kjent studietilbud, studietilbud som ikke "automatisk" gir jobb og få ansatte ved Hgut som de største risikoområdene.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Hgut skriver at "På grunn av HGUt sin beskjedne størrelse og gjennomsiktighet, har vi ikke sett nødvendigheten av at styret etablerer og gjennomfører systematiske kontrolltiltak for å sikre at blant annet kravene til disponering av statstilskudd og egenbetaling overholdes". De skriver følgelig ikke at opplegget for styring og kontroll sikrer at lover og regler overholdes HGut skriver imidlertid at "Høyskolen følger ellers gjeldende lover og regler for private høyskoler", og de må følge reglene selv om de ikke har systematiske kontrolltiltak, så tvilen kommer HGut til gode, så de får </t>
    </r>
    <r>
      <rPr>
        <b val="true"/>
        <sz val="11"/>
        <color rgb="FF000000"/>
        <rFont val="Calibri"/>
        <family val="2"/>
        <charset val="1"/>
      </rPr>
      <t xml:space="preserve">godkjent under tvil </t>
    </r>
    <r>
      <rPr>
        <sz val="11"/>
        <color rgb="FF000000"/>
        <rFont val="Calibri"/>
        <family val="2"/>
        <charset val="1"/>
      </rPr>
      <t xml:space="preserve"> 
 - resultat- og regnskapsinformasjonen er relevant og pålitelig: Selv om det fremstår som at Hgut ikke har noe direkte opplegg for styring og kontroll, skriver de at "Regnskapet er alltid oppdatert, relevant og pålitelig". Ettersom vi ikke vurderer om opplegget for styring og kontroll er godt nok, kun om de rapporterer i tråd med kravene, anses dette som godt nok. så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Hgut skriver at "På grunn av HGUt sin beskjedne størrelse og gjennomsiktighet, har vi ikke sett nødvendigheten av at styret etablerer og gjennomfører systematiske kontrolltiltak for å sikre at blant annet kravene til
disponering av statstilskudd og egenbetaling overholdes". De skriver følgelig ikke at opplegget for styring og kontroll sikrer at vesentlig styringssvikt, feil og mangler avdekkes og håndteres. </t>
    </r>
    <r>
      <rPr>
        <b val="true"/>
        <sz val="11"/>
        <color rgb="FF000000"/>
        <rFont val="Calibri"/>
        <family val="2"/>
        <charset val="1"/>
      </rPr>
      <t xml:space="preserve">Ikke godkjent
</t>
    </r>
    <r>
      <rPr>
        <sz val="11"/>
        <color rgb="FF000000"/>
        <rFont val="Calibri"/>
        <family val="2"/>
        <charset val="1"/>
      </rPr>
      <t xml:space="preserve"> - internkontrollen er dokumentert: Ettersom Hgut skriver at de ikke har sett nødvendigheten av at styret etablerer og gjennomfører systematiske kontrolltiltak, er internkontrollen følgelig heller ikke dokumentert. </t>
    </r>
    <r>
      <rPr>
        <b val="true"/>
        <sz val="11"/>
        <color rgb="FF000000"/>
        <rFont val="Calibri"/>
        <family val="2"/>
        <charset val="1"/>
      </rPr>
      <t xml:space="preserve">Ikke 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1.3:
4) andre vesentlige forhold: HGUt har ingen andre vesentlig forhold. </t>
    </r>
    <r>
      <rPr>
        <b val="true"/>
        <sz val="11"/>
        <color rgb="FF000000"/>
        <rFont val="Calibri"/>
        <family val="2"/>
        <charset val="1"/>
      </rPr>
      <t xml:space="preserve">Godkjent</t>
    </r>
  </si>
  <si>
    <t xml:space="preserve">punkt 2: HGUt: innreisende har vært på institusjonen kortere enn 3 mnd og er derfor ikke godkjent </t>
  </si>
  <si>
    <t xml:space="preserve">Høyskolen for dansekunst as</t>
  </si>
  <si>
    <r>
      <rPr>
        <sz val="11"/>
        <color rgb="FF000000"/>
        <rFont val="Calibri"/>
        <family val="2"/>
        <charset val="1"/>
      </rPr>
      <t xml:space="preserve">Punkt 1.1: 
1) HDK skriver ikke noe om risikovurdering utover at det er nevnt i overskriften. </t>
    </r>
    <r>
      <rPr>
        <b val="true"/>
        <sz val="11"/>
        <color rgb="FF000000"/>
        <rFont val="Calibri"/>
        <family val="2"/>
        <charset val="1"/>
      </rPr>
      <t xml:space="preserve">Ikke godkjent
</t>
    </r>
    <r>
      <rPr>
        <sz val="11"/>
        <color rgb="FF000000"/>
        <rFont val="Calibri"/>
        <family val="2"/>
        <charset val="1"/>
      </rPr>
      <t xml:space="preserve">
2) HDK har ikke omtalt at risikovurdering er gjennomført. </t>
    </r>
    <r>
      <rPr>
        <b val="true"/>
        <sz val="11"/>
        <color rgb="FF000000"/>
        <rFont val="Calibri"/>
        <family val="2"/>
        <charset val="1"/>
      </rPr>
      <t xml:space="preserve">Ikke godkjent
</t>
    </r>
    <r>
      <rPr>
        <sz val="11"/>
        <color rgb="FF000000"/>
        <rFont val="Calibri"/>
        <family val="2"/>
        <charset val="1"/>
      </rPr>
      <t xml:space="preserve">
3) HDK har omtalt at tilskuddet er basert på en mildertidig overgangsordning, som sitt største risikoområde.  </t>
    </r>
    <r>
      <rPr>
        <b val="true"/>
        <sz val="11"/>
        <color rgb="FF000000"/>
        <rFont val="Calibri"/>
        <family val="2"/>
        <charset val="1"/>
      </rPr>
      <t xml:space="preserve">Godkjent
</t>
    </r>
    <r>
      <rPr>
        <sz val="11"/>
        <color rgb="FF000000"/>
        <rFont val="Calibri"/>
        <family val="2"/>
        <charset val="1"/>
      </rPr>
      <t xml:space="preserve">Totalt:</t>
    </r>
    <r>
      <rPr>
        <b val="true"/>
        <sz val="11"/>
        <color rgb="FF000000"/>
        <rFont val="Calibri"/>
        <family val="2"/>
        <charset val="1"/>
      </rPr>
      <t xml:space="preserve"> Ikke godkjent
</t>
    </r>
    <r>
      <rPr>
        <sz val="11"/>
        <color rgb="FF000000"/>
        <rFont val="Calibri"/>
        <family val="2"/>
        <charset val="1"/>
      </rPr>
      <t xml:space="preserve">
Punkt 1.2: HDK har kun ramset opp strekpunktene, men da de bekrefter at disse innfris, har de en refleksjon over at systemet er tilfredsstillende til at kravene overholdes.
 - lover og regler overholdes:  De bekrefter at opplegget sikrer det.</t>
    </r>
    <r>
      <rPr>
        <b val="true"/>
        <sz val="11"/>
        <color rgb="FF000000"/>
        <rFont val="Calibri"/>
        <family val="2"/>
        <charset val="1"/>
      </rPr>
      <t xml:space="preserve"> Godkjent </t>
    </r>
    <r>
      <rPr>
        <sz val="11"/>
        <color rgb="FF000000"/>
        <rFont val="Calibri"/>
        <family val="2"/>
        <charset val="1"/>
      </rPr>
      <t xml:space="preserve"> 
 - resultat- og regnskapsinformasjonen er relevant og pålitelig: De bekrefter at opplegget sikrer det.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De bekrefter at opplegget sikrer det. </t>
    </r>
    <r>
      <rPr>
        <b val="true"/>
        <sz val="11"/>
        <color rgb="FF000000"/>
        <rFont val="Calibri"/>
        <family val="2"/>
        <charset val="1"/>
      </rPr>
      <t xml:space="preserve">Godkjent
</t>
    </r>
    <r>
      <rPr>
        <sz val="11"/>
        <color rgb="FF000000"/>
        <rFont val="Calibri"/>
        <family val="2"/>
        <charset val="1"/>
      </rPr>
      <t xml:space="preserve"> - internkontrollen er dokumentert: De bekrefter at opplegget sikrer at internkontrollen dokumenterers i referater og rapporter.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1.3:
4) andre vesentlige forhold: HDK har ingen andre vesentlig forhold. </t>
    </r>
    <r>
      <rPr>
        <b val="true"/>
        <sz val="11"/>
        <color rgb="FF000000"/>
        <rFont val="Calibri"/>
        <family val="2"/>
        <charset val="1"/>
      </rPr>
      <t xml:space="preserve">Godkjent</t>
    </r>
  </si>
  <si>
    <t xml:space="preserve">Har ikke levert, ikke i tråd med kravet</t>
  </si>
  <si>
    <t xml:space="preserve">punkt 3: et opphold av to utreisende Erasmuns +-studenter har en opphold under 3 mnd. </t>
  </si>
  <si>
    <t xml:space="preserve">Nedgang fra 2022 til 2023</t>
  </si>
  <si>
    <t xml:space="preserve">Høyskolen for Ledelse og Teologi as</t>
  </si>
  <si>
    <r>
      <rPr>
        <sz val="11"/>
        <color rgb="FF000000"/>
        <rFont val="Calibri"/>
        <family val="2"/>
        <charset val="1"/>
      </rPr>
      <t xml:space="preserve">Punkt 1.1: 
1) HLT skriver at "Styringsdokument for arbeidet med sikkerhet og beredskap i sektoren ligger til grunn for arbeidet med risikovurdering" Ettersom HLT ikke omtaler risikovurderinger utover HMS, samfunnssikkerhet og informasjonssikkerhet, er ikke det godt nok. </t>
    </r>
    <r>
      <rPr>
        <b val="true"/>
        <sz val="11"/>
        <color rgb="FF000000"/>
        <rFont val="Calibri"/>
        <family val="2"/>
        <charset val="1"/>
      </rPr>
      <t xml:space="preserve">Ikke godkjent
</t>
    </r>
    <r>
      <rPr>
        <sz val="11"/>
        <color rgb="FF000000"/>
        <rFont val="Calibri"/>
        <family val="2"/>
        <charset val="1"/>
      </rPr>
      <t xml:space="preserve">
2) HLT skriver at de det ble gjennomført risikovurdering i desember 2023, men da de ikke har ikke omtalt at risikovurdering er gjennomført utover risikovurderinger ifbm HMS, samfunnssikkher og informasjonssikkerhet, får de </t>
    </r>
    <r>
      <rPr>
        <b val="true"/>
        <sz val="11"/>
        <color rgb="FF000000"/>
        <rFont val="Calibri"/>
        <family val="2"/>
        <charset val="1"/>
      </rPr>
      <t xml:space="preserve">ikke godkjent
</t>
    </r>
    <r>
      <rPr>
        <sz val="11"/>
        <color rgb="FF000000"/>
        <rFont val="Calibri"/>
        <family val="2"/>
        <charset val="1"/>
      </rPr>
      <t xml:space="preserve">
3)HLT har omtalt statstilskudd, rekruttering og strategisk forvaltning av egne ressurser, som sine største risikoområder.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HLT skriver at "Revisors årlige
gjennomgang av regnskap og kontrollhandlinger knyttet til særattestasjon, sikrer også at lover
og regler overholdes, og at resultat- og regnskapsinformasjonen er relevant og pålitelig" . </t>
    </r>
    <r>
      <rPr>
        <b val="true"/>
        <sz val="11"/>
        <color rgb="FF000000"/>
        <rFont val="Calibri"/>
        <family val="2"/>
        <charset val="1"/>
      </rPr>
      <t xml:space="preserve">Godkjent</t>
    </r>
    <r>
      <rPr>
        <sz val="11"/>
        <color rgb="FF000000"/>
        <rFont val="Calibri"/>
        <family val="2"/>
        <charset val="1"/>
      </rPr>
      <t xml:space="preserve">  
 - resultat- og regnskapsinformasjonen er relevant og pålitelig: HLT skriver at "Revisors årlige
gjennomgang av regnskap og kontrollhandlinger knyttet til særattestasjon, sikrer også at lover
og regler overholdes, og at resultat- og regnskapsinformasjonen er relevant og pålitelig".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HLT skriver at "Regnskapsfører utarbeider jevnlige regnskapsrapporter for å avdekke avvik og sikre oversikt". De skriver imidlertid ikke noe om hvordan avvik håndteres, og omtalen er for snever da den kun omtaler regnskapet og regnskapsfører.</t>
    </r>
    <r>
      <rPr>
        <b val="true"/>
        <sz val="11"/>
        <color rgb="FF000000"/>
        <rFont val="Calibri"/>
        <family val="2"/>
        <charset val="1"/>
      </rPr>
      <t xml:space="preserve"> Ikke godkjent
</t>
    </r>
    <r>
      <rPr>
        <sz val="11"/>
        <color rgb="FF000000"/>
        <rFont val="Calibri"/>
        <family val="2"/>
        <charset val="1"/>
      </rPr>
      <t xml:space="preserve"> - internkontrollen er dokumentert: HLT skriver at "Arbeidet med styring og kontroll er forankret i styret, som sørger for en forsvarlig organisering og kontroll av virksomheten. Dette omfatter blant annet fastsettelse av overordnede retningslinjer for driften, strategiske planer, økonomistyring og behandling av årsrapporter".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1.3:
4) andre vesentlige forhold: HLT har ingen andre vesentlig forhold. </t>
    </r>
    <r>
      <rPr>
        <b val="true"/>
        <sz val="11"/>
        <color rgb="FF000000"/>
        <rFont val="Calibri"/>
        <family val="2"/>
        <charset val="1"/>
      </rPr>
      <t xml:space="preserve">Godkjent</t>
    </r>
  </si>
  <si>
    <t xml:space="preserve">Punkt 1: En student har ikke betalt studieavgift og derfor ikke godkjent.
To studenter fra Folkehøyskolen studerte ved HLT, men eksamen var frivillig (ok). To andre studenter møtte ikke til eksamen og de sluttet (ok)</t>
  </si>
  <si>
    <t xml:space="preserve">Økning fra 2021 til 2022
Negativ DM</t>
  </si>
  <si>
    <t xml:space="preserve">Høyskolen Kristiania - Ernst G Mortensen stiftelse</t>
  </si>
  <si>
    <r>
      <rPr>
        <sz val="11"/>
        <color rgb="FF000000"/>
        <rFont val="Calibri"/>
        <family val="2"/>
        <charset val="1"/>
      </rPr>
      <t xml:space="preserve">Punkt 1.1: 
1) HK skriver at de fikk PWC til å gjennomfører en "modenhetsvurdering" av høyskolen i 2023 og at  "Modenhetsvurderingen inngikk som ett av flere tiltak i høyskolen for å sikre at virksomheten har prosesser og metodikk for arbeidet med risikovurderinger" Et av formålene med modenhetsvurderingen var å identifisere vesentlige risikoer. HK skriver videre at PwC bisto godt i arbeidet med internkontroll og risikostyring. Ettersom "modenhetsvurdering" ikke kan anses å være et opplegg for styring og kontroll, da det kun ble gjennomført i 2023, er ikke dette godt nok, og vi ser at internkontrllen trolig inneholder risikovurderinger, men de skriver bare helt indirekte om dette, så de får derfor </t>
    </r>
    <r>
      <rPr>
        <b val="true"/>
        <sz val="11"/>
        <color rgb="FF000000"/>
        <rFont val="Calibri"/>
        <family val="2"/>
        <charset val="1"/>
      </rPr>
      <t xml:space="preserve">ikke godkjent
</t>
    </r>
    <r>
      <rPr>
        <sz val="11"/>
        <color rgb="FF000000"/>
        <rFont val="Calibri"/>
        <family val="2"/>
        <charset val="1"/>
      </rPr>
      <t xml:space="preserve">
2) HK har ikke omtalt at risikovurdering er gjennomført.  </t>
    </r>
    <r>
      <rPr>
        <b val="true"/>
        <sz val="11"/>
        <color rgb="FF000000"/>
        <rFont val="Calibri"/>
        <family val="2"/>
        <charset val="1"/>
      </rPr>
      <t xml:space="preserve">Ikke godkjent
</t>
    </r>
    <r>
      <rPr>
        <sz val="11"/>
        <color rgb="FF000000"/>
        <rFont val="Calibri"/>
        <family val="2"/>
        <charset val="1"/>
      </rPr>
      <t xml:space="preserve">
3) HK har omtalt angrep med livstruende vold på studenter og/eller ansatte, at bygninger eller nødvendig utstyr blir utilgjengelige, at IT-systemer blir utilgjengelige og/eller sensitiv informasjon kommer på avveie eller blir endret og større samfunnsmessige utfordringer påvirker høyskolen negativt, som sine største risikoområder. Da flere av risikoene har kobling mot styring og kontroll,   anses dette ok.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De skriver i første setning i kap. 4.4 "Høyskolen Kristiania igangsatte våren 2022 et arbeid for å etablere økt systematikk for internkontroll. Formålet har vært å sikre at aktiviteter planlegges, organiseres, utføres og vedlikeholdes i samsvar med lover, forskrifter og interne retningslinjer." De er inne på at systemet sikrer at lover og regler innfris, så rapporteringen godkjennes derfor.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HK skriver at"Økonomiavdelingen ledes av regnskapssjef, og består av 13 medarbeidere. Avdelingen sørger for kvalitetssikret og korrekt regnskapsførte data til høyskolens regnskaper". Vi anser at det er godt nok til å sikre at informasjonen er relevant og pålitelig.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HK skriver at "Avdeling for økonomisk analyse avholder kvartalsvis budsjettoppfølgingsmøter med alle
budsjettansvarlige, alle avdelinger og alle resultatenheter. Her blir avvik analysert og gjennomgått. " </t>
    </r>
    <r>
      <rPr>
        <b val="true"/>
        <sz val="11"/>
        <color rgb="FF000000"/>
        <rFont val="Calibri"/>
        <family val="2"/>
        <charset val="1"/>
      </rPr>
      <t xml:space="preserve">Godkjent
</t>
    </r>
    <r>
      <rPr>
        <sz val="11"/>
        <color rgb="FF000000"/>
        <rFont val="Calibri"/>
        <family val="2"/>
        <charset val="1"/>
      </rPr>
      <t xml:space="preserve"> - internkontrollen er dokumentert: HK satte i gang et større arbeid med internkontrollen i 2022, hvor et av formålene med arbeidet var å "sikre etterrettelighet i dokumentasjon av
interne retningslinjer, i håndtering av hendelser og rapportering, samt sørge for en samlet og helhetlig oversikt over arbeidet". Siden vi nå er i 2024,  regner vi med at dette nå er på plass.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1.3:
4) andre vesentlige forhold: HK har ikke omtalt om de har vesentlige forhold. </t>
    </r>
    <r>
      <rPr>
        <b val="true"/>
        <sz val="11"/>
        <color rgb="FF000000"/>
        <rFont val="Calibri"/>
        <family val="2"/>
        <charset val="1"/>
      </rPr>
      <t xml:space="preserve">Ikke godkjent</t>
    </r>
  </si>
  <si>
    <t xml:space="preserve">Pkt 2 og 3: revisor har undersøkt start- og sluttdato for studieutveksling
som fremkommer, og vi legger til grunn at minst 3 måneders opphold er innfridd, så godkjent. </t>
  </si>
  <si>
    <t xml:space="preserve">Økning fra 2022-2023</t>
  </si>
  <si>
    <t xml:space="preserve">Lovisenberg diakonale høgskole as</t>
  </si>
  <si>
    <r>
      <rPr>
        <sz val="11"/>
        <color rgb="FF000000"/>
        <rFont val="Calibri"/>
        <family val="2"/>
        <charset val="1"/>
      </rPr>
      <t xml:space="preserve">Punkt 1.1: 
1) LDH skriver at " Sentralt i internkontrollsystemet er systematisk og kontinuerlig arbeid
med risikostyring. Risikovurderinger gjennomføres parallelt med plan- og
budsjettprosessene".  </t>
    </r>
    <r>
      <rPr>
        <b val="true"/>
        <sz val="11"/>
        <color rgb="FF000000"/>
        <rFont val="Calibri"/>
        <family val="2"/>
        <charset val="1"/>
      </rPr>
      <t xml:space="preserve">Godkjent
</t>
    </r>
    <r>
      <rPr>
        <sz val="11"/>
        <color rgb="FF000000"/>
        <rFont val="Calibri"/>
        <family val="2"/>
        <charset val="1"/>
      </rPr>
      <t xml:space="preserve">
2) LDH skriver at "Et konkret resultat av risikovurderingene er utformingen av risikorapporter som analyserer identifiserte risikofaktorer og gir tiltak for å redusere risiko til et
akseptabelt nivå.[...] Risikorapportene gjennomgås hvert halvår, hvorpå risikoer som er relevante for styringsdialogen rapporteres til høgskolestyret. For 2024 ble en overordnet risikovurdering fremlagt for styret i desember 2023".  Ettersom risikorapportene baserer seg på risikovurderinger, og gjennomgås hvert halvår, så anser vi at risikovurdering er gjennomført. </t>
    </r>
    <r>
      <rPr>
        <b val="true"/>
        <sz val="11"/>
        <color rgb="FF000000"/>
        <rFont val="Calibri"/>
        <family val="2"/>
        <charset val="1"/>
      </rPr>
      <t xml:space="preserve">Godkjent
</t>
    </r>
    <r>
      <rPr>
        <sz val="11"/>
        <color rgb="FF000000"/>
        <rFont val="Calibri"/>
        <family val="2"/>
        <charset val="1"/>
      </rPr>
      <t xml:space="preserve">
3) LDH viser i kap IV til kap V for de største risikoområdene. Risikoområdene er utilstrekkelig samarbeid på tvers av avdelinger om fornyelse av studieporteføljen, manglende strategisk styring av studieporteføljeutvikling i ledelsesleddene, ledelsen og kollegiet har ikke eierskap til prosessen om å etablere prioriterte forskningsområder som understøtter studieporteføljen og de strategiske satsningene, manglende fornyelse og forsterkning av virkemidlene for effektivisering av måloppnåelsen i strategisk plan, lav integrering av FNs bærekraftsmål i forskning, undervisning og drift og ansatte og studenter har ikke oppdatert mangfoldskompetanse. Det er vanskelig å vite om det er kobling til systemet for styring og kontroll, men siden høyskolen selv viser til disse risikoene under kapittelet om internkontroll og risikostyring i kap IV, så legger vi til grunn at det er en kobling.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1.2:  
 - lover og regler overholdes:  LDH skriver at "rektor og høgskoledirektør er overordnet ansvarlig for at lover og regler overholdes". Ettersom de ikke skriver noe om hvordan ansvaret relaterer seg til opplegget for styring og kontroll, er det ikke godt nok. </t>
    </r>
    <r>
      <rPr>
        <b val="true"/>
        <sz val="11"/>
        <color rgb="FF000000"/>
        <rFont val="Calibri"/>
        <family val="2"/>
        <charset val="1"/>
      </rPr>
      <t xml:space="preserve">Ikke godkjent </t>
    </r>
    <r>
      <rPr>
        <sz val="11"/>
        <color rgb="FF000000"/>
        <rFont val="Calibri"/>
        <family val="2"/>
        <charset val="1"/>
      </rPr>
      <t xml:space="preserve"> 
 - resultat- og regnskapsinformasjonen er relevant og pålitelig: LDH har ikke direkte skrevet at informasjonen er relevant og pålitlig, men har skrevet i detalj om sine rutiner vedrørende regnskapsgjennomgang, månedlige regnskapsrapporter behandles i ledergruppen, økonomisk status rapporteres til styret  og de har rutiner for attestering, lønnskjøring etc. Vi tenker at disse rutinene sikrer at informasjonen er pålitlig og relevant, så de får godkjent.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Kun omtalt som en del av kvalitetssytemet, ikke opplegg for styring og kontroll. </t>
    </r>
    <r>
      <rPr>
        <b val="true"/>
        <sz val="11"/>
        <color rgb="FF000000"/>
        <rFont val="Calibri"/>
        <family val="2"/>
        <charset val="1"/>
      </rPr>
      <t xml:space="preserve">Ikke godkjent
</t>
    </r>
    <r>
      <rPr>
        <sz val="11"/>
        <color rgb="FF000000"/>
        <rFont val="Calibri"/>
        <family val="2"/>
        <charset val="1"/>
      </rPr>
      <t xml:space="preserve"> - internkontrollen er dokumentert: LDH skriver at "Systemet er bygget opp i tre deler: styrende, gjennomførende og kontrollerende dokumenter".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1.3:
4) andre vesentlige forhold: LDH har ikke kommentert om de har andre vesentlige forhold. </t>
    </r>
    <r>
      <rPr>
        <b val="true"/>
        <sz val="11"/>
        <color rgb="FF000000"/>
        <rFont val="Calibri"/>
        <family val="2"/>
        <charset val="1"/>
      </rPr>
      <t xml:space="preserve">Ikke godkjent</t>
    </r>
  </si>
  <si>
    <r>
      <rPr>
        <sz val="10"/>
        <color rgb="FF000000"/>
        <rFont val="Calibri"/>
        <family val="2"/>
        <charset val="1"/>
      </rPr>
      <t xml:space="preserve">Revisor skriver "Lovisenberg diakonale høgskole oppgir at de kun har rapportert om 2 inn- eller utvekslingsopphold med varighet over 3 måneder i 2023. Vi har kontrollert at det foreligger signert kontrakt for dette forholdet, samt at oppholdet hadde over 3 måneders varighet. Øvrige kontrollpunkter er oppfylt uten avvik". Ettersom det står at det er rapportert </t>
    </r>
    <r>
      <rPr>
        <u val="single"/>
        <sz val="10"/>
        <color rgb="FF000000"/>
        <rFont val="Calibri"/>
        <family val="2"/>
        <charset val="1"/>
      </rPr>
      <t xml:space="preserve">kun</t>
    </r>
    <r>
      <rPr>
        <sz val="10"/>
        <color rgb="FF000000"/>
        <rFont val="Calibri"/>
        <family val="2"/>
        <charset val="1"/>
      </rPr>
      <t xml:space="preserve"> 2 opphold og revisor skriver at "</t>
    </r>
    <r>
      <rPr>
        <u val="single"/>
        <sz val="10"/>
        <color rgb="FF000000"/>
        <rFont val="Calibri"/>
        <family val="2"/>
        <charset val="1"/>
      </rPr>
      <t xml:space="preserve">øvrige</t>
    </r>
    <r>
      <rPr>
        <sz val="10"/>
        <color rgb="FF000000"/>
        <rFont val="Calibri"/>
        <family val="2"/>
        <charset val="1"/>
      </rPr>
      <t xml:space="preserve"> kontrollpunkter er oppfylt, kan det se ut som det er avvik, men da revisor ikke skriver dette konkret for pkt 2, er det tvil om konklusjonen. Det er vanskelig å vurdere revisors omtale knyttet til varighet på minst 3 mnd både i pkt 2 og 3. 
Pkt 6 3 prosjekter rapportert som
bidrags- og
oppdragsfinansiert aktivitet
(BOA), men det er uklart om det ble levert prosjektregmnskap for 2023.  
NOKUT tok kontakt med revisor i BDO og fikk følgende svar den 7/5-24: "Med hensyn til punkt 2 har vi kontrollert 7 utvekslingsstudenter mot signerte kontrakter hvor start- og sluttdato for studieutveksling kommer frem. Vårt utvalg utgjør mer enn 10 % av utvekslingsstudenter i 2023. Alle kontrollerte utvekslingsstudenter har signert kontrakt som angir perioden på utvekslingsoppholdets varighet. Av kontrollerte er det 2 utvekslingsopphold som har varighet på minimum 3 måneder..."
"Med hensyn til punkt 3 har vi kontrollert 5 Erasmus+-studenter mot signerte kontrakter hvor start- og sluttdato for studieutveksling kommer frem. Vårt utvalg utgjør mer enn 10% av Erasmus+-studenter i 2023. Alle kontrollerte Erasmus+-studenter har signert kontrakt som angir perioden som angir utvekslingsoppholdets varighet. Av de kontrollerte er det ingen Erasmus+-opphold med varighet på minimum 3 måneder..." 
Som du ser, er det da avvik knyttet til punktet om 3 måneders varighet." Videre svarte de på spørsmål om punkt 6 som de gav følgende svar på: "Når det gjelder punkt 6, stiller saken seg annerledes. Her er våre faktiske funn beskrevet presist og korrekt. Dere må selv ta stilling til om «kontrakt» tilfredsstiller kravet til «egen avtale». Det ville jeg vel tro at det gjør. Videre har vi mottatt sluttrapport for ett av prosjektene. I dette ligger at det er levert periodisert prosjektregnskap. For de andre to legges det opp til at det rapporteres samlet for hele prosjektperioden etter utløpet 31.12.24. Rent faktisk foreligger da ikke prosjektregnskap for 2023. Det betyr ikke at prosjektregnskapene ikke er ført løpende, men at det ikke er avlagt og rapportert for 2023. Hvorvidt dette tilfredsstiller kravet, er da opp til dere å avgjøre". NOKUT gir ikke-godkjent på 3 mnd. varighet under punkt 2 og 3, og om pkt 6 har to prosjekt etter planen ferdigstillelse 31/12-24, men det foreligger ikke prosjektregnskap for 2023, og selv om de kan ha ført regnskap løpende er det ikke avlagt og rapportert for 2023, og institusjonen får derfor ikke godkjent på punkt 6  </t>
    </r>
  </si>
  <si>
    <t xml:space="preserve">NLA Høgskolen as</t>
  </si>
  <si>
    <r>
      <rPr>
        <sz val="11"/>
        <color rgb="FF000000"/>
        <rFont val="Calibri"/>
        <family val="2"/>
        <charset val="1"/>
      </rPr>
      <t xml:space="preserve">Punkt 1.1: 
1) NLA skriver aller først i kapittel IV at god risikovurdering er av stor betydning. De viser imidlertid til ROS-analyse. De skriver senere i kapittelet at "Risikostyring av økonomien er tilpasset institusjonens egenart, risiko og vesentlighet og blir ivaretatt gjennom våre systemer og rutiner for budsjetter, jevnlige regnskapsrapporter og fortløpende oppdatering av våre langtidsprognoser.[..] Vår revisor har årlig møte med styret uten ledelsen til stede hvor de blant annet tar opp eventuelle risikoområder som de ser fra sitt ståsted". Da NLA har risikostyring av økonomien og de omtaler at risikovurdering er av stor betydning, tolker vi at risikovurdering er en del av opplegget for økonomistyringen. Vi godkjenner derfor rapporteringen under punkt 1). </t>
    </r>
    <r>
      <rPr>
        <b val="true"/>
        <sz val="11"/>
        <color rgb="FF000000"/>
        <rFont val="Calibri"/>
        <family val="2"/>
        <charset val="1"/>
      </rPr>
      <t xml:space="preserve">Godkjent
</t>
    </r>
    <r>
      <rPr>
        <sz val="11"/>
        <color rgb="FF000000"/>
        <rFont val="Calibri"/>
        <family val="2"/>
        <charset val="1"/>
      </rPr>
      <t xml:space="preserve">
2) NLA har ikke omtalt at risikovurdering er gjennomført, utover ROS-analyser. </t>
    </r>
    <r>
      <rPr>
        <b val="true"/>
        <sz val="11"/>
        <color rgb="FF000000"/>
        <rFont val="Calibri"/>
        <family val="2"/>
        <charset val="1"/>
      </rPr>
      <t xml:space="preserve">Ikke godkjent
</t>
    </r>
    <r>
      <rPr>
        <sz val="11"/>
        <color rgb="FF000000"/>
        <rFont val="Calibri"/>
        <family val="2"/>
        <charset val="1"/>
      </rPr>
      <t xml:space="preserve">
3)NLA omtaler at de skal identifisere risikoområder, men vi kan ikke se at NLA har omtalt de største risikoområdene i kap IV eller V. </t>
    </r>
    <r>
      <rPr>
        <b val="true"/>
        <sz val="11"/>
        <color rgb="FF000000"/>
        <rFont val="Calibri"/>
        <family val="2"/>
        <charset val="1"/>
      </rPr>
      <t xml:space="preserve">Ikke 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NLA skriver at "Vi anser at systemet vårt for styring, kontroll og internkontroll er hensiktsmessig og i tråd med gjeldende lover og regler". NLA skriver at systemet/opplegget er i tråd med gjeldende lover og regler, da vi tolker det at de har en refleksjon at systemet er tilstrekkelig til at lover og regler blir overholdt og det blir derfor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Ikke nevnt. </t>
    </r>
    <r>
      <rPr>
        <b val="true"/>
        <sz val="11"/>
        <color rgb="FF000000"/>
        <rFont val="Calibri"/>
        <family val="2"/>
        <charset val="1"/>
      </rPr>
      <t xml:space="preserve">Ikke godkjent
</t>
    </r>
    <r>
      <rPr>
        <sz val="11"/>
        <color rgb="FF000000"/>
        <rFont val="Calibri"/>
        <family val="2"/>
        <charset val="1"/>
      </rPr>
      <t xml:space="preserve"> - vesentlig styringssvikt, feil og mangler avdekkes og håndteres: Ikke nevnt ifbm. opplegg for styring og kontroll. </t>
    </r>
    <r>
      <rPr>
        <b val="true"/>
        <sz val="11"/>
        <color rgb="FF000000"/>
        <rFont val="Calibri"/>
        <family val="2"/>
        <charset val="1"/>
      </rPr>
      <t xml:space="preserve">Ikke godkjent
</t>
    </r>
    <r>
      <rPr>
        <sz val="11"/>
        <color rgb="FF000000"/>
        <rFont val="Calibri"/>
        <family val="2"/>
        <charset val="1"/>
      </rPr>
      <t xml:space="preserve"> - internkontrollen er dokumentert: Ikke nevnt </t>
    </r>
    <r>
      <rPr>
        <b val="true"/>
        <sz val="11"/>
        <color rgb="FF000000"/>
        <rFont val="Calibri"/>
        <family val="2"/>
        <charset val="1"/>
      </rPr>
      <t xml:space="preserve">Ikke 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1.3:
4) andre vesentlige forhold: NLA har ingen andre vesentlig forhold.</t>
    </r>
    <r>
      <rPr>
        <b val="true"/>
        <sz val="11"/>
        <color rgb="FF000000"/>
        <rFont val="Calibri"/>
        <family val="2"/>
        <charset val="1"/>
      </rPr>
      <t xml:space="preserve"> Godkjent</t>
    </r>
  </si>
  <si>
    <t xml:space="preserve">Stiftelsen Steinerhøyskolen</t>
  </si>
  <si>
    <r>
      <rPr>
        <sz val="11"/>
        <color rgb="FF000000"/>
        <rFont val="Calibri"/>
        <family val="2"/>
        <charset val="1"/>
      </rPr>
      <t xml:space="preserve">Punkt 1.1: 
1) Under overskriften "Risikovurdering" skriver Steinerhøyskolen (SH) at "For å arbeide mer systematisk med risiko, ble et større arbeid igangsatt sent i 2022. I felles møter har toppledelse, styreleder og administrasjon kartlagt uønskede hendelser som kan inntreffe" Vi anser at "kartlegging av uønskede hendelser" er å anse som risikovurdering og at de skriver at de jobber mer systematisk med risiko, anser vi risiko som en del av et system. </t>
    </r>
    <r>
      <rPr>
        <b val="true"/>
        <sz val="11"/>
        <color rgb="FF000000"/>
        <rFont val="Calibri"/>
        <family val="2"/>
        <charset val="1"/>
      </rPr>
      <t xml:space="preserve">Godkjent
</t>
    </r>
    <r>
      <rPr>
        <sz val="11"/>
        <color rgb="FF000000"/>
        <rFont val="Calibri"/>
        <family val="2"/>
        <charset val="1"/>
      </rPr>
      <t xml:space="preserve">
2) SH skriver at  "I felles møter har toppledelse, styreleder og administrasjon kartlagt uønskede hendelser som kan inntreffe". Ettersom de omtaler dette i preteritum, legger vi til grunna at det er gjort. </t>
    </r>
    <r>
      <rPr>
        <b val="true"/>
        <sz val="11"/>
        <color rgb="FF000000"/>
        <rFont val="Calibri"/>
        <family val="2"/>
        <charset val="1"/>
      </rPr>
      <t xml:space="preserve">Godkjent
</t>
    </r>
    <r>
      <rPr>
        <sz val="11"/>
        <color rgb="FF000000"/>
        <rFont val="Calibri"/>
        <family val="2"/>
        <charset val="1"/>
      </rPr>
      <t xml:space="preserve">
3) SH har omtalt  elleve identifiserte risikoområder, som feks avslag på søknad om institusjonsakkreditering.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1.2: De ramser opp strekpunktene, men da de har refleksjon og bekrefter at systemet skal sikre at strekpunktene innfris, godkjenner vi omtalene.  
 - lover og regler overholdes:  De bekrefter at opplegget sikrer det.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De bekrefter at opplegget sikrer det.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De bekrefter at opplegget sikrer det. </t>
    </r>
    <r>
      <rPr>
        <b val="true"/>
        <sz val="11"/>
        <color rgb="FF000000"/>
        <rFont val="Calibri"/>
        <family val="2"/>
        <charset val="1"/>
      </rPr>
      <t xml:space="preserve">Godkjent
</t>
    </r>
    <r>
      <rPr>
        <sz val="11"/>
        <color rgb="FF000000"/>
        <rFont val="Calibri"/>
        <family val="2"/>
        <charset val="1"/>
      </rPr>
      <t xml:space="preserve"> - internkontrollen er dokumentert: De bekrefter at opplegget sikrer at internkontrollen dokumenteres . </t>
    </r>
    <r>
      <rPr>
        <b val="true"/>
        <sz val="11"/>
        <color rgb="FF000000"/>
        <rFont val="Calibri"/>
        <family val="2"/>
        <charset val="1"/>
      </rPr>
      <t xml:space="preserve">Godkjent
</t>
    </r>
    <r>
      <rPr>
        <sz val="11"/>
        <color rgb="FF000000"/>
        <rFont val="Calibri"/>
        <family val="2"/>
        <charset val="1"/>
      </rPr>
      <t xml:space="preserve">Totalt:</t>
    </r>
    <r>
      <rPr>
        <b val="true"/>
        <sz val="11"/>
        <color rgb="FF000000"/>
        <rFont val="Calibri"/>
        <family val="2"/>
        <charset val="1"/>
      </rPr>
      <t xml:space="preserve"> Godkjent
</t>
    </r>
    <r>
      <rPr>
        <sz val="11"/>
        <color rgb="FF000000"/>
        <rFont val="Calibri"/>
        <family val="2"/>
        <charset val="1"/>
      </rPr>
      <t xml:space="preserve">
Punkt 1.3:
4) andre vesentlige forhold: SH har ingen andre vesentlig forhold. </t>
    </r>
    <r>
      <rPr>
        <b val="true"/>
        <sz val="11"/>
        <color rgb="FF000000"/>
        <rFont val="Calibri"/>
        <family val="2"/>
        <charset val="1"/>
      </rPr>
      <t xml:space="preserve">Godkjent</t>
    </r>
  </si>
  <si>
    <t xml:space="preserve">Kursvirksomhet, Arrangementer finansiert med dekomp/rekomp midler, Arrangementer finansiert med midler fra kunnskapsløftet</t>
  </si>
  <si>
    <t xml:space="preserve">Revisor (RevisorCirkelen Tønsberg AS) har imidlertid ikke skrevet inn høyskolenavnet i attestasjonen</t>
  </si>
  <si>
    <t xml:space="preserve">Økning fra 2022 til 2023</t>
  </si>
  <si>
    <t xml:space="preserve">Totalt styring og kontroll</t>
  </si>
  <si>
    <t xml:space="preserve">2. Vesentlige avvik mellom resultatbudsjett og resultatregnskap</t>
  </si>
  <si>
    <t xml:space="preserve">3. Adskilt regnskap</t>
  </si>
  <si>
    <t xml:space="preserve">4. Handel med nærstående</t>
  </si>
  <si>
    <t xml:space="preserve">5. Særattestasjon</t>
  </si>
  <si>
    <t xml:space="preserve">6. Analyse av utviklingen i regnskapsmessig resultat </t>
  </si>
  <si>
    <t xml:space="preserve">7.. Likviditet og egenkapital</t>
  </si>
  <si>
    <t xml:space="preserve">8. Oppbygging av EK</t>
  </si>
  <si>
    <t xml:space="preserve">9. EK mot driftsinntekter</t>
  </si>
  <si>
    <t xml:space="preserve">a. Beskrivelse av et system for styring og kontroll. </t>
  </si>
  <si>
    <t xml:space="preserve">b. Beskrivelse av styringssystemet (strekpunktene)</t>
  </si>
  <si>
    <t xml:space="preserve"> Samsvar mellom ledelseskommentaren og avvik</t>
  </si>
  <si>
    <t xml:space="preserve">Omtale av den økonomiske drift</t>
  </si>
  <si>
    <t xml:space="preserve">Har adskilt regnskap</t>
  </si>
  <si>
    <t xml:space="preserve">Har levert særattestasjon</t>
  </si>
  <si>
    <t xml:space="preserve">b. Utvikling i driftsresultat</t>
  </si>
  <si>
    <t xml:space="preserve">a. Analyse av institusjonens likviditet </t>
  </si>
  <si>
    <t xml:space="preserve">b. Analyse av institusjonens soliditet </t>
  </si>
  <si>
    <t xml:space="preserve">Utvikling i EK</t>
  </si>
  <si>
    <t xml:space="preserve">Det er samsvar mellom ledelseskommentar og avvik, i tråd med kravet</t>
  </si>
  <si>
    <t xml:space="preserve">Har omtalt den økonomiske driften for 2020</t>
  </si>
  <si>
    <t xml:space="preserve">Økning alle tre år</t>
  </si>
  <si>
    <t xml:space="preserve">Ikke samsvar mellom ledelseskommentarene og avvik, ikke i tråd med kravet</t>
  </si>
  <si>
    <t xml:space="preserve">Har ikke omtalt den økonomiske driften for 2021</t>
  </si>
  <si>
    <t xml:space="preserve">Nedgang alle tre år</t>
  </si>
  <si>
    <t xml:space="preserve">Middels: 10 - 17 </t>
  </si>
  <si>
    <t xml:space="preserve">kan ikke konkludere</t>
  </si>
  <si>
    <t xml:space="preserve">Variasjon de siste tre årene</t>
  </si>
  <si>
    <t xml:space="preserve">Lav: &lt; 10 </t>
  </si>
  <si>
    <t xml:space="preserve">Har omtalt den økonomiske driften for 2023</t>
  </si>
  <si>
    <t xml:space="preserve">Ikke kontrollert</t>
  </si>
  <si>
    <t xml:space="preserve">Har ikke omtalt den økonomiske driften for 2023</t>
  </si>
  <si>
    <t xml:space="preserve">Ingen utvikling 2021-2023</t>
  </si>
  <si>
    <t xml:space="preserve">Kan ikke konkludere</t>
  </si>
  <si>
    <t xml:space="preserve">Foreløpig årsregnskap 2024. Flerårig oversikt over nøkkeltall (Beløp i hele tusen)</t>
  </si>
  <si>
    <t xml:space="preserve">(beløp fra revidert regnskap i 2022 og 2023)</t>
  </si>
  <si>
    <t xml:space="preserve">Institusjon</t>
  </si>
  <si>
    <t xml:space="preserve">Driftsinntekter</t>
  </si>
  <si>
    <t xml:space="preserve">Lønnskostnader</t>
  </si>
  <si>
    <t xml:space="preserve">Driftskostnader</t>
  </si>
  <si>
    <t xml:space="preserve">Driftsresultat</t>
  </si>
  <si>
    <t xml:space="preserve">Årsresultat</t>
  </si>
  <si>
    <t xml:space="preserve">Driftsmargin</t>
  </si>
  <si>
    <t xml:space="preserve">Endring i prosent
2023
--&gt; 2024</t>
  </si>
  <si>
    <t xml:space="preserve">Endring i prosentpoeng
2022
--&gt; 2024</t>
  </si>
  <si>
    <t xml:space="preserve">Handelshøyskolen BI</t>
  </si>
  <si>
    <t xml:space="preserve">VID vitenskapelige høgskole</t>
  </si>
  <si>
    <t xml:space="preserve">Ansgar Teologiske Høgskole</t>
  </si>
  <si>
    <t xml:space="preserve">Barratt Due Musikkinstitutt</t>
  </si>
  <si>
    <t xml:space="preserve">Bergen Arkitekthøgskole</t>
  </si>
  <si>
    <t xml:space="preserve">Dronning Mauds Minne Høgskole</t>
  </si>
  <si>
    <t xml:space="preserve">Fjellhaug Internasjonale Høgskole</t>
  </si>
  <si>
    <t xml:space="preserve">Høgskulen for grøn utvikling</t>
  </si>
  <si>
    <t xml:space="preserve">Høyskolen for dansekunst </t>
  </si>
  <si>
    <t xml:space="preserve">Høyskolen for Ledelse og Teologi</t>
  </si>
  <si>
    <t xml:space="preserve">Høyskolen Kristiania</t>
  </si>
  <si>
    <t xml:space="preserve">Lovisenberg diakonale høgskole</t>
  </si>
  <si>
    <t xml:space="preserve">NLA Høgskolen</t>
  </si>
  <si>
    <t xml:space="preserve">Steinerhøyskolen</t>
  </si>
  <si>
    <t xml:space="preserve">Gjennomsnitt</t>
  </si>
  <si>
    <t xml:space="preserve">Total</t>
  </si>
  <si>
    <t xml:space="preserve">NB! Fjerne merknadene når vi skal lagre kontrollarket til "…til KD"</t>
  </si>
  <si>
    <t xml:space="preserve">Foreløpig årsregnskap 2021. Flerårig oversikt over nøkkeltall (Beløp i hele tusen)</t>
  </si>
  <si>
    <t xml:space="preserve">(beløp fra revidert regnskap i 2019 og 2020)</t>
  </si>
  <si>
    <t xml:space="preserve">Anleggsmidler</t>
  </si>
  <si>
    <t xml:space="preserve">Omløpsmidler</t>
  </si>
  <si>
    <t xml:space="preserve">Sum Eiendeler</t>
  </si>
  <si>
    <t xml:space="preserve">Opptjent egenkapital</t>
  </si>
  <si>
    <t xml:space="preserve">Egenkapital</t>
  </si>
  <si>
    <t xml:space="preserve">Avsetning for
forpliktelser</t>
  </si>
  <si>
    <t xml:space="preserve">Annen langsiktig gjeld</t>
  </si>
  <si>
    <t xml:space="preserve">Kortsiktig gjeld</t>
  </si>
  <si>
    <t xml:space="preserve">Totalkapital</t>
  </si>
  <si>
    <t xml:space="preserve">Egenkapitalgrad (Soliditetsgrad)</t>
  </si>
  <si>
    <t xml:space="preserve">Finansieringsgrad 2 (Likviditetsgrad)</t>
  </si>
  <si>
    <t xml:space="preserve">Endring i prosent
2020
--&gt; 2021</t>
  </si>
  <si>
    <t xml:space="preserve">Endring i prosentpoeng
2020
--&gt; 2021</t>
  </si>
  <si>
    <t xml:space="preserve">Egenkapital sett opp mot driftsinntekt</t>
  </si>
  <si>
    <t xml:space="preserve">Egenkapitalgrad = Egenkapital/Totalkapital</t>
  </si>
  <si>
    <t xml:space="preserve">Finansieringsgrad 2 (Likviditetsgrad) = Omløpsmidler/Kortsiktig gjeld</t>
  </si>
  <si>
    <t xml:space="preserve">Egenkapital sett opp mot driftsinntekt= Egenkapital/driftsinntekter</t>
  </si>
  <si>
    <t xml:space="preserve">2019-beløp for 2019 for HGUt er for Høyskolen for landbruk og bygdeutvikling</t>
  </si>
  <si>
    <t xml:space="preserve">Flerårig oversikt over nøkkeltall (Beløp i hele tusen)</t>
  </si>
  <si>
    <t xml:space="preserve">Avsetning for forpliktelser</t>
  </si>
  <si>
    <t xml:space="preserve">Egenkapitalgrad</t>
  </si>
  <si>
    <t xml:space="preserve">Finansieringsgrad 1</t>
  </si>
  <si>
    <t xml:space="preserve">Arbeidskapital</t>
  </si>
  <si>
    <t xml:space="preserve">Gearing (kortsiktig gjeldgrad)</t>
  </si>
  <si>
    <t xml:space="preserve">Endring i prosent-poeng
2023
--&gt;2024</t>
  </si>
  <si>
    <t xml:space="preserve">Endring
2023
--&gt; 2024</t>
  </si>
  <si>
    <t xml:space="preserve">Finansieringsgrad 1 = Anleggsmidler/(Egenkapital+Langsiktig gjeld)</t>
  </si>
  <si>
    <t xml:space="preserve">Arbeidskapital = Omløpsmidler - Kortsiktig gjeld</t>
  </si>
  <si>
    <t xml:space="preserve">Gearing (kortsiktig gjeldsgrad) = Kortsiktig gjeld/Egenkapital</t>
  </si>
  <si>
    <t xml:space="preserve">Til kontrollpunktene om nærstående handel </t>
  </si>
  <si>
    <t xml:space="preserve">Kilde: note 5 og 6 i oppgjørspakken</t>
  </si>
  <si>
    <t xml:space="preserve">Beløp i 1000 kroner</t>
  </si>
  <si>
    <t xml:space="preserve"> Institusjon</t>
  </si>
  <si>
    <t xml:space="preserve">Salg</t>
  </si>
  <si>
    <t xml:space="preserve">Kjøp</t>
  </si>
  <si>
    <t xml:space="preserve">Fordringer</t>
  </si>
  <si>
    <t xml:space="preserve">Gjeld</t>
  </si>
  <si>
    <t xml:space="preserve">Kontroll</t>
  </si>
  <si>
    <t xml:space="preserve">Tall fra FÅ</t>
  </si>
  <si>
    <t xml:space="preserve">Diff</t>
  </si>
  <si>
    <t xml:space="preserve">Har ikke handel:</t>
  </si>
  <si>
    <t xml:space="preserve">MF</t>
  </si>
  <si>
    <t xml:space="preserve">DMMH</t>
  </si>
  <si>
    <t xml:space="preserve">Ansgar høyskole</t>
  </si>
  <si>
    <t xml:space="preserve">HGUT</t>
  </si>
  <si>
    <t xml:space="preserve">Barratt Due musikkinstitutt</t>
  </si>
  <si>
    <t xml:space="preserve">BA har ikke ført opp fordringen på fordring i note 6, men omtaler den både under handel og fordringer/gjeld, så skulle vært ført opp. BAS har ikke ført opp husleien i det hele tatt i note 5, men omtales i detalj i ledelseskommentaren. Dette kommenteres i rapporten</t>
  </si>
  <si>
    <t xml:space="preserve">Fjellhaug internasjonale høgskole</t>
  </si>
  <si>
    <t xml:space="preserve">Type vare/tjeneste</t>
  </si>
  <si>
    <t xml:space="preserve">Mellomværende (gjeld/fordring)</t>
  </si>
  <si>
    <t xml:space="preserve">Aktør</t>
  </si>
  <si>
    <t xml:space="preserve">salg og drift forvaltningstjenester</t>
  </si>
  <si>
    <t xml:space="preserve">støtte til gaveprofessorat, leie lokaler, drift eierseksjon, undervisningstjenester</t>
  </si>
  <si>
    <t xml:space="preserve">Avregning eierseksjonssameie, avregning felleskostnader, likviditetslån til morselskap (lån), </t>
  </si>
  <si>
    <t xml:space="preserve">Sameiet Sandakerveien 116-118, BI-Bygget D-Blokka AS, Statnett SF, Norconsult, Sameiet Badebakken 2-34, PRO-Consult Sven Tharaldsen</t>
  </si>
  <si>
    <t xml:space="preserve">Oppdragsforskning, IT-tjenester, arkivtjenester, tilskudd, utleie simuleringssenter, utleie og lønnstjenester</t>
  </si>
  <si>
    <t xml:space="preserve">Tiltak for studieprogresjon/samarbeidsm.,  bedriftshelsetjeneste, felleskostnader, undervisningsmateriell, leie lokaler campus Oslo, elektrisk, lys, varme, vaktmester, drift av IT-prg., lisenser, juridisk bistand m.m., diverse, honorar administrasjon, materiell/renhold og samarbeidsmidler etc</t>
  </si>
  <si>
    <t xml:space="preserve">kortsiktig fordring (fire, men ikke oppgitt hva), kortsiktig gjeld (oppgitt fem, men ikke hva)</t>
  </si>
  <si>
    <t xml:space="preserve">Diakonhjemmet Omsorg as, Stiftelsen Diakonhjemmet, Diakonhjemmet sykehusapotek as, Diakonhjemmet sykehus as, Diakonhjemmet Energisentral as, Fagskolen Diakonova og Det norske diakonhjem</t>
  </si>
  <si>
    <t xml:space="preserve">utleie av personell</t>
  </si>
  <si>
    <t xml:space="preserve">felleskostnader, husleie, leie av kantine og billeie</t>
  </si>
  <si>
    <t xml:space="preserve">Ansgarskolen, Ansgar Drift og Eiendom as, Ansgar sommerhotell, Ansgar bibelskole</t>
  </si>
  <si>
    <t xml:space="preserve">Står ikke</t>
  </si>
  <si>
    <t xml:space="preserve">Ikke opplyst</t>
  </si>
  <si>
    <t xml:space="preserve">Bergen arkitekthøgskole</t>
  </si>
  <si>
    <t xml:space="preserve">Lån (fordring) Gjelder lån på opprinnelig 2 mill kroner fra BAS til datterselskap BAS Eiendom AS for å finansiere ny heis, som oppfyllerkrav til universell utforming. Vedtatt av styret i BAS. Gjennomført av BAS Eiendom AS som eier av skolebygget. Lånet på 2 mill. kroner er gitt på markedsmessige vilkår og regulert i skriftlig  låneavtale ifølge høyskolen.</t>
  </si>
  <si>
    <t xml:space="preserve">BAS Eiendom AS</t>
  </si>
  <si>
    <t xml:space="preserve">Utleie arbeidskraft, pensjonskostnader, avis/tidsskrift, annonser og markedsføring</t>
  </si>
  <si>
    <t xml:space="preserve">Servering og overnatting, husleie og renteinntekter, samt overnatting ifbm markedsføringstur</t>
  </si>
  <si>
    <t xml:space="preserve">Faktura med forfall januar (kundefordinger) og en langsiktig fordring</t>
  </si>
  <si>
    <t xml:space="preserve">Norsk Luthersk Misjonssamband, Fjellhaug Eiendom, Bibelskolen Fjellhaug as og Vestborg VGS</t>
  </si>
  <si>
    <t xml:space="preserve">leie av lokaler inkl. felleskostnader</t>
  </si>
  <si>
    <t xml:space="preserve">Rom for Dans as</t>
  </si>
  <si>
    <t xml:space="preserve">Husleie</t>
  </si>
  <si>
    <t xml:space="preserve">Coretta &amp; Martin Luther King Institute for Peace AS og MIF Eiendom as</t>
  </si>
  <si>
    <t xml:space="preserve">regnskapstjenester, forvaltningshonorar, adm tjenester/fellestjenester, utleie, renteinntekter</t>
  </si>
  <si>
    <t xml:space="preserve">lagsiktig fordring (største posten) knytter seg til utbedringsarbeider i våre lokaler i Kirkegaten 24-26. kortsiktig fordringen er ikke omtalt</t>
  </si>
  <si>
    <t xml:space="preserve">Kirkegaten 24-26 as, Fagskolen Kristiania as, utleie Rosenkratz gate 16-18 (fremleie til FK Oslo), framleie av C. Sundtsgt 27/33 og Kalfarveien 76 (fremleie fra HK til FK i Bergen), Olav V's gate, Rådhusgata 27, Rosenkrantz gate 20-22 (fremleie til FK Oslo), Campus Kristiania Eiendom as og Leksia as</t>
  </si>
  <si>
    <t xml:space="preserve">Ikke spesifisert</t>
  </si>
  <si>
    <t xml:space="preserve">husleie, IKT-tjenester, administrasjon</t>
  </si>
  <si>
    <t xml:space="preserve">Avregning/refusjon felleskostnader, husleie og IKT-tjenester</t>
  </si>
  <si>
    <t xml:space="preserve">Stiftelsen Diakonissehuset Lovisenberg</t>
  </si>
  <si>
    <t xml:space="preserve">salg av undervisningstjenester og adm., salg av vaktmestertjenester, utleie av kontor</t>
  </si>
  <si>
    <t xml:space="preserve">NLA Eiendom Breistein, Damaris Norge as, NLA Eiendom Sandviken, GMS Eiendom (NLM Eiendom AS), Normisjon Eiendom as, avd. bolig og gårdsdrift, Storsalen menighet (Normisjon), AS Tullinsgate 4 (NLM Eiendom as)</t>
  </si>
  <si>
    <t xml:space="preserve">Regnskap og vaktmester</t>
  </si>
  <si>
    <t xml:space="preserve">Husleie </t>
  </si>
  <si>
    <t xml:space="preserve">Berlestiftelsen</t>
  </si>
  <si>
    <t xml:space="preserve">Likviditet</t>
  </si>
  <si>
    <t xml:space="preserve">Høyskolen for ledelse og teologi</t>
  </si>
  <si>
    <t xml:space="preserve">Soliditet</t>
  </si>
  <si>
    <t xml:space="preserve">NB! Slette dette arket i versjonen av kontrollarket "…til 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</si>
</sst>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5" formatCode="@"/>
    <numFmt numFmtId="164" formatCode="General"/>
    <numFmt numFmtId="166" formatCode="d\-mmm"/>
    <numFmt numFmtId="167" formatCode="0.0\ %"/>
    <numFmt numFmtId="168" formatCode="#,##0"/>
    <numFmt numFmtId="170" formatCode="0.00%"/>
    <numFmt numFmtId="169" formatCode="0.0%"/>
    <numFmt numFmtId="171" formatCode="0.00"/>
    <numFmt numFmtId="172" formatCode="#,##0.0"/>
    <numFmt numFmtId="173" formatCode="#,##0.00"/>
    <numFmt numFmtId="174" formatCode="General"/>
    <numFmt numFmtId="175" formatCode="0"/>
    <numFmt numFmtId="176" formatCode="0%"/>
  </numFmts>
  <fonts count="13">
    <font>
      <sz val="11"/>
      <color rgb="FF000000"/>
      <name val="Calibri"/>
      <family val="2"/>
      <charset val="1"/>
    </font>
    <font>
      <sz val="14"/>
      <color rgb="FF000000"/>
      <name val="Calibri"/>
      <b/>
    </font>
    <font>
      <sz val="10"/>
      <color rgb="FF000000"/>
      <name val="Calibri"/>
    </font>
    <font>
      <sz val="11"/>
      <color rgb="FF000000"/>
      <name val="Calibri"/>
    </font>
    <font>
      <sz val="10"/>
      <color rgb="FF000000"/>
      <name val="Calibri"/>
      <b/>
    </font>
    <font>
      <sz val="11"/>
      <color rgb="FF000000"/>
      <name val="Calibri"/>
      <b/>
    </font>
    <font>
      <sz val="12"/>
      <color rgb="FF000000"/>
      <name val="Calibri"/>
      <b/>
    </font>
    <font>
      <sz val="11"/>
      <color rgb="FFFF0000"/>
      <name val="Calibri"/>
    </font>
    <font>
      <sz val="11"/>
      <color rgb="FFFF0000"/>
      <name val="Calibri"/>
      <b/>
    </font>
    <font>
      <sz val="12"/>
      <color rgb="FFFFFFFF"/>
      <name val="Calibri"/>
      <b/>
    </font>
    <font>
      <sz val="11"/>
      <color rgb="FF000000"/>
      <name val="Calibri"/>
      <i/>
    </font>
    <font>
      <sz val="11"/>
      <color rgb="FFFFFFFF"/>
      <name val="Calibri"/>
    </font>
    <font>
      <sz val="11"/>
      <color rgb="FFFFFFFF"/>
      <name val="Calibri"/>
      <b/>
    </font>
  </fonts>
  <fills count="13">
    <fill>
      <patternFill patternType="none"/>
    </fill>
    <fill>
      <patternFill patternType="gray125"/>
    </fill>
    <fill>
      <patternFill patternType="solid">
        <fgColor rgb="FFDBDBDB"/>
        <bgColor rgb="FFD9D9D9"/>
      </patternFill>
    </fill>
    <fill>
      <patternFill patternType="solid">
        <fgColor rgb="FF92D050"/>
        <bgColor rgb="FFA9D18E"/>
      </patternFill>
    </fill>
    <fill>
      <patternFill patternType="solid">
        <fgColor rgb="FFFF0000"/>
        <bgColor rgb="FF993300"/>
      </patternFill>
    </fill>
    <fill>
      <patternFill patternType="solid">
        <fgColor rgb="FFF2F2F2"/>
        <bgColor rgb="FFDEEBF7"/>
      </patternFill>
    </fill>
    <fill>
      <patternFill patternType="solid">
        <fgColor rgb="FFFFFFFF"/>
        <bgColor rgb="FFF2F2F2"/>
      </patternFill>
    </fill>
    <fill>
      <patternFill patternType="solid">
        <fgColor rgb="FFDEEBF7"/>
        <bgColor rgb="FFDCE6F1"/>
      </patternFill>
    </fill>
    <fill>
      <patternFill patternType="solid">
        <fgColor rgb="FFFFFF00"/>
        <bgColor rgb="FFFFFF00"/>
      </patternFill>
    </fill>
    <fill>
      <patternFill patternType="solid">
        <fgColor rgb="FF195075"/>
        <bgColor rgb="FF0A3864"/>
      </patternFill>
    </fill>
    <fill>
      <patternFill patternType="solid">
        <fgColor rgb="FFDCE6F1"/>
        <bgColor rgb="FFD9E5EC"/>
      </patternFill>
    </fill>
    <fill>
      <patternFill patternType="solid">
        <fgColor rgb="FF42858C"/>
        <bgColor rgb="FF5B9BD5"/>
      </patternFill>
    </fill>
    <fill>
      <patternFill patternType="solid">
        <fgColor rgb="FFD9E5EC"/>
        <bgColor rgb="FFDCE6F1"/>
      </patternFill>
    </fill>
  </fills>
  <borders count="91">
    <border>
      <left/>
      <right/>
      <top/>
      <bottom/>
      <diagonal/>
    </border>
    <border>
      <bottom style="hair">
        <color rgb="FF195075"/>
      </bottom>
    </border>
    <border>
      <top style="thin">
        <color rgb="FF212A35"/>
      </top>
      <bottom style="thin">
        <color rgb="FF212A35"/>
      </bottom>
    </border>
    <border>
      <left style="hair">
        <color rgb="FF212A35"/>
      </left>
      <top style="thick">
        <color rgb="FF212A35"/>
      </top>
      <bottom style="hair">
        <color rgb="FF212A35"/>
      </bottom>
    </border>
    <border>
      <left style="thick">
        <color rgb="FF212A35"/>
      </left>
      <right style="thick">
        <color rgb="FF212A35"/>
      </right>
      <bottom style="thin">
        <color rgb="FF212A35"/>
      </bottom>
    </border>
    <border>
      <left style="thick">
        <color rgb="FF212A35"/>
      </left>
      <right style="thick">
        <color rgb="FF212A35"/>
      </right>
      <top style="hair">
        <color rgb="FF212A35"/>
      </top>
      <bottom style="thick">
        <color rgb="FF212A35"/>
      </bottom>
    </border>
    <border>
      <left style="hair">
        <color rgb="FF212A35"/>
      </left>
      <right style="hair">
        <color rgb="FF212A35"/>
      </right>
      <top style="hair">
        <color rgb="FF212A35"/>
      </top>
      <bottom style="thick">
        <color rgb="FF212A35"/>
      </bottom>
    </border>
    <border>
      <top style="hair">
        <color rgb="FF195075"/>
      </top>
    </border>
    <border>
      <top style="thin">
        <color rgb="FF212A35"/>
      </top>
    </border>
    <border>
      <left style="thick">
        <color rgb="FF212A35"/>
      </left>
      <right style="thick">
        <color rgb="FF212A35"/>
      </right>
      <top style="thick">
        <color rgb="FF212A35"/>
      </top>
      <bottom style="thick">
        <color rgb="FF212A35"/>
      </bottom>
    </border>
    <border>
      <right style="hair">
        <color rgb="FF195075"/>
      </right>
      <top style="thick">
        <color rgb="FF212A35"/>
      </top>
      <bottom style="hair">
        <color rgb="FF195075"/>
      </bottom>
    </border>
    <border>
      <top style="thick">
        <color rgb="FF212A35"/>
      </top>
      <bottom style="hair">
        <color rgb="FF195075"/>
      </bottom>
    </border>
    <border>
      <left style="hair">
        <color rgb="FF195075"/>
      </left>
      <right style="thin">
        <color rgb="FF212A35"/>
      </right>
      <top style="thick">
        <color rgb="FF212A35"/>
      </top>
      <bottom style="hair">
        <color rgb="FF195075"/>
      </bottom>
    </border>
    <border>
      <left style="hair">
        <color rgb="FF195075"/>
      </left>
      <top style="thick">
        <color rgb="FF212A35"/>
      </top>
      <bottom style="hair">
        <color rgb="FF195075"/>
      </bottom>
    </border>
    <border>
      <left style="hair">
        <color rgb="FF195075"/>
      </left>
      <top style="hair">
        <color rgb="FF195075"/>
      </top>
      <bottom style="thick">
        <color rgb="FF212A35"/>
      </bottom>
    </border>
    <border>
      <left style="hair">
        <color rgb="FF195075"/>
      </left>
      <top style="hair">
        <color rgb="FF195075"/>
      </top>
    </border>
    <border>
      <left style="hair">
        <color rgb="FF195075"/>
      </left>
      <right style="hair">
        <color rgb="FF195075"/>
      </right>
      <top style="hair">
        <color rgb="FF195075"/>
      </top>
    </border>
    <border>
      <left style="thick">
        <color rgb="FF212A35"/>
      </left>
      <top style="hair">
        <color rgb="FF195075"/>
      </top>
      <bottom style="hair">
        <color rgb="FF195075"/>
      </bottom>
    </border>
    <border>
      <right style="hair">
        <color rgb="FF195075"/>
      </right>
      <top style="thick">
        <color rgb="FF212A35"/>
      </top>
    </border>
    <border>
      <left style="hair">
        <color rgb="FF195075"/>
      </left>
      <top style="thick">
        <color rgb="FF212A35"/>
      </top>
    </border>
    <border>
      <top style="thick">
        <color rgb="FF212A35"/>
      </top>
    </border>
    <border>
      <left style="hair">
        <color rgb="FF195075"/>
      </left>
      <right style="hair">
        <color rgb="FF195075"/>
      </right>
      <top style="thick">
        <color rgb="FF212A35"/>
      </top>
    </border>
    <border>
      <left style="hair">
        <color rgb="FF195075"/>
      </left>
      <right style="hair">
        <color rgb="FF195075"/>
      </right>
      <top style="thick">
        <color rgb="FF212A35"/>
      </top>
      <bottom style="hair">
        <color rgb="FF195075"/>
      </bottom>
    </border>
    <border>
      <left style="thick">
        <color rgb="FF195075"/>
      </left>
      <top style="thin">
        <color rgb="FF212A35"/>
      </top>
      <bottom style="thin">
        <color rgb="FF212A35"/>
      </bottom>
    </border>
    <border>
      <right style="hair">
        <color rgb="FF195075"/>
      </right>
    </border>
    <border>
      <left style="hair">
        <color rgb="FF195075"/>
      </left>
      <right style="hair">
        <color rgb="FF195075"/>
      </right>
    </border>
    <border>
      <left style="hair">
        <color rgb="FF195075"/>
      </left>
    </border>
    <border>
      <left style="hair">
        <color rgb="FF195075"/>
      </left>
      <bottom style="hair">
        <color rgb="FF195075"/>
      </bottom>
    </border>
    <border>
      <left style="hair">
        <color rgb="FF195075"/>
      </left>
      <right style="hair">
        <color rgb="FF195075"/>
      </right>
      <top style="hair">
        <color rgb="FF195075"/>
      </top>
      <bottom style="hair">
        <color rgb="FF195075"/>
      </bottom>
    </border>
    <border>
      <left style="hair">
        <color rgb="FF195075"/>
      </left>
      <top style="hair">
        <color rgb="FF195075"/>
      </top>
      <bottom style="hair">
        <color rgb="FF195075"/>
      </bottom>
    </border>
    <border>
      <left style="thick">
        <color rgb="FF212A35"/>
      </left>
      <top style="hair">
        <color rgb="FF195075"/>
      </top>
    </border>
    <border>
      <right style="hair">
        <color rgb="FF195075"/>
      </right>
      <top style="hair">
        <color rgb="FF195075"/>
      </top>
    </border>
    <border>
      <left style="hair">
        <color rgb="FF195075"/>
      </left>
      <right style="hair">
        <color rgb="FF195075"/>
      </right>
      <bottom style="hair">
        <color rgb="FF195075"/>
      </bottom>
    </border>
    <border>
      <right style="hair">
        <color rgb="FF195075"/>
      </right>
      <bottom style="thick">
        <color rgb="FF212A35"/>
      </bottom>
    </border>
    <border>
      <left style="hair">
        <color rgb="FF195075"/>
      </left>
      <bottom style="thick">
        <color rgb="FF212A35"/>
      </bottom>
    </border>
    <border>
      <left style="hair">
        <color rgb="FF212A35"/>
      </left>
      <right style="thin">
        <color rgb="FF212A35"/>
      </right>
      <top style="hair">
        <color rgb="FF212A35"/>
      </top>
      <bottom style="thick">
        <color rgb="FF212A35"/>
      </bottom>
    </border>
    <border>
      <left style="hair">
        <color rgb="FF212A35"/>
      </left>
      <top style="hair">
        <color rgb="FF212A35"/>
      </top>
      <bottom style="thick">
        <color rgb="FF212A35"/>
      </bottom>
    </border>
    <border>
      <left style="thin">
        <color rgb="FF212A35"/>
      </left>
      <right style="hair">
        <color rgb="FF212A35"/>
      </right>
      <top style="thick">
        <color rgb="FF212A35"/>
      </top>
      <bottom style="hair">
        <color rgb="FF195075"/>
      </bottom>
    </border>
    <border>
      <left style="thin">
        <color rgb="FF212A35"/>
      </left>
      <right style="hair">
        <color rgb="FF195075"/>
      </right>
      <top style="thick">
        <color rgb="FF212A35"/>
      </top>
      <bottom style="hair">
        <color rgb="FF195075"/>
      </bottom>
    </border>
    <border>
      <left style="hair">
        <color rgb="FF195075"/>
      </left>
      <right style="thin">
        <color rgb="FF212A35"/>
      </right>
      <top style="hair">
        <color rgb="FF195075"/>
      </top>
      <bottom style="thick">
        <color rgb="FF212A35"/>
      </bottom>
    </border>
    <border>
      <left style="thick">
        <color rgb="FF212A35"/>
      </left>
      <right style="thick">
        <color rgb="FF212A35"/>
      </right>
      <top style="hair">
        <color rgb="FF195075"/>
      </top>
      <bottom style="hair">
        <color rgb="FF195075"/>
      </bottom>
    </border>
    <border>
      <left style="thick">
        <color rgb="FF195075"/>
      </left>
      <right style="thick">
        <color rgb="FF195075"/>
      </right>
      <top style="thin">
        <color rgb="FF212A35"/>
      </top>
      <bottom style="thin">
        <color rgb="FF212A35"/>
      </bottom>
    </border>
    <border>
      <top style="hair">
        <color rgb="FF195075"/>
      </top>
      <bottom style="hair">
        <color rgb="FF195075"/>
      </bottom>
    </border>
    <border>
      <left style="thick">
        <color rgb="FF212A35"/>
      </left>
      <right style="thick">
        <color rgb="FF212A35"/>
      </right>
      <top style="hair">
        <color rgb="FF195075"/>
      </top>
    </border>
    <border>
      <left style="hair">
        <color rgb="FF0A3864"/>
      </left>
      <bottom style="hair">
        <color rgb="FF0A3864"/>
      </bottom>
    </border>
    <border>
      <right style="hair">
        <color rgb="FF195075"/>
      </right>
      <top style="hair">
        <color rgb="FF195075"/>
      </top>
      <bottom style="hair">
        <color rgb="FF195075"/>
      </bottom>
    </border>
    <border>
      <right style="hair">
        <color rgb="FF212A35"/>
      </right>
      <bottom style="hair">
        <color rgb="FF212A35"/>
      </bottom>
    </border>
    <border>
      <right style="hair">
        <color rgb="FF195075"/>
      </right>
      <bottom style="hair">
        <color rgb="FF195075"/>
      </bottom>
    </border>
    <border>
      <left style="thick">
        <color rgb="FF195075"/>
      </left>
      <right style="thick">
        <color rgb="FF195075"/>
      </right>
      <top style="thin">
        <color rgb="FF212A35"/>
      </top>
    </border>
    <border>
      <left style="hair">
        <color rgb="FF0A3864"/>
      </left>
    </border>
    <border>
      <right style="thick">
        <color rgb="FF212A35"/>
      </right>
      <bottom style="thin">
        <color rgb="FF212A35"/>
      </bottom>
    </border>
    <border>
      <left style="hair">
        <color rgb="FF212A35"/>
      </left>
      <right style="hair">
        <color rgb="FF212A35"/>
      </right>
      <bottom style="hair">
        <color rgb="FF212A35"/>
      </bottom>
    </border>
    <border>
      <left style="hair">
        <color rgb="FF212A35"/>
      </left>
      <bottom style="hair">
        <color rgb="FF212A35"/>
      </bottom>
    </border>
    <border>
      <left style="hair">
        <color rgb="FF212A35"/>
      </left>
      <right style="thin">
        <color rgb="FF212A35"/>
      </right>
      <bottom style="hair">
        <color rgb="FF212A35"/>
      </bottom>
    </border>
    <border>
      <left style="hair">
        <color rgb="FF212A35"/>
      </left>
      <right style="hair">
        <color rgb="FF212A35"/>
      </right>
    </border>
    <border>
      <left style="hair">
        <color rgb="FF212A35"/>
      </left>
    </border>
    <border>
      <right style="thick">
        <color rgb="FF212A35"/>
      </right>
      <top style="hair">
        <color rgb="FF212A35"/>
      </top>
    </border>
    <border>
      <left style="hair">
        <color rgb="FF212A35"/>
      </left>
      <right style="hair">
        <color rgb="FF212A35"/>
      </right>
      <top style="hair">
        <color rgb="FF212A35"/>
      </top>
    </border>
    <border>
      <left style="hair">
        <color rgb="FF212A35"/>
      </left>
      <right style="thin">
        <color rgb="FF212A35"/>
      </right>
      <top style="hair">
        <color rgb="FF212A35"/>
      </top>
    </border>
    <border>
      <left style="hair">
        <color rgb="FF212A35"/>
      </left>
      <top style="hair">
        <color rgb="FF212A35"/>
      </top>
    </border>
    <border>
      <right style="thin">
        <color rgb="FF212A35"/>
      </right>
      <top style="thick">
        <color rgb="FF212A35"/>
      </top>
      <bottom style="hair">
        <color rgb="FF195075"/>
      </bottom>
    </border>
    <border>
      <left style="hair">
        <color rgb="FF195075"/>
      </left>
      <right style="thick">
        <color rgb="FF212A35"/>
      </right>
      <top style="thick">
        <color rgb="FF212A35"/>
      </top>
      <bottom style="hair">
        <color rgb="FF195075"/>
      </bottom>
    </border>
    <border>
      <left style="hair">
        <color rgb="FF195075"/>
      </left>
      <right style="thick">
        <color rgb="FF195075"/>
      </right>
      <top style="hair">
        <color rgb="FF195075"/>
      </top>
      <bottom style="thick">
        <color rgb="FF212A35"/>
      </bottom>
    </border>
    <border>
      <left style="hair">
        <color rgb="FF0A3864"/>
      </left>
      <top style="thick">
        <color rgb="FF212A35"/>
      </top>
      <bottom style="hair">
        <color rgb="FF0A3864"/>
      </bottom>
    </border>
    <border>
      <top style="thick">
        <color rgb="FF212A35"/>
      </top>
      <bottom style="hair">
        <color rgb="FF0A3864"/>
      </bottom>
    </border>
    <border>
      <left style="hair">
        <color rgb="FF0A3864"/>
      </left>
      <right style="hair">
        <color rgb="FF0A3864"/>
      </right>
      <top style="thick">
        <color rgb="FF212A35"/>
      </top>
      <bottom style="hair">
        <color rgb="FF0A3864"/>
      </bottom>
    </border>
    <border>
      <bottom style="hair">
        <color rgb="FF0A3864"/>
      </bottom>
    </border>
    <border>
      <left style="hair">
        <color rgb="FF195075"/>
      </left>
      <right style="thin">
        <color rgb="FF212A35"/>
      </right>
      <bottom style="hair">
        <color rgb="FF195075"/>
      </bottom>
    </border>
    <border>
      <left style="hair">
        <color rgb="FF0A3864"/>
      </left>
      <right style="hair">
        <color rgb="FF0A3864"/>
      </right>
      <bottom style="hair">
        <color rgb="FF0A3864"/>
      </bottom>
    </border>
    <border>
      <left style="hair">
        <color rgb="FF195075"/>
      </left>
      <right style="thin">
        <color rgb="FF212A35"/>
      </right>
    </border>
    <border>
      <left style="hair">
        <color rgb="FF0A3864"/>
      </left>
      <right style="hair">
        <color rgb="FF0A3864"/>
      </right>
    </border>
    <border>
      <left style="thick">
        <color rgb="FF212A35"/>
      </left>
      <right style="thick">
        <color rgb="FF212A35"/>
      </right>
      <bottom style="hair">
        <color rgb="FF195075"/>
      </bottom>
    </border>
    <border>
      <left style="thick">
        <color rgb="FF212A35"/>
      </left>
      <right style="thick">
        <color rgb="FF212A35"/>
      </right>
      <top style="thick">
        <color rgb="FF212A35"/>
      </top>
      <bottom style="hair">
        <color rgb="FF212A35"/>
      </bottom>
    </border>
    <border>
      <left style="hair">
        <color rgb="FF212A35"/>
      </left>
      <right style="hair">
        <color rgb="FF212A35"/>
      </right>
      <top style="thick">
        <color rgb="FF212A35"/>
      </top>
      <bottom style="hair">
        <color rgb="FF212A35"/>
      </bottom>
    </border>
    <border>
      <left style="hair">
        <color rgb="FF212A35"/>
      </left>
      <right style="thin">
        <color rgb="FF212A35"/>
      </right>
      <top style="thick">
        <color rgb="FF212A35"/>
      </top>
      <bottom style="hair">
        <color rgb="FF212A35"/>
      </bottom>
    </border>
    <border>
      <top style="thick">
        <color rgb="FF212A35"/>
      </top>
      <bottom style="hair">
        <color rgb="FF212A35"/>
      </bottom>
    </border>
    <border>
      <left style="hair">
        <color rgb="FF212A35"/>
      </left>
      <right style="thick">
        <color rgb="FF212A35"/>
      </right>
      <top style="hair">
        <color rgb="FF212A35"/>
      </top>
      <bottom style="thick">
        <color rgb="FF212A35"/>
      </bottom>
    </border>
    <border>
      <left style="medium">
        <color rgb="FF42858C"/>
      </left>
      <top style="medium">
        <color rgb="FF42858C"/>
      </top>
      <bottom style="medium">
        <color rgb="FF42858C"/>
      </bottom>
    </border>
    <border>
      <top style="medium">
        <color rgb="FF42858C"/>
      </top>
      <bottom style="medium">
        <color rgb="FF42858C"/>
      </bottom>
    </border>
    <border>
      <left style="medium">
        <color rgb="FF8FADD7"/>
      </left>
      <right style="medium">
        <color rgb="FF8FADD7"/>
      </right>
      <bottom style="medium">
        <color rgb="FF8FADD7"/>
      </bottom>
    </border>
    <border>
      <right style="medium">
        <color rgb="FF8FADD7"/>
      </right>
      <bottom style="medium">
        <color rgb="FF8FADD7"/>
      </bottom>
    </border>
    <border>
      <left style="thick">
        <color rgb="FF212A35"/>
      </left>
      <right style="thick">
        <color rgb="FF212A35"/>
      </right>
      <top style="thick">
        <color rgb="FF212A35"/>
      </top>
      <bottom style="hair">
        <color rgb="FF195075"/>
      </bottom>
    </border>
    <border>
      <left style="thick">
        <color rgb="FF212A35"/>
      </left>
      <top style="thick">
        <color rgb="FF212A35"/>
      </top>
      <bottom style="hair">
        <color rgb="FF195075"/>
      </bottom>
    </border>
    <border>
      <left style="thick">
        <color rgb="FF212A35"/>
      </left>
      <right style="thick">
        <color rgb="FF212A35"/>
      </right>
      <top style="hair">
        <color rgb="FF195075"/>
      </top>
      <bottom style="thick">
        <color rgb="FF212A35"/>
      </bottom>
    </border>
    <border>
      <left style="thick">
        <color rgb="FF212A35"/>
      </left>
      <right style="thin">
        <color rgb="FF212A35"/>
      </right>
      <top style="hair">
        <color rgb="FF195075"/>
      </top>
      <bottom style="thick">
        <color rgb="FF212A35"/>
      </bottom>
    </border>
    <border>
      <top style="hair">
        <color rgb="FF195075"/>
      </top>
      <bottom style="thick">
        <color rgb="FF212A35"/>
      </bottom>
    </border>
    <border>
      <left style="thin">
        <color rgb="FF212A35"/>
      </left>
      <top style="hair">
        <color rgb="FF195075"/>
      </top>
      <bottom style="thick">
        <color rgb="FF212A35"/>
      </bottom>
    </border>
    <border>
      <left style="thick">
        <color rgb="FF212A35"/>
      </left>
      <top style="thick">
        <color rgb="FF212A35"/>
      </top>
    </border>
    <border>
      <left style="thick">
        <color rgb="FF212A35"/>
      </left>
    </border>
    <border>
      <bottom style="hair">
        <color rgb="FF212A35"/>
      </bottom>
    </border>
    <border>
      <left style="thick">
        <color rgb="FF212A35"/>
      </left>
      <right style="thin">
        <color rgb="FF212A35"/>
      </right>
      <top style="hair">
        <color rgb="FF212A35"/>
      </top>
      <bottom style="thick">
        <color rgb="FF212A35"/>
      </bottom>
    </border>
  </borders>
  <cellStyleXfs count="1">
    <xf numFmtId="0" fontId="0" fillId="0" borderId="0"/>
  </cellStyleXfs>
  <cellXfs count="381">
    <xf numFmtId="0" fontId="0" fillId="0" borderId="0" xfId="0"/>
    <xf numFmtId="165" fontId="1" fillId="0" borderId="0" xfId="0" applyFont="1" applyNumberFormat="1" applyAlignment="1" applyProtection="1">
      <alignment textRotation="0" horizontal="center" vertical="center" indent="0" wrapText="1"/>
      <protection hidden="0" locked="0"/>
    </xf>
    <xf numFmtId="165" fontId="2" fillId="0" borderId="0" xfId="0" applyFont="1" applyNumberFormat="1" applyAlignment="1" applyProtection="1">
      <alignment textRotation="0" horizontal="left" vertical="center" indent="0" wrapText="1"/>
      <protection hidden="0" locked="0"/>
    </xf>
    <xf numFmtId="165" fontId="1" fillId="0" borderId="0" xfId="0" applyFont="1" applyNumberFormat="1" applyAlignment="1" applyProtection="1">
      <alignment textRotation="0" horizontal="general" vertical="center" indent="0" wrapText="1"/>
      <protection hidden="0" locked="0"/>
    </xf>
    <xf numFmtId="165" fontId="3" fillId="0" borderId="0" xfId="0" applyFont="1" applyNumberFormat="1" applyAlignment="1" applyProtection="1">
      <alignment textRotation="0" horizontal="center" vertical="center" indent="0" wrapText="1"/>
      <protection hidden="0" locked="0"/>
    </xf>
    <xf numFmtId="165" fontId="4" fillId="2" borderId="0" xfId="0" applyFont="1" applyNumberFormat="1" applyFill="1" applyAlignment="1" applyProtection="1">
      <alignment textRotation="0" horizontal="general" vertical="center" indent="0" wrapText="1"/>
      <protection hidden="0" locked="0"/>
    </xf>
    <xf numFmtId="165" fontId="4" fillId="0" borderId="0" xfId="0" applyFont="1" applyNumberFormat="1" applyAlignment="1" applyProtection="1">
      <alignment textRotation="0" horizontal="general" vertical="center" indent="0" wrapText="1"/>
      <protection hidden="0" locked="0"/>
    </xf>
    <xf numFmtId="165" fontId="2" fillId="0" borderId="0" xfId="0" applyFont="1" applyNumberFormat="1" applyAlignment="1" applyProtection="1">
      <alignment textRotation="0" horizontal="general" vertical="center" indent="0" wrapText="1"/>
      <protection hidden="0" locked="0"/>
    </xf>
    <xf numFmtId="165" fontId="4" fillId="0" borderId="0" xfId="0" applyFont="1" applyNumberFormat="1" applyAlignment="1" applyProtection="1">
      <alignment textRotation="0" horizontal="left" vertical="center" indent="0" wrapText="1"/>
      <protection hidden="0" locked="0"/>
    </xf>
    <xf numFmtId="164" fontId="2" fillId="3" borderId="0" xfId="0" applyFont="1" applyNumberFormat="1" applyFill="1" applyAlignment="1" applyProtection="1">
      <alignment textRotation="0" horizontal="left" vertical="bottom" indent="0" wrapText="1"/>
      <protection hidden="0" locked="0"/>
    </xf>
    <xf numFmtId="164" fontId="2" fillId="0" borderId="0" xfId="0" applyFont="1" applyNumberFormat="1" applyAlignment="1" applyProtection="1">
      <alignment textRotation="0" horizontal="general" vertical="bottom" indent="0" wrapText="1"/>
      <protection hidden="0" locked="0"/>
    </xf>
    <xf numFmtId="164" fontId="2" fillId="0" borderId="1" xfId="0" applyFont="1" applyNumberFormat="1" applyBorder="1" applyAlignment="1" applyProtection="1">
      <alignment textRotation="0" horizontal="left" vertical="bottom" indent="0" wrapText="1"/>
      <protection hidden="0" locked="0"/>
    </xf>
    <xf numFmtId="164" fontId="3" fillId="3" borderId="2" xfId="0" applyFont="1" applyNumberFormat="1" applyFill="1" applyBorder="1" applyAlignment="1" applyProtection="1">
      <alignment textRotation="0" horizontal="left" vertical="bottom" indent="0" wrapText="1"/>
      <protection hidden="0" locked="0"/>
    </xf>
    <xf numFmtId="164" fontId="3" fillId="3" borderId="0" xfId="0" applyFont="1" applyNumberFormat="1" applyFill="1" applyAlignment="1" applyProtection="1">
      <alignment textRotation="0" horizontal="left" vertical="bottom" indent="0"/>
      <protection hidden="0" locked="0"/>
    </xf>
    <xf numFmtId="164" fontId="3" fillId="4" borderId="0" xfId="0" applyFont="1" applyNumberFormat="1" applyFill="1" applyAlignment="1" applyProtection="1">
      <alignment textRotation="0" horizontal="left" vertical="bottom" indent="0"/>
      <protection hidden="0" locked="0"/>
    </xf>
    <xf numFmtId="164" fontId="3" fillId="0" borderId="0" xfId="0" applyFont="1" applyNumberFormat="1" applyAlignment="1" applyProtection="1">
      <alignment textRotation="0" horizontal="left" vertical="bottom" indent="0"/>
      <protection hidden="0" locked="0"/>
    </xf>
    <xf numFmtId="164" fontId="5" fillId="0" borderId="0" xfId="0" applyFont="1" applyNumberFormat="1" applyAlignment="1" applyProtection="1">
      <alignment textRotation="0" horizontal="left" vertical="bottom" indent="0"/>
      <protection hidden="0" locked="0"/>
    </xf>
    <xf numFmtId="164" fontId="6" fillId="5" borderId="0" xfId="0" applyFont="1" applyNumberFormat="1" applyFill="1" applyAlignment="1" applyProtection="1">
      <alignment textRotation="0" horizontal="left" vertical="bottom" indent="0"/>
      <protection hidden="0" locked="0"/>
    </xf>
    <xf numFmtId="164" fontId="4" fillId="5" borderId="0" xfId="0" applyFont="1" applyNumberFormat="1" applyFill="1" applyAlignment="1" applyProtection="1">
      <alignment textRotation="0" horizontal="center" vertical="bottom" indent="0" wrapText="1"/>
      <protection hidden="0" locked="0"/>
    </xf>
    <xf numFmtId="164" fontId="4" fillId="5" borderId="0" xfId="0" applyFont="1" applyNumberFormat="1" applyFill="1" applyAlignment="1" applyProtection="1">
      <alignment textRotation="0" horizontal="left" vertical="bottom" indent="0" wrapText="1"/>
      <protection hidden="0" locked="0"/>
    </xf>
    <xf numFmtId="164" fontId="4" fillId="5" borderId="0" xfId="0" applyFont="1" applyNumberFormat="1" applyFill="1" applyAlignment="1" applyProtection="1">
      <alignment textRotation="0" horizontal="left" vertical="bottom" indent="0"/>
      <protection hidden="0" locked="0"/>
    </xf>
    <xf numFmtId="164" fontId="4" fillId="5" borderId="0" xfId="0" applyFont="1" applyNumberFormat="1" applyFill="1" applyAlignment="1" applyProtection="1">
      <alignment textRotation="0" horizontal="center" vertical="top" indent="0" wrapText="1"/>
      <protection hidden="0" locked="0"/>
    </xf>
    <xf numFmtId="166" fontId="4" fillId="5" borderId="0" xfId="0" applyFont="1" applyNumberFormat="1" applyFill="1" applyAlignment="1" applyProtection="1">
      <alignment textRotation="0" horizontal="center" vertical="top" indent="0" wrapText="1"/>
      <protection hidden="0" locked="0"/>
    </xf>
    <xf numFmtId="164" fontId="3" fillId="5" borderId="0" xfId="0" applyFont="1" applyNumberFormat="1" applyFill="1" applyAlignment="1" applyProtection="1">
      <alignment textRotation="0" horizontal="general" vertical="bottom" indent="0" wrapText="1"/>
      <protection hidden="0" locked="0"/>
    </xf>
    <xf numFmtId="164" fontId="2" fillId="5" borderId="0" xfId="0" applyFont="1" applyNumberFormat="1" applyFill="1" applyAlignment="1" applyProtection="1">
      <alignment textRotation="0" horizontal="left" vertical="bottom" indent="0" wrapText="1"/>
      <protection hidden="0" locked="0"/>
    </xf>
    <xf numFmtId="164" fontId="3" fillId="0" borderId="0" xfId="0" applyFont="1" applyNumberFormat="1" applyAlignment="1" applyProtection="1">
      <alignment textRotation="0" horizontal="general" vertical="bottom" indent="0"/>
      <protection hidden="0" locked="0"/>
    </xf>
    <xf numFmtId="164" fontId="3" fillId="3" borderId="0" xfId="0" applyFont="1" applyNumberFormat="1" applyFill="1" applyAlignment="1" applyProtection="1">
      <alignment textRotation="0" horizontal="left" vertical="bottom" indent="0" wrapText="1"/>
      <protection hidden="0" locked="0"/>
    </xf>
    <xf numFmtId="164" fontId="3" fillId="4" borderId="0" xfId="0" applyFont="1" applyNumberFormat="1" applyFill="1" applyAlignment="1" applyProtection="1">
      <alignment textRotation="0" horizontal="left" vertical="bottom" indent="0" wrapText="1"/>
      <protection hidden="0" locked="0"/>
    </xf>
    <xf numFmtId="164" fontId="3" fillId="0" borderId="0" xfId="0" applyFont="1" applyNumberFormat="1" applyAlignment="1" applyProtection="1">
      <alignment textRotation="0" horizontal="left" vertical="bottom" indent="0" wrapText="1"/>
      <protection hidden="0" locked="0"/>
    </xf>
    <xf numFmtId="164" fontId="2" fillId="0" borderId="0" xfId="0" applyFont="1" applyNumberFormat="1" applyAlignment="1" applyProtection="1">
      <alignment textRotation="0" horizontal="left" vertical="bottom" indent="0" wrapText="1"/>
      <protection hidden="0" locked="0"/>
    </xf>
    <xf numFmtId="164" fontId="3" fillId="0" borderId="0" xfId="0" applyFont="1" applyNumberFormat="1" applyAlignment="1" applyProtection="1">
      <alignment textRotation="0" horizontal="general" vertical="bottom" indent="0" wrapText="1"/>
      <protection hidden="0" locked="0"/>
    </xf>
    <xf numFmtId="164" fontId="2" fillId="4" borderId="0" xfId="0" applyFont="1" applyNumberFormat="1" applyFill="1" applyAlignment="1" applyProtection="1">
      <alignment textRotation="0" horizontal="left" vertical="bottom" indent="0" wrapText="1"/>
      <protection hidden="0" locked="0"/>
    </xf>
    <xf numFmtId="164" fontId="4" fillId="5" borderId="0" xfId="0" applyFont="1" applyNumberFormat="1" applyFill="1" applyAlignment="1" applyProtection="1">
      <alignment textRotation="0" horizontal="center" vertical="center" indent="0" wrapText="1"/>
      <protection hidden="0" locked="0"/>
    </xf>
    <xf numFmtId="164" fontId="4" fillId="5" borderId="0" xfId="0" applyFont="1" applyNumberFormat="1" applyFill="1" applyAlignment="1" applyProtection="1">
      <alignment textRotation="0" horizontal="left" vertical="center" indent="0" wrapText="1"/>
      <protection hidden="0" locked="0"/>
    </xf>
    <xf numFmtId="164" fontId="2" fillId="0" borderId="0" xfId="0" applyFont="1" applyNumberFormat="1" applyAlignment="1" applyProtection="1">
      <alignment textRotation="0" horizontal="general" vertical="center" indent="0" wrapText="1"/>
      <protection hidden="0" locked="0"/>
    </xf>
    <xf numFmtId="164" fontId="2" fillId="0" borderId="0" xfId="0" applyFont="1" applyNumberFormat="1" applyAlignment="1" applyProtection="1">
      <alignment textRotation="0" horizontal="left" vertical="center" indent="0" wrapText="1"/>
      <protection hidden="0" locked="0"/>
    </xf>
    <xf numFmtId="164" fontId="2" fillId="0" borderId="0" xfId="0" applyFont="1" applyNumberFormat="1" applyAlignment="1" applyProtection="1">
      <alignment textRotation="0" horizontal="center" vertical="center" indent="0" wrapText="1"/>
      <protection hidden="0" locked="0"/>
    </xf>
    <xf numFmtId="164" fontId="2" fillId="0" borderId="0" xfId="0" applyFont="1" applyNumberFormat="1" applyAlignment="1" applyProtection="1">
      <alignment textRotation="0" horizontal="general" vertical="center" indent="0"/>
      <protection hidden="0" locked="0"/>
    </xf>
    <xf numFmtId="164" fontId="3" fillId="0" borderId="0" xfId="0" applyFont="1" applyNumberFormat="1" applyAlignment="1" applyProtection="1">
      <alignment textRotation="0" horizontal="general" vertical="center" indent="0"/>
      <protection hidden="0" locked="0"/>
    </xf>
    <xf numFmtId="167" fontId="5" fillId="6" borderId="3" xfId="0" applyFont="1" applyNumberFormat="1" applyFill="1" applyBorder="1" applyAlignment="1" applyProtection="1">
      <alignment textRotation="0" horizontal="general" vertical="bottom" indent="0"/>
      <protection hidden="0" locked="0"/>
    </xf>
    <xf numFmtId="168" fontId="5" fillId="7" borderId="4" xfId="0" applyFont="1" applyNumberFormat="1" applyFill="1" applyBorder="1" applyAlignment="1" applyProtection="1">
      <alignment textRotation="0" horizontal="general" vertical="bottom" indent="0"/>
      <protection hidden="0" locked="0"/>
    </xf>
    <xf numFmtId="167" fontId="5" fillId="7" borderId="5" xfId="0" applyFont="1" applyNumberFormat="1" applyFill="1" applyBorder="1" applyAlignment="1" applyProtection="1">
      <alignment textRotation="0" horizontal="general" vertical="bottom" indent="0"/>
      <protection hidden="0" locked="0"/>
    </xf>
    <xf numFmtId="167" fontId="5" fillId="6" borderId="5" xfId="0" applyFont="1" applyNumberFormat="1" applyFill="1" applyBorder="1" applyAlignment="1" applyProtection="1">
      <alignment textRotation="0" horizontal="general" vertical="bottom" indent="0"/>
      <protection hidden="0" locked="0"/>
    </xf>
    <xf numFmtId="170" fontId="5" fillId="7" borderId="6" xfId="0" applyFont="1" applyNumberFormat="1" applyFill="1" applyBorder="1" applyAlignment="1" applyProtection="1">
      <alignment textRotation="0" horizontal="general" vertical="bottom" indent="0"/>
      <protection hidden="0" locked="0"/>
    </xf>
    <xf numFmtId="164" fontId="7" fillId="0" borderId="0" xfId="0" applyFont="1" applyNumberFormat="1" applyAlignment="1" applyProtection="1">
      <alignment textRotation="0" horizontal="general" vertical="bottom" indent="0"/>
      <protection hidden="0" locked="0"/>
    </xf>
    <xf numFmtId="168" fontId="3" fillId="8" borderId="0" xfId="0" applyFont="1" applyNumberFormat="1" applyFill="1" applyAlignment="1" applyProtection="1">
      <alignment textRotation="0" horizontal="general" vertical="bottom" indent="0"/>
      <protection hidden="0" locked="0"/>
    </xf>
    <xf numFmtId="164" fontId="3" fillId="0" borderId="0" xfId="0" applyFont="1" applyNumberFormat="1" applyAlignment="1" applyProtection="1">
      <alignment textRotation="0" horizontal="center" vertical="bottom" indent="0"/>
      <protection hidden="0" locked="0"/>
    </xf>
    <xf numFmtId="164" fontId="8" fillId="0" borderId="0" xfId="0" applyFont="1" applyNumberFormat="1" applyAlignment="1" applyProtection="1">
      <alignment textRotation="0" horizontal="left" vertical="bottom" indent="0"/>
      <protection hidden="0" locked="0"/>
    </xf>
    <xf numFmtId="167" fontId="3" fillId="0" borderId="0" xfId="0" applyFont="1" applyNumberFormat="1" applyAlignment="1" applyProtection="1">
      <alignment textRotation="0" horizontal="left" vertical="bottom" indent="0"/>
      <protection hidden="0" locked="0"/>
    </xf>
    <xf numFmtId="164" fontId="9" fillId="9" borderId="0" xfId="0" applyFont="1" applyNumberFormat="1" applyFill="1" applyAlignment="1" applyProtection="1">
      <alignment textRotation="0" horizontal="general" vertical="bottom" indent="0"/>
      <protection hidden="0" locked="0"/>
    </xf>
    <xf numFmtId="167" fontId="9" fillId="9" borderId="0" xfId="0" applyFont="1" applyNumberFormat="1" applyFill="1" applyAlignment="1" applyProtection="1">
      <alignment textRotation="0" horizontal="general" vertical="bottom" indent="0"/>
      <protection hidden="0" locked="0"/>
    </xf>
    <xf numFmtId="164" fontId="4" fillId="7" borderId="0" xfId="0" applyFont="1" applyNumberFormat="1" applyFill="1" applyAlignment="1" applyProtection="1">
      <alignment textRotation="0" horizontal="left" vertical="bottom" indent="0"/>
      <protection hidden="0" locked="0"/>
    </xf>
    <xf numFmtId="164" fontId="5" fillId="6" borderId="7" xfId="0" applyFont="1" applyNumberFormat="1" applyFill="1" applyBorder="1" applyAlignment="1" applyProtection="1">
      <alignment textRotation="0" horizontal="center" vertical="bottom" indent="0"/>
      <protection hidden="0" locked="0"/>
    </xf>
    <xf numFmtId="164" fontId="5" fillId="6" borderId="8" xfId="0" applyFont="1" applyNumberFormat="1" applyFill="1" applyBorder="1" applyAlignment="1" applyProtection="1">
      <alignment textRotation="0" horizontal="general" vertical="bottom" indent="0"/>
      <protection hidden="0" locked="0"/>
    </xf>
    <xf numFmtId="167" fontId="5" fillId="6" borderId="9" xfId="0" applyFont="1" applyNumberFormat="1" applyFill="1" applyBorder="1" applyAlignment="1" applyProtection="1">
      <alignment textRotation="0" horizontal="general" vertical="bottom" indent="0"/>
      <protection hidden="0" locked="0"/>
    </xf>
    <xf numFmtId="164" fontId="5" fillId="7" borderId="7" xfId="0" applyFont="1" applyNumberFormat="1" applyFill="1" applyBorder="1" applyAlignment="1" applyProtection="1">
      <alignment textRotation="0" horizontal="general" vertical="bottom" indent="0"/>
      <protection hidden="0" locked="0"/>
    </xf>
    <xf numFmtId="164" fontId="5" fillId="7" borderId="8" xfId="0" applyFont="1" applyNumberFormat="1" applyFill="1" applyBorder="1" applyAlignment="1" applyProtection="1">
      <alignment textRotation="0" horizontal="general" vertical="bottom" indent="0"/>
      <protection hidden="0" locked="0"/>
    </xf>
    <xf numFmtId="167" fontId="5" fillId="7" borderId="10" xfId="0" applyFont="1" applyNumberFormat="1" applyFill="1" applyBorder="1" applyAlignment="1" applyProtection="1">
      <alignment textRotation="0" horizontal="general" vertical="bottom" indent="0"/>
      <protection hidden="0" locked="0"/>
    </xf>
    <xf numFmtId="164" fontId="5" fillId="6" borderId="7" xfId="0" applyFont="1" applyNumberFormat="1" applyFill="1" applyBorder="1" applyAlignment="1" applyProtection="1">
      <alignment textRotation="0" horizontal="general" vertical="bottom" indent="0"/>
      <protection hidden="0" locked="0"/>
    </xf>
    <xf numFmtId="167" fontId="5" fillId="6" borderId="10" xfId="0" applyFont="1" applyNumberFormat="1" applyFill="1" applyBorder="1" applyAlignment="1" applyProtection="1">
      <alignment textRotation="0" horizontal="general" vertical="bottom" indent="0"/>
      <protection hidden="0" locked="0"/>
    </xf>
    <xf numFmtId="167" fontId="5" fillId="7" borderId="11" xfId="0" applyFont="1" applyNumberFormat="1" applyFill="1" applyBorder="1" applyAlignment="1" applyProtection="1">
      <alignment textRotation="0" horizontal="general" vertical="bottom" indent="0"/>
      <protection hidden="0" locked="0"/>
    </xf>
    <xf numFmtId="164" fontId="5" fillId="6" borderId="11" xfId="0" applyFont="1" applyNumberFormat="1" applyFill="1" applyBorder="1" applyAlignment="1" applyProtection="1">
      <alignment textRotation="0" horizontal="center" vertical="bottom" indent="0" wrapText="1"/>
      <protection hidden="0" locked="0"/>
    </xf>
    <xf numFmtId="164" fontId="5" fillId="6" borderId="12" xfId="0" applyFont="1" applyNumberFormat="1" applyFill="1" applyBorder="1" applyAlignment="1" applyProtection="1">
      <alignment textRotation="0" horizontal="center" vertical="bottom" indent="0" wrapText="1"/>
      <protection hidden="0" locked="0"/>
    </xf>
    <xf numFmtId="164" fontId="5" fillId="6" borderId="13" xfId="0" applyFont="1" applyNumberFormat="1" applyFill="1" applyBorder="1" applyAlignment="1" applyProtection="1">
      <alignment textRotation="0" horizontal="center" vertical="bottom" indent="0" wrapText="1"/>
      <protection hidden="0" locked="0"/>
    </xf>
    <xf numFmtId="164" fontId="5" fillId="0" borderId="14" xfId="0" applyFont="1" applyNumberFormat="1" applyBorder="1" applyAlignment="1" applyProtection="1">
      <alignment textRotation="0" horizontal="center" vertical="bottom" indent="0" wrapText="1"/>
      <protection hidden="0" locked="0"/>
    </xf>
    <xf numFmtId="164" fontId="5" fillId="7" borderId="11" xfId="0" applyFont="1" applyNumberFormat="1" applyFill="1" applyBorder="1" applyAlignment="1" applyProtection="1">
      <alignment textRotation="0" horizontal="center" vertical="bottom" indent="0" wrapText="1"/>
      <protection hidden="0" locked="0"/>
    </xf>
    <xf numFmtId="164" fontId="5" fillId="7" borderId="14" xfId="0" applyFont="1" applyNumberFormat="1" applyFill="1" applyBorder="1" applyAlignment="1" applyProtection="1">
      <alignment textRotation="0" horizontal="center" vertical="bottom" indent="0" wrapText="1"/>
      <protection hidden="0" locked="0"/>
    </xf>
    <xf numFmtId="164" fontId="5" fillId="6" borderId="14" xfId="0" applyFont="1" applyNumberFormat="1" applyFill="1" applyBorder="1" applyAlignment="1" applyProtection="1">
      <alignment textRotation="0" horizontal="center" vertical="bottom" indent="0" wrapText="1"/>
      <protection hidden="0" locked="0"/>
    </xf>
    <xf numFmtId="164" fontId="3" fillId="0" borderId="12" xfId="0" applyFont="1" applyNumberFormat="1" applyBorder="1" applyAlignment="1" applyProtection="1">
      <alignment textRotation="0" horizontal="center" vertical="bottom" indent="0"/>
      <protection hidden="0" locked="0"/>
    </xf>
    <xf numFmtId="164" fontId="3" fillId="7" borderId="0" xfId="0" applyFont="1" applyNumberFormat="1" applyFill="1" applyAlignment="1" applyProtection="1">
      <alignment textRotation="0" horizontal="general" vertical="bottom" indent="0"/>
      <protection hidden="0" locked="0"/>
    </xf>
    <xf numFmtId="168" fontId="3" fillId="0" borderId="15" xfId="0" applyFont="1" applyNumberFormat="1" applyBorder="1" applyAlignment="1" applyProtection="1">
      <alignment textRotation="0" horizontal="general" vertical="bottom" indent="0"/>
      <protection hidden="0" locked="0"/>
    </xf>
    <xf numFmtId="168" fontId="3" fillId="6" borderId="16" xfId="0" applyFont="1" applyNumberFormat="1" applyFill="1" applyBorder="1" applyAlignment="1" applyProtection="1">
      <alignment textRotation="0" horizontal="general" vertical="bottom" indent="0"/>
      <protection hidden="0" locked="0"/>
    </xf>
    <xf numFmtId="168" fontId="3" fillId="6" borderId="17" xfId="0" applyFont="1" applyNumberFormat="1" applyFill="1" applyBorder="1" applyAlignment="1" applyProtection="1">
      <alignment textRotation="0" horizontal="general" vertical="bottom" indent="0"/>
      <protection hidden="0" locked="0"/>
    </xf>
    <xf numFmtId="167" fontId="3" fillId="6" borderId="0" xfId="0" applyFont="1" applyNumberFormat="1" applyFill="1" applyAlignment="1" applyProtection="1">
      <alignment textRotation="0" horizontal="general" vertical="bottom" indent="0"/>
      <protection hidden="0" locked="0"/>
    </xf>
    <xf numFmtId="168" fontId="3" fillId="7" borderId="18" xfId="0" applyFont="1" applyNumberFormat="1" applyFill="1" applyBorder="1" applyAlignment="1" applyProtection="1">
      <alignment textRotation="0" horizontal="general" vertical="bottom" indent="0"/>
      <protection hidden="0" locked="0"/>
    </xf>
    <xf numFmtId="168" fontId="3" fillId="7" borderId="16" xfId="0" applyFont="1" applyNumberFormat="1" applyFill="1" applyBorder="1" applyAlignment="1" applyProtection="1">
      <alignment textRotation="0" horizontal="general" vertical="bottom" indent="0"/>
      <protection hidden="0" locked="0"/>
    </xf>
    <xf numFmtId="167" fontId="3" fillId="7" borderId="11" xfId="0" applyFont="1" applyNumberFormat="1" applyFill="1" applyBorder="1" applyAlignment="1" applyProtection="1">
      <alignment textRotation="0" horizontal="general" vertical="bottom" indent="0"/>
      <protection hidden="0" locked="0"/>
    </xf>
    <xf numFmtId="168" fontId="3" fillId="6" borderId="18" xfId="0" applyFont="1" applyNumberFormat="1" applyFill="1" applyBorder="1" applyAlignment="1" applyProtection="1">
      <alignment textRotation="0" horizontal="general" vertical="bottom" indent="0"/>
      <protection hidden="0" locked="0"/>
    </xf>
    <xf numFmtId="167" fontId="3" fillId="0" borderId="16" xfId="0" applyFont="1" applyNumberFormat="1" applyBorder="1" applyAlignment="1" applyProtection="1">
      <alignment textRotation="0" horizontal="general" vertical="bottom" indent="0"/>
      <protection hidden="0" locked="0"/>
    </xf>
    <xf numFmtId="168" fontId="3" fillId="7" borderId="19" xfId="0" applyFont="1" applyNumberFormat="1" applyFill="1" applyBorder="1" applyAlignment="1" applyProtection="1">
      <alignment textRotation="0" horizontal="general" vertical="bottom" indent="0"/>
      <protection hidden="0" locked="0"/>
    </xf>
    <xf numFmtId="167" fontId="3" fillId="0" borderId="11" xfId="0" applyFont="1" applyNumberFormat="1" applyBorder="1" applyAlignment="1" applyProtection="1">
      <alignment textRotation="0" horizontal="general" vertical="bottom" indent="0"/>
      <protection hidden="0" locked="0"/>
    </xf>
    <xf numFmtId="167" fontId="3" fillId="7" borderId="17" xfId="0" applyFont="1" applyNumberFormat="1" applyFill="1" applyBorder="1" applyAlignment="1" applyProtection="1">
      <alignment textRotation="0" horizontal="general" vertical="bottom" indent="0"/>
      <protection hidden="0" locked="0"/>
    </xf>
    <xf numFmtId="167" fontId="3" fillId="7" borderId="18" xfId="0" applyFont="1" applyNumberFormat="1" applyFill="1" applyBorder="1" applyAlignment="1" applyProtection="1">
      <alignment textRotation="0" horizontal="general" vertical="bottom" indent="0"/>
      <protection hidden="0" locked="0"/>
    </xf>
    <xf numFmtId="167" fontId="3" fillId="7" borderId="16" xfId="0" applyFont="1" applyNumberFormat="1" applyFill="1" applyBorder="1" applyAlignment="1" applyProtection="1">
      <alignment textRotation="0" horizontal="general" vertical="bottom" indent="0"/>
      <protection hidden="0" locked="0"/>
    </xf>
    <xf numFmtId="164" fontId="3" fillId="7" borderId="20" xfId="0" applyFont="1" applyNumberFormat="1" applyFill="1" applyBorder="1" applyAlignment="1" applyProtection="1">
      <alignment textRotation="0" horizontal="general" vertical="bottom" indent="0"/>
      <protection hidden="0" locked="0"/>
    </xf>
    <xf numFmtId="168" fontId="3" fillId="0" borderId="21" xfId="0" applyFont="1" applyNumberFormat="1" applyBorder="1" applyAlignment="1" applyProtection="1">
      <alignment textRotation="0" horizontal="general" vertical="bottom" indent="0"/>
      <protection hidden="0" locked="0"/>
    </xf>
    <xf numFmtId="168" fontId="3" fillId="6" borderId="22" xfId="0" applyFont="1" applyNumberFormat="1" applyFill="1" applyBorder="1" applyAlignment="1" applyProtection="1">
      <alignment textRotation="0" horizontal="general" vertical="bottom" indent="0"/>
      <protection hidden="0" locked="0"/>
    </xf>
    <xf numFmtId="168" fontId="3" fillId="6" borderId="0" xfId="0" applyFont="1" applyNumberFormat="1" applyFill="1" applyAlignment="1" applyProtection="1">
      <alignment textRotation="0" horizontal="general" vertical="bottom" indent="0"/>
      <protection hidden="0" locked="0"/>
    </xf>
    <xf numFmtId="168" fontId="3" fillId="7" borderId="12" xfId="0" applyFont="1" applyNumberFormat="1" applyFill="1" applyBorder="1" applyAlignment="1" applyProtection="1">
      <alignment textRotation="0" horizontal="general" vertical="bottom" indent="0"/>
      <protection hidden="0" locked="0"/>
    </xf>
    <xf numFmtId="168" fontId="3" fillId="7" borderId="0" xfId="0" applyFont="1" applyNumberFormat="1" applyFill="1" applyAlignment="1" applyProtection="1">
      <alignment textRotation="0" horizontal="general" vertical="bottom" indent="0"/>
      <protection hidden="0" locked="0"/>
    </xf>
    <xf numFmtId="167" fontId="3" fillId="7" borderId="0" xfId="0" applyFont="1" applyNumberFormat="1" applyFill="1" applyAlignment="1" applyProtection="1">
      <alignment textRotation="0" horizontal="general" vertical="bottom" indent="0"/>
      <protection hidden="0" locked="0"/>
    </xf>
    <xf numFmtId="168" fontId="3" fillId="0" borderId="0" xfId="0" applyFont="1" applyNumberFormat="1" applyAlignment="1" applyProtection="1">
      <alignment textRotation="0" horizontal="general" vertical="bottom" indent="0"/>
      <protection hidden="0" locked="0"/>
    </xf>
    <xf numFmtId="167" fontId="3" fillId="0" borderId="0" xfId="0" applyFont="1" applyNumberFormat="1" applyAlignment="1" applyProtection="1">
      <alignment textRotation="0" horizontal="general" vertical="bottom" indent="0"/>
      <protection hidden="0" locked="0"/>
    </xf>
    <xf numFmtId="168" fontId="3" fillId="7" borderId="23" xfId="0" applyFont="1" applyNumberFormat="1" applyFill="1" applyBorder="1" applyAlignment="1" applyProtection="1">
      <alignment textRotation="0" horizontal="general" vertical="bottom" indent="0"/>
      <protection hidden="0" locked="0"/>
    </xf>
    <xf numFmtId="167" fontId="3" fillId="7" borderId="24" xfId="0" applyFont="1" applyNumberFormat="1" applyFill="1" applyBorder="1" applyAlignment="1" applyProtection="1">
      <alignment textRotation="0" horizontal="general" vertical="bottom" indent="0"/>
      <protection hidden="0" locked="0"/>
    </xf>
    <xf numFmtId="168" fontId="3" fillId="6" borderId="24" xfId="0" applyFont="1" applyNumberFormat="1" applyFill="1" applyBorder="1" applyAlignment="1" applyProtection="1">
      <alignment textRotation="0" horizontal="general" vertical="bottom" indent="0"/>
      <protection hidden="0" locked="0"/>
    </xf>
    <xf numFmtId="167" fontId="3" fillId="7" borderId="25" xfId="0" applyFont="1" applyNumberFormat="1" applyFill="1" applyBorder="1" applyAlignment="1" applyProtection="1">
      <alignment textRotation="0" horizontal="general" vertical="bottom" indent="0"/>
      <protection hidden="0" locked="0"/>
    </xf>
    <xf numFmtId="167" fontId="3" fillId="7" borderId="26" xfId="0" applyFont="1" applyNumberFormat="1" applyFill="1" applyBorder="1" applyAlignment="1" applyProtection="1">
      <alignment textRotation="0" horizontal="general" vertical="bottom" indent="0"/>
      <protection hidden="0" locked="0"/>
    </xf>
    <xf numFmtId="164" fontId="3" fillId="7" borderId="27" xfId="0" applyFont="1" applyNumberFormat="1" applyFill="1" applyBorder="1" applyAlignment="1" applyProtection="1">
      <alignment textRotation="0" horizontal="general" vertical="bottom" indent="0"/>
      <protection hidden="0" locked="0"/>
    </xf>
    <xf numFmtId="168" fontId="3" fillId="0" borderId="28" xfId="0" applyFont="1" applyNumberFormat="1" applyBorder="1" applyAlignment="1" applyProtection="1">
      <alignment textRotation="0" horizontal="general" vertical="bottom" indent="0"/>
      <protection hidden="0" locked="0"/>
    </xf>
    <xf numFmtId="168" fontId="3" fillId="7" borderId="22" xfId="0" applyFont="1" applyNumberFormat="1" applyFill="1" applyBorder="1" applyAlignment="1" applyProtection="1">
      <alignment textRotation="0" horizontal="general" vertical="bottom" indent="0"/>
      <protection hidden="0" locked="0"/>
    </xf>
    <xf numFmtId="168" fontId="3" fillId="7" borderId="29" xfId="0" applyFont="1" applyNumberFormat="1" applyFill="1" applyBorder="1" applyAlignment="1" applyProtection="1">
      <alignment textRotation="0" horizontal="general" vertical="bottom" indent="0"/>
      <protection hidden="0" locked="0"/>
    </xf>
    <xf numFmtId="167" fontId="3" fillId="7" borderId="13" xfId="0" applyFont="1" applyNumberFormat="1" applyFill="1" applyBorder="1" applyAlignment="1" applyProtection="1">
      <alignment textRotation="0" horizontal="general" vertical="bottom" indent="0"/>
      <protection hidden="0" locked="0"/>
    </xf>
    <xf numFmtId="168" fontId="3" fillId="7" borderId="13" xfId="0" applyFont="1" applyNumberFormat="1" applyFill="1" applyBorder="1" applyAlignment="1" applyProtection="1">
      <alignment textRotation="0" horizontal="general" vertical="bottom" indent="0"/>
      <protection hidden="0" locked="0"/>
    </xf>
    <xf numFmtId="168" fontId="3" fillId="6" borderId="23" xfId="0" applyFont="1" applyNumberFormat="1" applyFill="1" applyBorder="1" applyAlignment="1" applyProtection="1">
      <alignment textRotation="0" horizontal="general" vertical="bottom" indent="0"/>
      <protection hidden="0" locked="0"/>
    </xf>
    <xf numFmtId="168" fontId="3" fillId="0" borderId="22" xfId="0" applyFont="1" applyNumberFormat="1" applyBorder="1" applyAlignment="1" applyProtection="1">
      <alignment textRotation="0" horizontal="general" vertical="bottom" indent="0"/>
      <protection hidden="0" locked="0"/>
    </xf>
    <xf numFmtId="168" fontId="3" fillId="7" borderId="24" xfId="0" applyFont="1" applyNumberFormat="1" applyFill="1" applyBorder="1" applyAlignment="1" applyProtection="1">
      <alignment textRotation="0" horizontal="general" vertical="bottom" indent="0"/>
      <protection hidden="0" locked="0"/>
    </xf>
    <xf numFmtId="168" fontId="3" fillId="0" borderId="13" xfId="0" applyFont="1" applyNumberFormat="1" applyBorder="1" applyAlignment="1" applyProtection="1">
      <alignment textRotation="0" horizontal="general" vertical="bottom" indent="0"/>
      <protection hidden="0" locked="0"/>
    </xf>
    <xf numFmtId="167" fontId="3" fillId="7" borderId="22" xfId="0" applyFont="1" applyNumberFormat="1" applyFill="1" applyBorder="1" applyAlignment="1" applyProtection="1">
      <alignment textRotation="0" horizontal="general" vertical="bottom" indent="0"/>
      <protection hidden="0" locked="0"/>
    </xf>
    <xf numFmtId="167" fontId="3" fillId="7" borderId="29" xfId="0" applyFont="1" applyNumberFormat="1" applyFill="1" applyBorder="1" applyAlignment="1" applyProtection="1">
      <alignment textRotation="0" horizontal="general" vertical="bottom" indent="0"/>
      <protection hidden="0" locked="0"/>
    </xf>
    <xf numFmtId="168" fontId="3" fillId="7" borderId="26" xfId="0" applyFont="1" applyNumberFormat="1" applyFill="1" applyBorder="1" applyAlignment="1" applyProtection="1">
      <alignment textRotation="0" horizontal="general" vertical="bottom" indent="0"/>
      <protection hidden="0" locked="0"/>
    </xf>
    <xf numFmtId="168" fontId="3" fillId="7" borderId="14" xfId="0" applyFont="1" applyNumberFormat="1" applyFill="1" applyBorder="1" applyAlignment="1" applyProtection="1">
      <alignment textRotation="0" horizontal="general" vertical="bottom" indent="0"/>
      <protection hidden="0" locked="0"/>
    </xf>
    <xf numFmtId="167" fontId="3" fillId="7" borderId="23" xfId="0" applyFont="1" applyNumberFormat="1" applyFill="1" applyBorder="1" applyAlignment="1" applyProtection="1">
      <alignment textRotation="0" horizontal="general" vertical="bottom" indent="0"/>
      <protection hidden="0" locked="0"/>
    </xf>
    <xf numFmtId="167" fontId="3" fillId="6" borderId="30" xfId="0" applyFont="1" applyNumberFormat="1" applyFill="1" applyBorder="1" applyAlignment="1" applyProtection="1">
      <alignment textRotation="0" horizontal="general" vertical="bottom" indent="0"/>
      <protection hidden="0" locked="0"/>
    </xf>
    <xf numFmtId="168" fontId="3" fillId="6" borderId="31" xfId="0" applyFont="1" applyNumberFormat="1" applyFill="1" applyBorder="1" applyAlignment="1" applyProtection="1">
      <alignment textRotation="0" horizontal="general" vertical="bottom" indent="0"/>
      <protection hidden="0" locked="0"/>
    </xf>
    <xf numFmtId="168" fontId="3" fillId="7" borderId="31" xfId="0" applyFont="1" applyNumberFormat="1" applyFill="1" applyBorder="1" applyAlignment="1" applyProtection="1">
      <alignment textRotation="0" horizontal="general" vertical="bottom" indent="0"/>
      <protection hidden="0" locked="0"/>
    </xf>
    <xf numFmtId="167" fontId="3" fillId="0" borderId="24" xfId="0" applyFont="1" applyNumberFormat="1" applyBorder="1" applyAlignment="1" applyProtection="1">
      <alignment textRotation="0" horizontal="general" vertical="bottom" indent="0"/>
      <protection hidden="0" locked="0"/>
    </xf>
    <xf numFmtId="167" fontId="3" fillId="7" borderId="32" xfId="0" applyFont="1" applyNumberFormat="1" applyFill="1" applyBorder="1" applyAlignment="1" applyProtection="1">
      <alignment textRotation="0" horizontal="general" vertical="bottom" indent="0"/>
      <protection hidden="0" locked="0"/>
    </xf>
    <xf numFmtId="164" fontId="5" fillId="7" borderId="14" xfId="0" applyFont="1" applyNumberFormat="1" applyFill="1" applyBorder="1" applyAlignment="1" applyProtection="1">
      <alignment textRotation="0" horizontal="general" vertical="bottom" indent="0"/>
      <protection hidden="0" locked="0"/>
    </xf>
    <xf numFmtId="168" fontId="5" fillId="6" borderId="33" xfId="0" applyFont="1" applyNumberFormat="1" applyFill="1" applyBorder="1" applyAlignment="1" applyProtection="1">
      <alignment textRotation="0" horizontal="general" vertical="bottom" indent="0"/>
      <protection hidden="0" locked="0"/>
    </xf>
    <xf numFmtId="167" fontId="3" fillId="6" borderId="16" xfId="0" applyFont="1" applyNumberFormat="1" applyFill="1" applyBorder="1" applyAlignment="1" applyProtection="1">
      <alignment textRotation="0" horizontal="general" vertical="bottom" indent="0"/>
      <protection hidden="0" locked="0"/>
    </xf>
    <xf numFmtId="168" fontId="5" fillId="7" borderId="33" xfId="0" applyFont="1" applyNumberFormat="1" applyFill="1" applyBorder="1" applyAlignment="1" applyProtection="1">
      <alignment textRotation="0" horizontal="general" vertical="bottom" indent="0"/>
      <protection hidden="0" locked="0"/>
    </xf>
    <xf numFmtId="167" fontId="5" fillId="7" borderId="34" xfId="0" applyFont="1" applyNumberFormat="1" applyFill="1" applyBorder="1" applyAlignment="1" applyProtection="1">
      <alignment textRotation="0" horizontal="general" vertical="bottom" indent="0"/>
      <protection hidden="0" locked="0"/>
    </xf>
    <xf numFmtId="167" fontId="5" fillId="6" borderId="34" xfId="0" applyFont="1" applyNumberFormat="1" applyFill="1" applyBorder="1" applyAlignment="1" applyProtection="1">
      <alignment textRotation="0" horizontal="general" vertical="bottom" indent="0"/>
      <protection hidden="0" locked="0"/>
    </xf>
    <xf numFmtId="167" fontId="5" fillId="7" borderId="23" xfId="0" applyFont="1" applyNumberFormat="1" applyFill="1" applyBorder="1" applyAlignment="1" applyProtection="1">
      <alignment textRotation="0" horizontal="general" vertical="bottom" indent="0"/>
      <protection hidden="0" locked="0"/>
    </xf>
    <xf numFmtId="169" fontId="5" fillId="7" borderId="34" xfId="0" applyFont="1" applyNumberFormat="1" applyFill="1" applyBorder="1" applyAlignment="1" applyProtection="1">
      <alignment textRotation="0" horizontal="general" vertical="bottom" indent="0"/>
      <protection hidden="0" locked="0"/>
    </xf>
    <xf numFmtId="164" fontId="5" fillId="7" borderId="34" xfId="0" applyFont="1" applyNumberFormat="1" applyFill="1" applyBorder="1" applyAlignment="1" applyProtection="1">
      <alignment textRotation="0" horizontal="general" vertical="bottom" indent="0"/>
      <protection hidden="0" locked="0"/>
    </xf>
    <xf numFmtId="168" fontId="5" fillId="6" borderId="4" xfId="0" applyFont="1" applyNumberFormat="1" applyFill="1" applyBorder="1" applyAlignment="1" applyProtection="1">
      <alignment textRotation="0" horizontal="general" vertical="bottom" indent="0"/>
      <protection hidden="0" locked="0"/>
    </xf>
    <xf numFmtId="164" fontId="5" fillId="0" borderId="7" xfId="0" applyFont="1" applyNumberFormat="1" applyBorder="1" applyAlignment="1" applyProtection="1">
      <alignment textRotation="0" horizontal="general" vertical="bottom" indent="0"/>
      <protection hidden="0" locked="0"/>
    </xf>
    <xf numFmtId="164" fontId="5" fillId="0" borderId="8" xfId="0" applyFont="1" applyNumberFormat="1" applyBorder="1" applyAlignment="1" applyProtection="1">
      <alignment textRotation="0" horizontal="general" vertical="bottom" indent="0"/>
      <protection hidden="0" locked="0"/>
    </xf>
    <xf numFmtId="167" fontId="5" fillId="0" borderId="9" xfId="0" applyFont="1" applyNumberFormat="1" applyBorder="1" applyAlignment="1" applyProtection="1">
      <alignment textRotation="0" horizontal="general" vertical="bottom" indent="0"/>
      <protection hidden="0" locked="0"/>
    </xf>
    <xf numFmtId="167" fontId="5" fillId="7" borderId="9" xfId="0" applyFont="1" applyNumberFormat="1" applyFill="1" applyBorder="1" applyAlignment="1" applyProtection="1">
      <alignment textRotation="0" horizontal="general" vertical="bottom" indent="0"/>
      <protection hidden="0" locked="0"/>
    </xf>
    <xf numFmtId="164" fontId="5" fillId="7" borderId="7" xfId="0" applyFont="1" applyNumberFormat="1" applyFill="1" applyBorder="1" applyAlignment="1" applyProtection="1">
      <alignment textRotation="0" horizontal="general" vertical="bottom" indent="0" wrapText="1"/>
      <protection hidden="0" locked="0"/>
    </xf>
    <xf numFmtId="164" fontId="5" fillId="6" borderId="6" xfId="0" applyFont="1" applyNumberFormat="1" applyFill="1" applyBorder="1" applyAlignment="1" applyProtection="1">
      <alignment textRotation="0" horizontal="general" vertical="bottom" indent="0"/>
      <protection hidden="0" locked="0"/>
    </xf>
    <xf numFmtId="164" fontId="5" fillId="7" borderId="35" xfId="0" applyFont="1" applyNumberFormat="1" applyFill="1" applyBorder="1" applyAlignment="1" applyProtection="1">
      <alignment textRotation="0" horizontal="general" vertical="bottom" indent="0"/>
      <protection hidden="0" locked="0"/>
    </xf>
    <xf numFmtId="164" fontId="5" fillId="0" borderId="35" xfId="0" applyFont="1" applyNumberFormat="1" applyBorder="1" applyAlignment="1" applyProtection="1">
      <alignment textRotation="0" horizontal="general" vertical="bottom" indent="0"/>
      <protection hidden="0" locked="0"/>
    </xf>
    <xf numFmtId="164" fontId="5" fillId="0" borderId="18" xfId="0" applyFont="1" applyNumberFormat="1" applyBorder="1" applyAlignment="1" applyProtection="1">
      <alignment textRotation="0" horizontal="general" vertical="bottom" indent="0"/>
      <protection hidden="0" locked="0"/>
    </xf>
    <xf numFmtId="164" fontId="5" fillId="7" borderId="36" xfId="0" applyFont="1" applyNumberFormat="1" applyFill="1" applyBorder="1" applyAlignment="1" applyProtection="1">
      <alignment textRotation="0" horizontal="general" vertical="bottom" indent="0"/>
      <protection hidden="0" locked="0"/>
    </xf>
    <xf numFmtId="164" fontId="5" fillId="6" borderId="11" xfId="0" applyFont="1" applyNumberFormat="1" applyFill="1" applyBorder="1" applyAlignment="1" applyProtection="1">
      <alignment textRotation="0" horizontal="general" vertical="bottom" indent="0" wrapText="1"/>
      <protection hidden="0" locked="0"/>
    </xf>
    <xf numFmtId="164" fontId="5" fillId="0" borderId="0" xfId="0" applyFont="1" applyNumberFormat="1" applyAlignment="1" applyProtection="1">
      <alignment textRotation="0" horizontal="center" vertical="bottom" indent="0" wrapText="1"/>
      <protection hidden="0" locked="0"/>
    </xf>
    <xf numFmtId="164" fontId="5" fillId="7" borderId="0" xfId="0" applyFont="1" applyNumberFormat="1" applyFill="1" applyAlignment="1" applyProtection="1">
      <alignment textRotation="0" horizontal="center" vertical="bottom" indent="0" wrapText="1"/>
      <protection hidden="0" locked="0"/>
    </xf>
    <xf numFmtId="164" fontId="5" fillId="7" borderId="32" xfId="0" applyFont="1" applyNumberFormat="1" applyFill="1" applyBorder="1" applyAlignment="1" applyProtection="1">
      <alignment textRotation="0" horizontal="center" vertical="bottom" indent="0" wrapText="1"/>
      <protection hidden="0" locked="0"/>
    </xf>
    <xf numFmtId="164" fontId="5" fillId="0" borderId="11" xfId="0" applyFont="1" applyNumberFormat="1" applyBorder="1" applyAlignment="1" applyProtection="1">
      <alignment textRotation="0" horizontal="center" vertical="bottom" indent="0" wrapText="1"/>
      <protection hidden="0" locked="0"/>
    </xf>
    <xf numFmtId="164" fontId="5" fillId="7" borderId="37" xfId="0" applyFont="1" applyNumberFormat="1" applyFill="1" applyBorder="1" applyAlignment="1" applyProtection="1">
      <alignment textRotation="0" horizontal="center" vertical="bottom" indent="0" wrapText="1"/>
      <protection hidden="0" locked="0"/>
    </xf>
    <xf numFmtId="168" fontId="3" fillId="0" borderId="18" xfId="0" applyFont="1" applyNumberFormat="1" applyBorder="1" applyAlignment="1" applyProtection="1">
      <alignment textRotation="0" horizontal="general" vertical="bottom" indent="0"/>
      <protection hidden="0" locked="0"/>
    </xf>
    <xf numFmtId="169" fontId="3" fillId="0" borderId="11" xfId="0" applyFont="1" applyNumberFormat="1" applyBorder="1" applyAlignment="1" applyProtection="1">
      <alignment textRotation="0" horizontal="general" vertical="bottom" indent="0"/>
      <protection hidden="0" locked="0"/>
    </xf>
    <xf numFmtId="169" fontId="3" fillId="7" borderId="38" xfId="0" applyFont="1" applyNumberFormat="1" applyFill="1" applyBorder="1" applyAlignment="1" applyProtection="1">
      <alignment textRotation="0" horizontal="general" vertical="bottom" indent="0"/>
      <protection hidden="0" locked="0"/>
    </xf>
    <xf numFmtId="169" fontId="3" fillId="7" borderId="11" xfId="0" applyFont="1" applyNumberFormat="1" applyFill="1" applyBorder="1" applyAlignment="1" applyProtection="1">
      <alignment textRotation="0" horizontal="general" vertical="bottom" indent="0"/>
      <protection hidden="0" locked="0"/>
    </xf>
    <xf numFmtId="169" fontId="3" fillId="0" borderId="38" xfId="0" applyFont="1" applyNumberFormat="1" applyBorder="1" applyAlignment="1" applyProtection="1">
      <alignment textRotation="0" horizontal="general" vertical="bottom" indent="0"/>
      <protection hidden="0" locked="0"/>
    </xf>
    <xf numFmtId="168" fontId="3" fillId="7" borderId="8" xfId="0" applyFont="1" applyNumberFormat="1" applyFill="1" applyBorder="1" applyAlignment="1" applyProtection="1">
      <alignment textRotation="0" horizontal="general" vertical="bottom" indent="0"/>
      <protection hidden="0" locked="0"/>
    </xf>
    <xf numFmtId="168" fontId="3" fillId="7" borderId="17" xfId="0" applyFont="1" applyNumberFormat="1" applyFill="1" applyBorder="1" applyAlignment="1" applyProtection="1">
      <alignment textRotation="0" horizontal="general" vertical="bottom" indent="0"/>
      <protection hidden="0" locked="0"/>
    </xf>
    <xf numFmtId="171" fontId="3" fillId="0" borderId="18" xfId="0" applyFont="1" applyNumberFormat="1" applyBorder="1" applyAlignment="1" applyProtection="1">
      <alignment textRotation="0" horizontal="general" vertical="bottom" indent="0"/>
      <protection hidden="0" locked="0"/>
    </xf>
    <xf numFmtId="171" fontId="3" fillId="0" borderId="16" xfId="0" applyFont="1" applyNumberFormat="1" applyBorder="1" applyAlignment="1" applyProtection="1">
      <alignment textRotation="0" horizontal="general" vertical="bottom" indent="0"/>
      <protection hidden="0" locked="0"/>
    </xf>
    <xf numFmtId="169" fontId="3" fillId="0" borderId="25" xfId="0" applyFont="1" applyNumberFormat="1" applyBorder="1" applyAlignment="1" applyProtection="1">
      <alignment textRotation="0" horizontal="general" vertical="bottom" indent="0"/>
      <protection hidden="0" locked="0"/>
    </xf>
    <xf numFmtId="167" fontId="3" fillId="7" borderId="36" xfId="0" applyFont="1" applyNumberFormat="1" applyFill="1" applyBorder="1" applyAlignment="1" applyProtection="1">
      <alignment textRotation="0" horizontal="general" vertical="bottom" indent="0"/>
      <protection hidden="0" locked="0"/>
    </xf>
    <xf numFmtId="164" fontId="3" fillId="7" borderId="24" xfId="0" applyFont="1" applyNumberFormat="1" applyFill="1" applyBorder="1" applyAlignment="1" applyProtection="1">
      <alignment textRotation="0" horizontal="general" vertical="bottom" indent="0"/>
      <protection hidden="0" locked="0"/>
    </xf>
    <xf numFmtId="168" fontId="3" fillId="0" borderId="24" xfId="0" applyFont="1" applyNumberFormat="1" applyBorder="1" applyAlignment="1" applyProtection="1">
      <alignment textRotation="0" horizontal="general" vertical="bottom" indent="0"/>
      <protection hidden="0" locked="0"/>
    </xf>
    <xf numFmtId="169" fontId="3" fillId="0" borderId="0" xfId="0" applyFont="1" applyNumberFormat="1" applyAlignment="1" applyProtection="1">
      <alignment textRotation="0" horizontal="general" vertical="bottom" indent="0"/>
      <protection hidden="0" locked="0"/>
    </xf>
    <xf numFmtId="169" fontId="3" fillId="7" borderId="39" xfId="0" applyFont="1" applyNumberFormat="1" applyFill="1" applyBorder="1" applyAlignment="1" applyProtection="1">
      <alignment textRotation="0" horizontal="general" vertical="bottom" indent="0"/>
      <protection hidden="0" locked="0"/>
    </xf>
    <xf numFmtId="169" fontId="3" fillId="7" borderId="0" xfId="0" applyFont="1" applyNumberFormat="1" applyFill="1" applyAlignment="1" applyProtection="1">
      <alignment textRotation="0" horizontal="general" vertical="bottom" indent="0"/>
      <protection hidden="0" locked="0"/>
    </xf>
    <xf numFmtId="168" fontId="3" fillId="0" borderId="26" xfId="0" applyFont="1" applyNumberFormat="1" applyBorder="1" applyAlignment="1" applyProtection="1">
      <alignment textRotation="0" horizontal="general" vertical="bottom" indent="0"/>
      <protection hidden="0" locked="0"/>
    </xf>
    <xf numFmtId="168" fontId="3" fillId="6" borderId="12" xfId="0" applyFont="1" applyNumberFormat="1" applyFill="1" applyBorder="1" applyAlignment="1" applyProtection="1">
      <alignment textRotation="0" horizontal="general" vertical="bottom" indent="0"/>
      <protection hidden="0" locked="0"/>
    </xf>
    <xf numFmtId="169" fontId="3" fillId="0" borderId="39" xfId="0" applyFont="1" applyNumberFormat="1" applyBorder="1" applyAlignment="1" applyProtection="1">
      <alignment textRotation="0" horizontal="general" vertical="bottom" indent="0"/>
      <protection hidden="0" locked="0"/>
    </xf>
    <xf numFmtId="168" fontId="3" fillId="6" borderId="26" xfId="0" applyFont="1" applyNumberFormat="1" applyFill="1" applyBorder="1" applyAlignment="1" applyProtection="1">
      <alignment textRotation="0" horizontal="general" vertical="bottom" indent="0"/>
      <protection hidden="0" locked="0"/>
    </xf>
    <xf numFmtId="168" fontId="3" fillId="7" borderId="25" xfId="0" applyFont="1" applyNumberFormat="1" applyFill="1" applyBorder="1" applyAlignment="1" applyProtection="1">
      <alignment textRotation="0" horizontal="general" vertical="bottom" indent="0"/>
      <protection hidden="0" locked="0"/>
    </xf>
    <xf numFmtId="171" fontId="3" fillId="0" borderId="24" xfId="0" applyFont="1" applyNumberFormat="1" applyBorder="1" applyAlignment="1" applyProtection="1">
      <alignment textRotation="0" horizontal="general" vertical="bottom" indent="0"/>
      <protection hidden="0" locked="0"/>
    </xf>
    <xf numFmtId="171" fontId="3" fillId="0" borderId="40" xfId="0" applyFont="1" applyNumberFormat="1" applyBorder="1" applyAlignment="1" applyProtection="1">
      <alignment textRotation="0" horizontal="general" vertical="bottom" indent="0"/>
      <protection hidden="0" locked="0"/>
    </xf>
    <xf numFmtId="167" fontId="3" fillId="7" borderId="30" xfId="0" applyFont="1" applyNumberFormat="1" applyFill="1" applyBorder="1" applyAlignment="1" applyProtection="1">
      <alignment textRotation="0" horizontal="general" vertical="bottom" indent="0"/>
      <protection hidden="0" locked="0"/>
    </xf>
    <xf numFmtId="168" fontId="3" fillId="0" borderId="31" xfId="0" applyFont="1" applyNumberFormat="1" applyBorder="1" applyAlignment="1" applyProtection="1">
      <alignment textRotation="0" horizontal="general" vertical="bottom" indent="0"/>
      <protection hidden="0" locked="0"/>
    </xf>
    <xf numFmtId="169" fontId="3" fillId="0" borderId="24" xfId="0" applyFont="1" applyNumberFormat="1" applyBorder="1" applyAlignment="1" applyProtection="1">
      <alignment textRotation="0" horizontal="general" vertical="bottom" indent="0"/>
      <protection hidden="0" locked="0"/>
    </xf>
    <xf numFmtId="169" fontId="3" fillId="7" borderId="24" xfId="0" applyFont="1" applyNumberFormat="1" applyFill="1" applyBorder="1" applyAlignment="1" applyProtection="1">
      <alignment textRotation="0" horizontal="general" vertical="bottom" indent="0"/>
      <protection hidden="0" locked="0"/>
    </xf>
    <xf numFmtId="168" fontId="3" fillId="0" borderId="29" xfId="0" applyFont="1" applyNumberFormat="1" applyBorder="1" applyAlignment="1" applyProtection="1">
      <alignment textRotation="0" horizontal="general" vertical="bottom" indent="0"/>
      <protection hidden="0" locked="0"/>
    </xf>
    <xf numFmtId="169" fontId="3" fillId="0" borderId="41" xfId="0" applyFont="1" applyNumberFormat="1" applyBorder="1" applyAlignment="1" applyProtection="1">
      <alignment textRotation="0" horizontal="general" vertical="bottom" indent="0"/>
      <protection hidden="0" locked="0"/>
    </xf>
    <xf numFmtId="168" fontId="3" fillId="6" borderId="29" xfId="0" applyFont="1" applyNumberFormat="1" applyFill="1" applyBorder="1" applyAlignment="1" applyProtection="1">
      <alignment textRotation="0" horizontal="general" vertical="bottom" indent="0"/>
      <protection hidden="0" locked="0"/>
    </xf>
    <xf numFmtId="168" fontId="3" fillId="7" borderId="1" xfId="0" applyFont="1" applyNumberFormat="1" applyFill="1" applyBorder="1" applyAlignment="1" applyProtection="1">
      <alignment textRotation="0" horizontal="general" vertical="bottom" indent="0"/>
      <protection hidden="0" locked="0"/>
    </xf>
    <xf numFmtId="171" fontId="3" fillId="0" borderId="23" xfId="0" applyFont="1" applyNumberFormat="1" applyBorder="1" applyAlignment="1" applyProtection="1">
      <alignment textRotation="0" horizontal="general" vertical="bottom" indent="0"/>
      <protection hidden="0" locked="0"/>
    </xf>
    <xf numFmtId="168" fontId="3" fillId="0" borderId="1" xfId="0" applyFont="1" applyNumberFormat="1" applyBorder="1" applyAlignment="1" applyProtection="1">
      <alignment textRotation="0" horizontal="general" vertical="bottom" indent="0"/>
      <protection hidden="0" locked="0"/>
    </xf>
    <xf numFmtId="169" fontId="3" fillId="7" borderId="42" xfId="0" applyFont="1" applyNumberFormat="1" applyFill="1" applyBorder="1" applyAlignment="1" applyProtection="1">
      <alignment textRotation="0" horizontal="general" vertical="bottom" indent="0"/>
      <protection hidden="0" locked="0"/>
    </xf>
    <xf numFmtId="168" fontId="3" fillId="0" borderId="25" xfId="0" applyFont="1" applyNumberFormat="1" applyBorder="1" applyAlignment="1" applyProtection="1">
      <alignment textRotation="0" horizontal="general" vertical="bottom" indent="0"/>
      <protection hidden="0" locked="0"/>
    </xf>
    <xf numFmtId="168" fontId="3" fillId="6" borderId="27" xfId="0" applyFont="1" applyNumberFormat="1" applyFill="1" applyBorder="1" applyAlignment="1" applyProtection="1">
      <alignment textRotation="0" horizontal="general" vertical="bottom" indent="0"/>
      <protection hidden="0" locked="0"/>
    </xf>
    <xf numFmtId="168" fontId="3" fillId="7" borderId="43" xfId="0" applyFont="1" applyNumberFormat="1" applyFill="1" applyBorder="1" applyAlignment="1" applyProtection="1">
      <alignment textRotation="0" horizontal="general" vertical="bottom" indent="0"/>
      <protection hidden="0" locked="0"/>
    </xf>
    <xf numFmtId="169" fontId="3" fillId="0" borderId="29" xfId="0" applyFont="1" applyNumberFormat="1" applyBorder="1" applyAlignment="1" applyProtection="1">
      <alignment textRotation="0" horizontal="general" vertical="bottom" indent="0"/>
      <protection hidden="0" locked="0"/>
    </xf>
    <xf numFmtId="171" fontId="3" fillId="0" borderId="31" xfId="0" applyFont="1" applyNumberFormat="1" applyBorder="1" applyAlignment="1" applyProtection="1">
      <alignment textRotation="0" horizontal="general" vertical="bottom" indent="0"/>
      <protection hidden="0" locked="0"/>
    </xf>
    <xf numFmtId="168" fontId="10" fillId="0" borderId="24" xfId="0" applyFont="1" applyNumberFormat="1" applyBorder="1" applyAlignment="1" applyProtection="1">
      <alignment textRotation="0" horizontal="general" vertical="bottom" indent="0"/>
      <protection hidden="0" locked="0"/>
    </xf>
    <xf numFmtId="168" fontId="10" fillId="7" borderId="24" xfId="0" applyFont="1" applyNumberFormat="1" applyFill="1" applyBorder="1" applyAlignment="1" applyProtection="1">
      <alignment textRotation="0" horizontal="general" vertical="bottom" indent="0"/>
      <protection hidden="0" locked="0"/>
    </xf>
    <xf numFmtId="164" fontId="3" fillId="0" borderId="1" xfId="0" applyFont="1" applyNumberFormat="1" applyBorder="1" applyAlignment="1" applyProtection="1">
      <alignment textRotation="0" horizontal="general" vertical="bottom" indent="0"/>
      <protection hidden="0" locked="0"/>
    </xf>
    <xf numFmtId="168" fontId="10" fillId="7" borderId="26" xfId="0" applyFont="1" applyNumberFormat="1" applyFill="1" applyBorder="1" applyAlignment="1" applyProtection="1">
      <alignment textRotation="0" horizontal="general" vertical="bottom" indent="0"/>
      <protection hidden="0" locked="0"/>
    </xf>
    <xf numFmtId="168" fontId="10" fillId="0" borderId="26" xfId="0" applyFont="1" applyNumberFormat="1" applyBorder="1" applyAlignment="1" applyProtection="1">
      <alignment textRotation="0" horizontal="general" vertical="bottom" indent="0"/>
      <protection hidden="0" locked="0"/>
    </xf>
    <xf numFmtId="168" fontId="10" fillId="7" borderId="0" xfId="0" applyFont="1" applyNumberFormat="1" applyFill="1" applyAlignment="1" applyProtection="1">
      <alignment textRotation="0" horizontal="general" vertical="bottom" indent="0"/>
      <protection hidden="0" locked="0"/>
    </xf>
    <xf numFmtId="168" fontId="5" fillId="0" borderId="0" xfId="0" applyFont="1" applyNumberFormat="1" applyAlignment="1" applyProtection="1">
      <alignment textRotation="0" horizontal="general" vertical="bottom" indent="0"/>
      <protection hidden="0" locked="0"/>
    </xf>
    <xf numFmtId="168" fontId="10" fillId="7" borderId="44" xfId="0" applyFont="1" applyNumberFormat="1" applyFill="1" applyBorder="1" applyAlignment="1" applyProtection="1">
      <alignment textRotation="0" horizontal="general" vertical="bottom" indent="0"/>
      <protection hidden="0" locked="0"/>
    </xf>
    <xf numFmtId="168" fontId="10" fillId="0" borderId="0" xfId="0" applyFont="1" applyNumberFormat="1" applyAlignment="1" applyProtection="1">
      <alignment textRotation="0" horizontal="general" vertical="bottom" indent="0"/>
      <protection hidden="0" locked="0"/>
    </xf>
    <xf numFmtId="172" fontId="3" fillId="0" borderId="0" xfId="0" applyFont="1" applyNumberFormat="1" applyAlignment="1" applyProtection="1">
      <alignment textRotation="0" horizontal="general" vertical="bottom" indent="0"/>
      <protection hidden="0" locked="0"/>
    </xf>
    <xf numFmtId="171" fontId="3" fillId="0" borderId="45" xfId="0" applyFont="1" applyNumberFormat="1" applyBorder="1" applyAlignment="1" applyProtection="1">
      <alignment textRotation="0" horizontal="general" vertical="bottom" indent="0"/>
      <protection hidden="0" locked="0"/>
    </xf>
    <xf numFmtId="168" fontId="3" fillId="0" borderId="12" xfId="0" applyFont="1" applyNumberFormat="1" applyBorder="1" applyAlignment="1" applyProtection="1">
      <alignment textRotation="0" horizontal="general" vertical="bottom" indent="0"/>
      <protection hidden="0" locked="0"/>
    </xf>
    <xf numFmtId="168" fontId="3" fillId="0" borderId="45" xfId="0" applyFont="1" applyNumberFormat="1" applyBorder="1" applyAlignment="1" applyProtection="1">
      <alignment textRotation="0" horizontal="general" vertical="bottom" indent="0"/>
      <protection hidden="0" locked="0"/>
    </xf>
    <xf numFmtId="168" fontId="3" fillId="6" borderId="1" xfId="0" applyFont="1" applyNumberFormat="1" applyFill="1" applyBorder="1" applyAlignment="1" applyProtection="1">
      <alignment textRotation="0" horizontal="general" vertical="bottom" indent="0"/>
      <protection hidden="0" locked="0"/>
    </xf>
    <xf numFmtId="164" fontId="3" fillId="7" borderId="29" xfId="0" applyFont="1" applyNumberFormat="1" applyFill="1" applyBorder="1" applyAlignment="1" applyProtection="1">
      <alignment textRotation="0" horizontal="general" vertical="bottom" indent="0"/>
      <protection hidden="0" locked="0"/>
    </xf>
    <xf numFmtId="169" fontId="3" fillId="0" borderId="42" xfId="0" applyFont="1" applyNumberFormat="1" applyBorder="1" applyAlignment="1" applyProtection="1">
      <alignment textRotation="0" horizontal="general" vertical="bottom" indent="0"/>
      <protection hidden="0" locked="0"/>
    </xf>
    <xf numFmtId="169" fontId="3" fillId="7" borderId="46" xfId="0" applyFont="1" applyNumberFormat="1" applyFill="1" applyBorder="1" applyAlignment="1" applyProtection="1">
      <alignment textRotation="0" horizontal="general" vertical="bottom" indent="0"/>
      <protection hidden="0" locked="0"/>
    </xf>
    <xf numFmtId="169" fontId="3" fillId="0" borderId="46" xfId="0" applyFont="1" applyNumberFormat="1" applyBorder="1" applyAlignment="1" applyProtection="1">
      <alignment textRotation="0" horizontal="general" vertical="bottom" indent="0"/>
      <protection hidden="0" locked="0"/>
    </xf>
    <xf numFmtId="168" fontId="3" fillId="7" borderId="47" xfId="0" applyFont="1" applyNumberFormat="1" applyFill="1" applyBorder="1" applyAlignment="1" applyProtection="1">
      <alignment textRotation="0" horizontal="general" vertical="bottom" indent="0"/>
      <protection hidden="0" locked="0"/>
    </xf>
    <xf numFmtId="167" fontId="3" fillId="7" borderId="31" xfId="0" applyFont="1" applyNumberFormat="1" applyFill="1" applyBorder="1" applyAlignment="1" applyProtection="1">
      <alignment textRotation="0" horizontal="general" vertical="bottom" indent="0"/>
      <protection hidden="0" locked="0"/>
    </xf>
    <xf numFmtId="167" fontId="3" fillId="7" borderId="42" xfId="0" applyFont="1" applyNumberFormat="1" applyFill="1" applyBorder="1" applyAlignment="1" applyProtection="1">
      <alignment textRotation="0" horizontal="general" vertical="bottom" indent="0"/>
      <protection hidden="0" locked="0"/>
    </xf>
    <xf numFmtId="171" fontId="3" fillId="0" borderId="0" xfId="0" applyFont="1" applyNumberFormat="1" applyAlignment="1" applyProtection="1">
      <alignment textRotation="0" horizontal="general" vertical="bottom" indent="0"/>
      <protection hidden="0" locked="0"/>
    </xf>
    <xf numFmtId="167" fontId="3" fillId="7" borderId="37" xfId="0" applyFont="1" applyNumberFormat="1" applyFill="1" applyBorder="1" applyAlignment="1" applyProtection="1">
      <alignment textRotation="0" horizontal="general" vertical="bottom" indent="0"/>
      <protection hidden="0" locked="0"/>
    </xf>
    <xf numFmtId="164" fontId="5" fillId="7" borderId="0" xfId="0" applyFont="1" applyNumberFormat="1" applyFill="1" applyAlignment="1" applyProtection="1">
      <alignment textRotation="0" horizontal="general" vertical="bottom" indent="0"/>
      <protection hidden="0" locked="0"/>
    </xf>
    <xf numFmtId="168" fontId="5" fillId="0" borderId="48" xfId="0" applyFont="1" applyNumberFormat="1" applyBorder="1" applyAlignment="1" applyProtection="1">
      <alignment textRotation="0" horizontal="general" vertical="bottom" indent="0"/>
      <protection hidden="0" locked="0"/>
    </xf>
    <xf numFmtId="168" fontId="5" fillId="0" borderId="49" xfId="0" applyFont="1" applyNumberFormat="1" applyBorder="1" applyAlignment="1" applyProtection="1">
      <alignment textRotation="0" horizontal="general" vertical="bottom" indent="0"/>
      <protection hidden="0" locked="0"/>
    </xf>
    <xf numFmtId="167" fontId="5" fillId="0" borderId="50" xfId="0" applyFont="1" applyNumberFormat="1" applyBorder="1" applyAlignment="1" applyProtection="1">
      <alignment textRotation="0" horizontal="general" vertical="bottom" indent="0"/>
      <protection hidden="0" locked="0"/>
    </xf>
    <xf numFmtId="168" fontId="5" fillId="7" borderId="48" xfId="0" applyFont="1" applyNumberFormat="1" applyFill="1" applyBorder="1" applyAlignment="1" applyProtection="1">
      <alignment textRotation="0" horizontal="general" vertical="bottom" indent="0"/>
      <protection hidden="0" locked="0"/>
    </xf>
    <xf numFmtId="168" fontId="5" fillId="7" borderId="49" xfId="0" applyFont="1" applyNumberFormat="1" applyFill="1" applyBorder="1" applyAlignment="1" applyProtection="1">
      <alignment textRotation="0" horizontal="general" vertical="bottom" indent="0"/>
      <protection hidden="0" locked="0"/>
    </xf>
    <xf numFmtId="169" fontId="5" fillId="7" borderId="49" xfId="0" applyFont="1" applyNumberFormat="1" applyFill="1" applyBorder="1" applyAlignment="1" applyProtection="1">
      <alignment textRotation="0" horizontal="general" vertical="bottom" indent="0"/>
      <protection hidden="0" locked="0"/>
    </xf>
    <xf numFmtId="168" fontId="5" fillId="0" borderId="51" xfId="0" applyFont="1" applyNumberFormat="1" applyBorder="1" applyAlignment="1" applyProtection="1">
      <alignment textRotation="0" horizontal="general" vertical="bottom" indent="0"/>
      <protection hidden="0" locked="0"/>
    </xf>
    <xf numFmtId="167" fontId="5" fillId="7" borderId="44" xfId="0" applyFont="1" applyNumberFormat="1" applyFill="1" applyBorder="1" applyAlignment="1" applyProtection="1">
      <alignment textRotation="0" horizontal="general" vertical="bottom" indent="0"/>
      <protection hidden="0" locked="0"/>
    </xf>
    <xf numFmtId="167" fontId="5" fillId="7" borderId="49" xfId="0" applyFont="1" applyNumberFormat="1" applyFill="1" applyBorder="1" applyAlignment="1" applyProtection="1">
      <alignment textRotation="0" horizontal="general" vertical="bottom" indent="0"/>
      <protection hidden="0" locked="0"/>
    </xf>
    <xf numFmtId="167" fontId="5" fillId="7" borderId="50" xfId="0" applyFont="1" applyNumberFormat="1" applyFill="1" applyBorder="1" applyAlignment="1" applyProtection="1">
      <alignment textRotation="0" horizontal="general" vertical="bottom" indent="0"/>
      <protection hidden="0" locked="0"/>
    </xf>
    <xf numFmtId="171" fontId="5" fillId="0" borderId="44" xfId="0" applyFont="1" applyNumberFormat="1" applyBorder="1" applyAlignment="1" applyProtection="1">
      <alignment textRotation="0" horizontal="general" vertical="bottom" indent="0"/>
      <protection hidden="0" locked="0"/>
    </xf>
    <xf numFmtId="171" fontId="5" fillId="0" borderId="49" xfId="0" applyFont="1" applyNumberFormat="1" applyBorder="1" applyAlignment="1" applyProtection="1">
      <alignment textRotation="0" horizontal="general" vertical="bottom" indent="0"/>
      <protection hidden="0" locked="0"/>
    </xf>
    <xf numFmtId="169" fontId="5" fillId="0" borderId="52" xfId="0" applyFont="1" applyNumberFormat="1" applyBorder="1" applyAlignment="1" applyProtection="1">
      <alignment textRotation="0" horizontal="general" vertical="bottom" indent="0"/>
      <protection hidden="0" locked="0"/>
    </xf>
    <xf numFmtId="167" fontId="5" fillId="7" borderId="36" xfId="0" applyFont="1" applyNumberFormat="1" applyFill="1" applyBorder="1" applyAlignment="1" applyProtection="1">
      <alignment textRotation="0" horizontal="general" vertical="bottom" indent="0"/>
      <protection hidden="0" locked="0"/>
    </xf>
    <xf numFmtId="164" fontId="5" fillId="7" borderId="53" xfId="0" applyFont="1" applyNumberFormat="1" applyFill="1" applyBorder="1" applyAlignment="1" applyProtection="1">
      <alignment textRotation="0" horizontal="general" vertical="bottom" indent="0"/>
      <protection hidden="0" locked="0"/>
    </xf>
    <xf numFmtId="168" fontId="5" fillId="0" borderId="54" xfId="0" applyFont="1" applyNumberFormat="1" applyBorder="1" applyAlignment="1" applyProtection="1">
      <alignment textRotation="0" horizontal="general" vertical="bottom" indent="0"/>
      <protection hidden="0" locked="0"/>
    </xf>
    <xf numFmtId="167" fontId="5" fillId="0" borderId="55" xfId="0" applyFont="1" applyNumberFormat="1" applyBorder="1" applyAlignment="1" applyProtection="1">
      <alignment textRotation="0" horizontal="general" vertical="bottom" indent="0"/>
      <protection hidden="0" locked="0"/>
    </xf>
    <xf numFmtId="168" fontId="5" fillId="7" borderId="54" xfId="0" applyFont="1" applyNumberFormat="1" applyFill="1" applyBorder="1" applyAlignment="1" applyProtection="1">
      <alignment textRotation="0" horizontal="general" vertical="bottom" indent="0"/>
      <protection hidden="0" locked="0"/>
    </xf>
    <xf numFmtId="167" fontId="5" fillId="7" borderId="55" xfId="0" applyFont="1" applyNumberFormat="1" applyFill="1" applyBorder="1" applyAlignment="1" applyProtection="1">
      <alignment textRotation="0" horizontal="general" vertical="bottom" indent="0"/>
      <protection hidden="0" locked="0"/>
    </xf>
    <xf numFmtId="168" fontId="5" fillId="6" borderId="54" xfId="0" applyFont="1" applyNumberFormat="1" applyFill="1" applyBorder="1" applyAlignment="1" applyProtection="1">
      <alignment textRotation="0" horizontal="general" vertical="bottom" indent="0"/>
      <protection hidden="0" locked="0"/>
    </xf>
    <xf numFmtId="167" fontId="5" fillId="6" borderId="55" xfId="0" applyFont="1" applyNumberFormat="1" applyFill="1" applyBorder="1" applyAlignment="1" applyProtection="1">
      <alignment textRotation="0" horizontal="general" vertical="bottom" indent="0"/>
      <protection hidden="0" locked="0"/>
    </xf>
    <xf numFmtId="170" fontId="5" fillId="7" borderId="55" xfId="0" applyFont="1" applyNumberFormat="1" applyFill="1" applyBorder="1" applyAlignment="1" applyProtection="1">
      <alignment textRotation="0" horizontal="general" vertical="bottom" indent="0"/>
      <protection hidden="0" locked="0"/>
    </xf>
    <xf numFmtId="170" fontId="5" fillId="6" borderId="55" xfId="0" applyFont="1" applyNumberFormat="1" applyFill="1" applyBorder="1" applyAlignment="1" applyProtection="1">
      <alignment textRotation="0" horizontal="general" vertical="bottom" indent="0"/>
      <protection hidden="0" locked="0"/>
    </xf>
    <xf numFmtId="168" fontId="5" fillId="7" borderId="56" xfId="0" applyFont="1" applyNumberFormat="1" applyFill="1" applyBorder="1" applyAlignment="1" applyProtection="1">
      <alignment textRotation="0" horizontal="general" vertical="bottom" indent="0"/>
      <protection hidden="0" locked="0"/>
    </xf>
    <xf numFmtId="170" fontId="5" fillId="7" borderId="57" xfId="0" applyFont="1" applyNumberFormat="1" applyFill="1" applyBorder="1" applyAlignment="1" applyProtection="1">
      <alignment textRotation="0" horizontal="general" vertical="bottom" indent="0"/>
      <protection hidden="0" locked="0"/>
    </xf>
    <xf numFmtId="164" fontId="5" fillId="0" borderId="57" xfId="0" applyFont="1" applyNumberFormat="1" applyBorder="1" applyAlignment="1" applyProtection="1">
      <alignment textRotation="0" horizontal="general" vertical="bottom" indent="0"/>
      <protection hidden="0" locked="0"/>
    </xf>
    <xf numFmtId="164" fontId="3" fillId="7" borderId="57" xfId="0" applyFont="1" applyNumberFormat="1" applyFill="1" applyBorder="1" applyAlignment="1" applyProtection="1">
      <alignment textRotation="0" horizontal="general" vertical="bottom" indent="0"/>
      <protection hidden="0" locked="0"/>
    </xf>
    <xf numFmtId="173" fontId="3" fillId="0" borderId="0" xfId="0" applyFont="1" applyNumberFormat="1" applyAlignment="1" applyProtection="1">
      <alignment textRotation="0" horizontal="center" vertical="bottom" indent="0"/>
      <protection hidden="0" locked="0"/>
    </xf>
    <xf numFmtId="171" fontId="3" fillId="0" borderId="0" xfId="0" applyFont="1" applyNumberFormat="1" applyAlignment="1" applyProtection="1">
      <alignment textRotation="0" horizontal="center" vertical="bottom" indent="0"/>
      <protection hidden="0" locked="0"/>
    </xf>
    <xf numFmtId="167" fontId="3" fillId="0" borderId="13" xfId="0" applyFont="1" applyNumberFormat="1" applyBorder="1" applyAlignment="1" applyProtection="1">
      <alignment textRotation="0" horizontal="center" vertical="bottom" indent="0"/>
      <protection hidden="0" locked="0"/>
    </xf>
    <xf numFmtId="164" fontId="3" fillId="0" borderId="13" xfId="0" applyFont="1" applyNumberFormat="1" applyBorder="1" applyAlignment="1" applyProtection="1">
      <alignment textRotation="0" horizontal="center" vertical="bottom" indent="0"/>
      <protection hidden="0" locked="0"/>
    </xf>
    <xf numFmtId="173" fontId="3" fillId="0" borderId="0" xfId="0" applyFont="1" applyNumberFormat="1" applyAlignment="1" applyProtection="1">
      <alignment textRotation="0" horizontal="left" vertical="bottom" indent="0"/>
      <protection hidden="0" locked="0"/>
    </xf>
    <xf numFmtId="173" fontId="9" fillId="9" borderId="0" xfId="0" applyFont="1" applyNumberFormat="1" applyFill="1" applyAlignment="1" applyProtection="1">
      <alignment textRotation="0" horizontal="general" vertical="bottom" indent="0"/>
      <protection hidden="0" locked="0"/>
    </xf>
    <xf numFmtId="164" fontId="5" fillId="6" borderId="0" xfId="0" applyFont="1" applyNumberFormat="1" applyFill="1" applyAlignment="1" applyProtection="1">
      <alignment textRotation="0" horizontal="center" vertical="bottom" indent="0"/>
      <protection hidden="0" locked="0"/>
    </xf>
    <xf numFmtId="164" fontId="5" fillId="7" borderId="0" xfId="0" applyFont="1" applyNumberFormat="1" applyFill="1" applyAlignment="1" applyProtection="1">
      <alignment textRotation="0" horizontal="center" vertical="bottom" indent="0"/>
      <protection hidden="0" locked="0"/>
    </xf>
    <xf numFmtId="173" fontId="5" fillId="6" borderId="8" xfId="0" applyFont="1" applyNumberFormat="1" applyFill="1" applyBorder="1" applyAlignment="1" applyProtection="1">
      <alignment textRotation="0" horizontal="general" vertical="bottom" indent="0"/>
      <protection hidden="0" locked="0"/>
    </xf>
    <xf numFmtId="173" fontId="5" fillId="6" borderId="7" xfId="0" applyFont="1" applyNumberFormat="1" applyFill="1" applyBorder="1" applyAlignment="1" applyProtection="1">
      <alignment textRotation="0" horizontal="general" vertical="bottom" indent="0"/>
      <protection hidden="0" locked="0"/>
    </xf>
    <xf numFmtId="173" fontId="5" fillId="6" borderId="9" xfId="0" applyFont="1" applyNumberFormat="1" applyFill="1" applyBorder="1" applyAlignment="1" applyProtection="1">
      <alignment textRotation="0" horizontal="general" vertical="bottom" indent="0"/>
      <protection hidden="0" locked="0"/>
    </xf>
    <xf numFmtId="164" fontId="5" fillId="7" borderId="9" xfId="0" applyFont="1" applyNumberFormat="1" applyFill="1" applyBorder="1" applyAlignment="1" applyProtection="1">
      <alignment textRotation="0" horizontal="general" vertical="bottom" indent="0"/>
      <protection hidden="0" locked="0"/>
    </xf>
    <xf numFmtId="167" fontId="5" fillId="7" borderId="8" xfId="0" applyFont="1" applyNumberFormat="1" applyFill="1" applyBorder="1" applyAlignment="1" applyProtection="1">
      <alignment textRotation="0" horizontal="general" vertical="bottom" indent="0"/>
      <protection hidden="0" locked="0"/>
    </xf>
    <xf numFmtId="167" fontId="5" fillId="7" borderId="35" xfId="0" applyFont="1" applyNumberFormat="1" applyFill="1" applyBorder="1" applyAlignment="1" applyProtection="1">
      <alignment textRotation="0" horizontal="general" vertical="bottom" indent="0"/>
      <protection hidden="0" locked="0"/>
    </xf>
    <xf numFmtId="167" fontId="5" fillId="7" borderId="58" xfId="0" applyFont="1" applyNumberFormat="1" applyFill="1" applyBorder="1" applyAlignment="1" applyProtection="1">
      <alignment textRotation="0" horizontal="general" vertical="bottom" indent="0"/>
      <protection hidden="0" locked="0"/>
    </xf>
    <xf numFmtId="164" fontId="5" fillId="0" borderId="0" xfId="0" applyFont="1" applyNumberFormat="1" applyAlignment="1" applyProtection="1">
      <alignment textRotation="0" horizontal="general" vertical="bottom" indent="0"/>
      <protection hidden="0" locked="0"/>
    </xf>
    <xf numFmtId="164" fontId="5" fillId="10" borderId="11" xfId="0" applyFont="1" applyNumberFormat="1" applyFill="1" applyBorder="1" applyAlignment="1" applyProtection="1">
      <alignment textRotation="0" horizontal="center" vertical="bottom" indent="0" wrapText="1"/>
      <protection hidden="0" locked="0"/>
    </xf>
    <xf numFmtId="174" fontId="5" fillId="7" borderId="59" xfId="0" applyFont="1" applyNumberFormat="1" applyFill="1" applyBorder="1" applyAlignment="1" applyProtection="1">
      <alignment textRotation="0" horizontal="center" vertical="bottom" indent="0" wrapText="1"/>
      <protection hidden="0" locked="0"/>
    </xf>
    <xf numFmtId="169" fontId="3" fillId="0" borderId="10" xfId="0" applyFont="1" applyNumberFormat="1" applyBorder="1" applyAlignment="1" applyProtection="1">
      <alignment textRotation="0" horizontal="general" vertical="bottom" indent="0"/>
      <protection hidden="0" locked="0"/>
    </xf>
    <xf numFmtId="169" fontId="3" fillId="7" borderId="10" xfId="0" applyFont="1" applyNumberFormat="1" applyFill="1" applyBorder="1" applyAlignment="1" applyProtection="1">
      <alignment textRotation="0" horizontal="general" vertical="bottom" indent="0"/>
      <protection hidden="0" locked="0"/>
    </xf>
    <xf numFmtId="168" fontId="3" fillId="6" borderId="60" xfId="0" applyFont="1" applyNumberFormat="1" applyFill="1" applyBorder="1" applyAlignment="1" applyProtection="1">
      <alignment textRotation="0" horizontal="general" vertical="bottom" indent="0"/>
      <protection hidden="0" locked="0"/>
    </xf>
    <xf numFmtId="175" fontId="3" fillId="10" borderId="60" xfId="0" applyFont="1" applyNumberFormat="1" applyFill="1" applyBorder="1" applyAlignment="1" applyProtection="1">
      <alignment textRotation="0" horizontal="general" vertical="bottom" indent="0"/>
      <protection hidden="0" locked="0"/>
    </xf>
    <xf numFmtId="168" fontId="3" fillId="10" borderId="61" xfId="0" applyFont="1" applyNumberFormat="1" applyFill="1" applyBorder="1" applyAlignment="1" applyProtection="1">
      <alignment textRotation="0" horizontal="general" vertical="bottom" indent="0"/>
      <protection hidden="0" locked="0"/>
    </xf>
    <xf numFmtId="167" fontId="3" fillId="7" borderId="10" xfId="0" applyFont="1" applyNumberFormat="1" applyFill="1" applyBorder="1" applyAlignment="1" applyProtection="1">
      <alignment textRotation="0" horizontal="general" vertical="bottom" indent="0"/>
      <protection hidden="0" locked="0"/>
    </xf>
    <xf numFmtId="176" fontId="3" fillId="0" borderId="10" xfId="0" applyFont="1" applyNumberFormat="1" applyBorder="1" applyAlignment="1" applyProtection="1">
      <alignment textRotation="0" horizontal="general" vertical="bottom" indent="0"/>
      <protection hidden="0" locked="0"/>
    </xf>
    <xf numFmtId="173" fontId="3" fillId="6" borderId="17" xfId="0" applyFont="1" applyNumberFormat="1" applyFill="1" applyBorder="1" applyAlignment="1" applyProtection="1">
      <alignment textRotation="0" horizontal="general" vertical="bottom" indent="0"/>
      <protection hidden="0" locked="0"/>
    </xf>
    <xf numFmtId="173" fontId="3" fillId="6" borderId="18" xfId="0" applyFont="1" applyNumberFormat="1" applyFill="1" applyBorder="1" applyAlignment="1" applyProtection="1">
      <alignment textRotation="0" horizontal="general" vertical="bottom" indent="0"/>
      <protection hidden="0" locked="0"/>
    </xf>
    <xf numFmtId="171" fontId="3" fillId="6" borderId="9" xfId="0" applyFont="1" applyNumberFormat="1" applyFill="1" applyBorder="1" applyAlignment="1" applyProtection="1">
      <alignment textRotation="0" horizontal="general" vertical="bottom" indent="0"/>
      <protection hidden="0" locked="0"/>
    </xf>
    <xf numFmtId="171" fontId="3" fillId="7" borderId="18" xfId="0" applyFont="1" applyNumberFormat="1" applyFill="1" applyBorder="1" applyAlignment="1" applyProtection="1">
      <alignment textRotation="0" horizontal="general" vertical="bottom" indent="0"/>
      <protection hidden="0" locked="0"/>
    </xf>
    <xf numFmtId="171" fontId="3" fillId="10" borderId="9" xfId="0" applyFont="1" applyNumberFormat="1" applyFill="1" applyBorder="1" applyAlignment="1" applyProtection="1">
      <alignment textRotation="0" horizontal="general" vertical="bottom" indent="0"/>
      <protection hidden="0" locked="0"/>
    </xf>
    <xf numFmtId="168" fontId="3" fillId="6" borderId="62" xfId="0" applyFont="1" applyNumberFormat="1" applyFill="1" applyBorder="1" applyAlignment="1" applyProtection="1">
      <alignment textRotation="0" horizontal="general" vertical="bottom" indent="0"/>
      <protection hidden="0" locked="0"/>
    </xf>
    <xf numFmtId="175" fontId="3" fillId="10" borderId="1" xfId="0" applyFont="1" applyNumberFormat="1" applyFill="1" applyBorder="1" applyAlignment="1" applyProtection="1">
      <alignment textRotation="0" horizontal="general" vertical="bottom" indent="0"/>
      <protection hidden="0" locked="0"/>
    </xf>
    <xf numFmtId="168" fontId="3" fillId="10" borderId="63" xfId="0" applyFont="1" applyNumberFormat="1" applyFill="1" applyBorder="1" applyAlignment="1" applyProtection="1">
      <alignment textRotation="0" horizontal="general" vertical="bottom" indent="0"/>
      <protection hidden="0" locked="0"/>
    </xf>
    <xf numFmtId="176" fontId="3" fillId="0" borderId="0" xfId="0" applyFont="1" applyNumberFormat="1" applyAlignment="1" applyProtection="1">
      <alignment textRotation="0" horizontal="general" vertical="bottom" indent="0"/>
      <protection hidden="0" locked="0"/>
    </xf>
    <xf numFmtId="173" fontId="3" fillId="6" borderId="25" xfId="0" applyFont="1" applyNumberFormat="1" applyFill="1" applyBorder="1" applyAlignment="1" applyProtection="1">
      <alignment textRotation="0" horizontal="general" vertical="bottom" indent="0"/>
      <protection hidden="0" locked="0"/>
    </xf>
    <xf numFmtId="173" fontId="3" fillId="6" borderId="24" xfId="0" applyFont="1" applyNumberFormat="1" applyFill="1" applyBorder="1" applyAlignment="1" applyProtection="1">
      <alignment textRotation="0" horizontal="general" vertical="bottom" indent="0"/>
      <protection hidden="0" locked="0"/>
    </xf>
    <xf numFmtId="171" fontId="3" fillId="6" borderId="64" xfId="0" applyFont="1" applyNumberFormat="1" applyFill="1" applyBorder="1" applyAlignment="1" applyProtection="1">
      <alignment textRotation="0" horizontal="general" vertical="bottom" indent="0"/>
      <protection hidden="0" locked="0"/>
    </xf>
    <xf numFmtId="171" fontId="3" fillId="7" borderId="24" xfId="0" applyFont="1" applyNumberFormat="1" applyFill="1" applyBorder="1" applyAlignment="1" applyProtection="1">
      <alignment textRotation="0" horizontal="general" vertical="bottom" indent="0"/>
      <protection hidden="0" locked="0"/>
    </xf>
    <xf numFmtId="171" fontId="3" fillId="10" borderId="64" xfId="0" applyFont="1" applyNumberFormat="1" applyFill="1" applyBorder="1" applyAlignment="1" applyProtection="1">
      <alignment textRotation="0" horizontal="general" vertical="bottom" indent="0"/>
      <protection hidden="0" locked="0"/>
    </xf>
    <xf numFmtId="168" fontId="3" fillId="6" borderId="65" xfId="0" applyFont="1" applyNumberFormat="1" applyFill="1" applyBorder="1" applyAlignment="1" applyProtection="1">
      <alignment textRotation="0" horizontal="general" vertical="bottom" indent="0"/>
      <protection hidden="0" locked="0"/>
    </xf>
    <xf numFmtId="168" fontId="3" fillId="6" borderId="25" xfId="0" applyFont="1" applyNumberFormat="1" applyFill="1" applyBorder="1" applyAlignment="1" applyProtection="1">
      <alignment textRotation="0" horizontal="general" vertical="bottom" indent="0"/>
      <protection hidden="0" locked="0"/>
    </xf>
    <xf numFmtId="167" fontId="3" fillId="7" borderId="66" xfId="0" applyFont="1" applyNumberFormat="1" applyFill="1" applyBorder="1" applyAlignment="1" applyProtection="1">
      <alignment textRotation="0" horizontal="general" vertical="bottom" indent="0"/>
      <protection hidden="0" locked="0"/>
    </xf>
    <xf numFmtId="164" fontId="3" fillId="7" borderId="25" xfId="0" applyFont="1" applyNumberFormat="1" applyFill="1" applyBorder="1" applyAlignment="1" applyProtection="1">
      <alignment textRotation="0" horizontal="general" vertical="bottom" indent="0"/>
      <protection hidden="0" locked="0"/>
    </xf>
    <xf numFmtId="168" fontId="3" fillId="0" borderId="23" xfId="0" applyFont="1" applyNumberFormat="1" applyBorder="1" applyAlignment="1" applyProtection="1">
      <alignment textRotation="0" horizontal="general" vertical="bottom" indent="0"/>
      <protection hidden="0" locked="0"/>
    </xf>
    <xf numFmtId="168" fontId="3" fillId="6" borderId="41" xfId="0" applyFont="1" applyNumberFormat="1" applyFill="1" applyBorder="1" applyAlignment="1" applyProtection="1">
      <alignment textRotation="0" horizontal="general" vertical="bottom" indent="0"/>
      <protection hidden="0" locked="0"/>
    </xf>
    <xf numFmtId="175" fontId="3" fillId="10" borderId="41" xfId="0" applyFont="1" applyNumberFormat="1" applyFill="1" applyBorder="1" applyAlignment="1" applyProtection="1">
      <alignment textRotation="0" horizontal="general" vertical="bottom" indent="0"/>
      <protection hidden="0" locked="0"/>
    </xf>
    <xf numFmtId="164" fontId="3" fillId="6" borderId="41" xfId="0" applyFont="1" applyNumberFormat="1" applyFill="1" applyBorder="1" applyAlignment="1" applyProtection="1">
      <alignment textRotation="0" horizontal="general" vertical="bottom" indent="0"/>
      <protection hidden="0" locked="0"/>
    </xf>
    <xf numFmtId="168" fontId="3" fillId="10" borderId="13" xfId="0" applyFont="1" applyNumberFormat="1" applyFill="1" applyBorder="1" applyAlignment="1" applyProtection="1">
      <alignment textRotation="0" horizontal="general" vertical="bottom" indent="0"/>
      <protection hidden="0" locked="0"/>
    </xf>
    <xf numFmtId="176" fontId="3" fillId="0" borderId="24" xfId="0" applyFont="1" applyNumberFormat="1" applyBorder="1" applyAlignment="1" applyProtection="1">
      <alignment textRotation="0" horizontal="general" vertical="bottom" indent="0"/>
      <protection hidden="0" locked="0"/>
    </xf>
    <xf numFmtId="173" fontId="3" fillId="6" borderId="22" xfId="0" applyFont="1" applyNumberFormat="1" applyFill="1" applyBorder="1" applyAlignment="1" applyProtection="1">
      <alignment textRotation="0" horizontal="general" vertical="bottom" indent="0"/>
      <protection hidden="0" locked="0"/>
    </xf>
    <xf numFmtId="173" fontId="3" fillId="6" borderId="23" xfId="0" applyFont="1" applyNumberFormat="1" applyFill="1" applyBorder="1" applyAlignment="1" applyProtection="1">
      <alignment textRotation="0" horizontal="general" vertical="bottom" indent="0"/>
      <protection hidden="0" locked="0"/>
    </xf>
    <xf numFmtId="171" fontId="3" fillId="6" borderId="47" xfId="0" applyFont="1" applyNumberFormat="1" applyFill="1" applyBorder="1" applyAlignment="1" applyProtection="1">
      <alignment textRotation="0" horizontal="general" vertical="bottom" indent="0"/>
      <protection hidden="0" locked="0"/>
    </xf>
    <xf numFmtId="171" fontId="3" fillId="7" borderId="23" xfId="0" applyFont="1" applyNumberFormat="1" applyFill="1" applyBorder="1" applyAlignment="1" applyProtection="1">
      <alignment textRotation="0" horizontal="general" vertical="bottom" indent="0"/>
      <protection hidden="0" locked="0"/>
    </xf>
    <xf numFmtId="171" fontId="3" fillId="10" borderId="47" xfId="0" applyFont="1" applyNumberFormat="1" applyFill="1" applyBorder="1" applyAlignment="1" applyProtection="1">
      <alignment textRotation="0" horizontal="general" vertical="bottom" indent="0"/>
      <protection hidden="0" locked="0"/>
    </xf>
    <xf numFmtId="168" fontId="3" fillId="6" borderId="67" xfId="0" applyFont="1" applyNumberFormat="1" applyFill="1" applyBorder="1" applyAlignment="1" applyProtection="1">
      <alignment textRotation="0" horizontal="general" vertical="bottom" indent="0"/>
      <protection hidden="0" locked="0"/>
    </xf>
    <xf numFmtId="167" fontId="3" fillId="7" borderId="68" xfId="0" applyFont="1" applyNumberFormat="1" applyFill="1" applyBorder="1" applyAlignment="1" applyProtection="1">
      <alignment textRotation="0" horizontal="general" vertical="bottom" indent="0"/>
      <protection hidden="0" locked="0"/>
    </xf>
    <xf numFmtId="164" fontId="3" fillId="6" borderId="1" xfId="0" applyFont="1" applyNumberFormat="1" applyFill="1" applyBorder="1" applyAlignment="1" applyProtection="1">
      <alignment textRotation="0" horizontal="general" vertical="bottom" indent="0"/>
      <protection hidden="0" locked="0"/>
    </xf>
    <xf numFmtId="164" fontId="3" fillId="10" borderId="63" xfId="0" applyFont="1" applyNumberFormat="1" applyFill="1" applyBorder="1" applyAlignment="1" applyProtection="1">
      <alignment textRotation="0" horizontal="general" vertical="bottom" indent="0"/>
      <protection hidden="0" locked="0"/>
    </xf>
    <xf numFmtId="169" fontId="3" fillId="0" borderId="69" xfId="0" applyFont="1" applyNumberFormat="1" applyBorder="1" applyAlignment="1" applyProtection="1">
      <alignment textRotation="0" horizontal="general" vertical="bottom" indent="0"/>
      <protection hidden="0" locked="0"/>
    </xf>
    <xf numFmtId="169" fontId="3" fillId="7" borderId="69" xfId="0" applyFont="1" applyNumberFormat="1" applyFill="1" applyBorder="1" applyAlignment="1" applyProtection="1">
      <alignment textRotation="0" horizontal="general" vertical="bottom" indent="0"/>
      <protection hidden="0" locked="0"/>
    </xf>
    <xf numFmtId="167" fontId="3" fillId="7" borderId="69" xfId="0" applyFont="1" applyNumberFormat="1" applyFill="1" applyBorder="1" applyAlignment="1" applyProtection="1">
      <alignment textRotation="0" horizontal="general" vertical="bottom" indent="0"/>
      <protection hidden="0" locked="0"/>
    </xf>
    <xf numFmtId="176" fontId="3" fillId="0" borderId="69" xfId="0" applyFont="1" applyNumberFormat="1" applyBorder="1" applyAlignment="1" applyProtection="1">
      <alignment textRotation="0" horizontal="general" vertical="bottom" indent="0"/>
      <protection hidden="0" locked="0"/>
    </xf>
    <xf numFmtId="164" fontId="5" fillId="7" borderId="32" xfId="0" applyFont="1" applyNumberFormat="1" applyFill="1" applyBorder="1" applyAlignment="1" applyProtection="1">
      <alignment textRotation="0" horizontal="general" vertical="bottom" indent="0"/>
      <protection hidden="0" locked="0"/>
    </xf>
    <xf numFmtId="168" fontId="5" fillId="0" borderId="70" xfId="0" applyFont="1" applyNumberFormat="1" applyBorder="1" applyAlignment="1" applyProtection="1">
      <alignment textRotation="0" horizontal="general" vertical="bottom" indent="0"/>
      <protection hidden="0" locked="0"/>
    </xf>
    <xf numFmtId="168" fontId="5" fillId="0" borderId="33" xfId="0" applyFont="1" applyNumberFormat="1" applyBorder="1" applyAlignment="1" applyProtection="1">
      <alignment textRotation="0" horizontal="general" vertical="bottom" indent="0"/>
      <protection hidden="0" locked="0"/>
    </xf>
    <xf numFmtId="167" fontId="5" fillId="0" borderId="71" xfId="0" applyFont="1" applyNumberFormat="1" applyBorder="1" applyAlignment="1" applyProtection="1">
      <alignment textRotation="0" horizontal="general" vertical="bottom" indent="0"/>
      <protection hidden="0" locked="0"/>
    </xf>
    <xf numFmtId="168" fontId="5" fillId="7" borderId="70" xfId="0" applyFont="1" applyNumberFormat="1" applyFill="1" applyBorder="1" applyAlignment="1" applyProtection="1">
      <alignment textRotation="0" horizontal="general" vertical="bottom" indent="0"/>
      <protection hidden="0" locked="0"/>
    </xf>
    <xf numFmtId="169" fontId="5" fillId="7" borderId="33" xfId="0" applyFont="1" applyNumberFormat="1" applyFill="1" applyBorder="1" applyAlignment="1" applyProtection="1">
      <alignment textRotation="0" horizontal="general" vertical="bottom" indent="0"/>
      <protection hidden="0" locked="0"/>
    </xf>
    <xf numFmtId="167" fontId="5" fillId="7" borderId="72" xfId="0" applyFont="1" applyNumberFormat="1" applyFill="1" applyBorder="1" applyAlignment="1" applyProtection="1">
      <alignment textRotation="0" horizontal="general" vertical="bottom" indent="0"/>
      <protection hidden="0" locked="0"/>
    </xf>
    <xf numFmtId="173" fontId="5" fillId="6" borderId="72" xfId="0" applyFont="1" applyNumberFormat="1" applyFill="1" applyBorder="1" applyAlignment="1" applyProtection="1">
      <alignment textRotation="0" horizontal="general" vertical="bottom" indent="0"/>
      <protection hidden="0" locked="0"/>
    </xf>
    <xf numFmtId="173" fontId="5" fillId="6" borderId="71" xfId="0" applyFont="1" applyNumberFormat="1" applyFill="1" applyBorder="1" applyAlignment="1" applyProtection="1">
      <alignment textRotation="0" horizontal="general" vertical="bottom" indent="0"/>
      <protection hidden="0" locked="0"/>
    </xf>
    <xf numFmtId="171" fontId="5" fillId="7" borderId="72" xfId="0" applyFont="1" applyNumberFormat="1" applyFill="1" applyBorder="1" applyAlignment="1" applyProtection="1">
      <alignment textRotation="0" horizontal="general" vertical="bottom" indent="0"/>
      <protection hidden="0" locked="0"/>
    </xf>
    <xf numFmtId="173" fontId="5" fillId="10" borderId="71" xfId="0" applyFont="1" applyNumberFormat="1" applyFill="1" applyBorder="1" applyAlignment="1" applyProtection="1">
      <alignment textRotation="0" horizontal="general" vertical="bottom" indent="0"/>
      <protection hidden="0" locked="0"/>
    </xf>
    <xf numFmtId="168" fontId="5" fillId="6" borderId="70" xfId="0" applyFont="1" applyNumberFormat="1" applyFill="1" applyBorder="1" applyAlignment="1" applyProtection="1">
      <alignment textRotation="0" horizontal="general" vertical="bottom" indent="0"/>
      <protection hidden="0" locked="0"/>
    </xf>
    <xf numFmtId="167" fontId="5" fillId="6" borderId="71" xfId="0" applyFont="1" applyNumberFormat="1" applyFill="1" applyBorder="1" applyAlignment="1" applyProtection="1">
      <alignment textRotation="0" horizontal="general" vertical="bottom" indent="0"/>
      <protection hidden="0" locked="0"/>
    </xf>
    <xf numFmtId="167" fontId="5" fillId="7" borderId="71" xfId="0" applyFont="1" applyNumberFormat="1" applyFill="1" applyBorder="1" applyAlignment="1" applyProtection="1">
      <alignment textRotation="0" horizontal="general" vertical="bottom" indent="0"/>
      <protection hidden="0" locked="0"/>
    </xf>
    <xf numFmtId="167" fontId="5" fillId="7" borderId="73" xfId="0" applyFont="1" applyNumberFormat="1" applyFill="1" applyBorder="1" applyAlignment="1" applyProtection="1">
      <alignment textRotation="0" horizontal="general" vertical="bottom" indent="0"/>
      <protection hidden="0" locked="0"/>
    </xf>
    <xf numFmtId="164" fontId="3" fillId="0" borderId="12" xfId="0" applyFont="1" applyNumberFormat="1" applyBorder="1" applyAlignment="1" applyProtection="1">
      <alignment textRotation="0" horizontal="general" vertical="bottom" indent="0"/>
      <protection hidden="0" locked="0"/>
    </xf>
    <xf numFmtId="168" fontId="5" fillId="0" borderId="4" xfId="0" applyFont="1" applyNumberFormat="1" applyBorder="1" applyAlignment="1" applyProtection="1">
      <alignment textRotation="0" horizontal="general" vertical="bottom" indent="0"/>
      <protection hidden="0" locked="0"/>
    </xf>
    <xf numFmtId="167" fontId="5" fillId="0" borderId="3" xfId="0" applyFont="1" applyNumberFormat="1" applyBorder="1" applyAlignment="1" applyProtection="1">
      <alignment textRotation="0" horizontal="general" vertical="bottom" indent="0"/>
      <protection hidden="0" locked="0"/>
    </xf>
    <xf numFmtId="167" fontId="5" fillId="7" borderId="3" xfId="0" applyFont="1" applyNumberFormat="1" applyFill="1" applyBorder="1" applyAlignment="1" applyProtection="1">
      <alignment textRotation="0" horizontal="general" vertical="bottom" indent="0"/>
      <protection hidden="0" locked="0"/>
    </xf>
    <xf numFmtId="170" fontId="5" fillId="7" borderId="3" xfId="0" applyFont="1" applyNumberFormat="1" applyFill="1" applyBorder="1" applyAlignment="1" applyProtection="1">
      <alignment textRotation="0" horizontal="general" vertical="bottom" indent="0"/>
      <protection hidden="0" locked="0"/>
    </xf>
    <xf numFmtId="170" fontId="5" fillId="6" borderId="3" xfId="0" applyFont="1" applyNumberFormat="1" applyFill="1" applyBorder="1" applyAlignment="1" applyProtection="1">
      <alignment textRotation="0" horizontal="general" vertical="bottom" indent="0"/>
      <protection hidden="0" locked="0"/>
    </xf>
    <xf numFmtId="170" fontId="5" fillId="7" borderId="73" xfId="0" applyFont="1" applyNumberFormat="1" applyFill="1" applyBorder="1" applyAlignment="1" applyProtection="1">
      <alignment textRotation="0" horizontal="general" vertical="bottom" indent="0"/>
      <protection hidden="0" locked="0"/>
    </xf>
    <xf numFmtId="173" fontId="5" fillId="6" borderId="73" xfId="0" applyFont="1" applyNumberFormat="1" applyFill="1" applyBorder="1" applyAlignment="1" applyProtection="1">
      <alignment textRotation="0" horizontal="general" vertical="bottom" indent="0"/>
      <protection hidden="0" locked="0"/>
    </xf>
    <xf numFmtId="173" fontId="5" fillId="6" borderId="3" xfId="0" applyFont="1" applyNumberFormat="1" applyFill="1" applyBorder="1" applyAlignment="1" applyProtection="1">
      <alignment textRotation="0" horizontal="general" vertical="bottom" indent="0"/>
      <protection hidden="0" locked="0"/>
    </xf>
    <xf numFmtId="164" fontId="5" fillId="7" borderId="73" xfId="0" applyFont="1" applyNumberFormat="1" applyFill="1" applyBorder="1" applyAlignment="1" applyProtection="1">
      <alignment textRotation="0" horizontal="general" vertical="bottom" indent="0"/>
      <protection hidden="0" locked="0"/>
    </xf>
    <xf numFmtId="164" fontId="5" fillId="7" borderId="3" xfId="0" applyFont="1" applyNumberFormat="1" applyFill="1" applyBorder="1" applyAlignment="1" applyProtection="1">
      <alignment textRotation="0" horizontal="general" vertical="bottom" indent="0"/>
      <protection hidden="0" locked="0"/>
    </xf>
    <xf numFmtId="167" fontId="5" fillId="7" borderId="6" xfId="0" applyFont="1" applyNumberFormat="1" applyFill="1" applyBorder="1" applyAlignment="1" applyProtection="1">
      <alignment textRotation="0" horizontal="general" vertical="bottom" indent="0"/>
      <protection hidden="0" locked="0"/>
    </xf>
    <xf numFmtId="167" fontId="3" fillId="8" borderId="0" xfId="0" applyFont="1" applyNumberFormat="1" applyFill="1" applyAlignment="1" applyProtection="1">
      <alignment textRotation="0" horizontal="center" vertical="bottom" indent="0"/>
      <protection hidden="0" locked="0"/>
    </xf>
    <xf numFmtId="164" fontId="9" fillId="0" borderId="0" xfId="0" applyFont="1" applyNumberFormat="1" applyAlignment="1" applyProtection="1">
      <alignment textRotation="0" horizontal="general" vertical="bottom" indent="0"/>
      <protection hidden="0" locked="0"/>
    </xf>
    <xf numFmtId="167" fontId="9" fillId="0" borderId="0" xfId="0" applyFont="1" applyNumberFormat="1" applyAlignment="1" applyProtection="1">
      <alignment textRotation="0" horizontal="general" vertical="bottom" indent="0"/>
      <protection hidden="0" locked="0"/>
    </xf>
    <xf numFmtId="164" fontId="11" fillId="11" borderId="74" xfId="0" applyFont="1" applyNumberFormat="1" applyFill="1" applyBorder="1" applyAlignment="1" applyProtection="1">
      <alignment textRotation="0" horizontal="general" vertical="center" indent="0"/>
      <protection hidden="0" locked="0"/>
    </xf>
    <xf numFmtId="164" fontId="12" fillId="11" borderId="75" xfId="0" applyFont="1" applyNumberFormat="1" applyFill="1" applyBorder="1" applyAlignment="1" applyProtection="1">
      <alignment textRotation="0" horizontal="center" vertical="center" indent="0"/>
      <protection hidden="0" locked="0"/>
    </xf>
    <xf numFmtId="164" fontId="5" fillId="8" borderId="0" xfId="0" applyFont="1" applyNumberFormat="1" applyFill="1" applyAlignment="1" applyProtection="1">
      <alignment textRotation="0" horizontal="general" vertical="bottom" indent="0"/>
      <protection hidden="0" locked="0"/>
    </xf>
    <xf numFmtId="167" fontId="3" fillId="0" borderId="0" xfId="0" applyFont="1" applyNumberFormat="1" applyAlignment="1" applyProtection="1">
      <alignment textRotation="0" horizontal="center" vertical="bottom" indent="0"/>
      <protection hidden="0" locked="0"/>
    </xf>
    <xf numFmtId="167" fontId="5" fillId="0" borderId="0" xfId="0" applyFont="1" applyNumberFormat="1" applyAlignment="1" applyProtection="1">
      <alignment textRotation="0" horizontal="general" vertical="bottom" indent="0"/>
      <protection hidden="0" locked="0"/>
    </xf>
    <xf numFmtId="167" fontId="6" fillId="0" borderId="0" xfId="0" applyFont="1" applyNumberFormat="1" applyAlignment="1" applyProtection="1">
      <alignment textRotation="0" horizontal="general" vertical="bottom" indent="0"/>
      <protection hidden="0" locked="0"/>
    </xf>
    <xf numFmtId="164" fontId="6" fillId="0" borderId="0" xfId="0" applyFont="1" applyNumberFormat="1" applyAlignment="1" applyProtection="1">
      <alignment textRotation="0" horizontal="general" vertical="bottom" indent="0"/>
      <protection hidden="0" locked="0"/>
    </xf>
    <xf numFmtId="164" fontId="3" fillId="12" borderId="76" xfId="0" applyFont="1" applyNumberFormat="1" applyFill="1" applyBorder="1" applyAlignment="1" applyProtection="1">
      <alignment textRotation="0" horizontal="general" vertical="center" indent="0"/>
      <protection hidden="0" locked="0"/>
    </xf>
    <xf numFmtId="168" fontId="3" fillId="12" borderId="77" xfId="0" applyFont="1" applyNumberFormat="1" applyFill="1" applyBorder="1" applyAlignment="1" applyProtection="1">
      <alignment textRotation="0" horizontal="right" vertical="center" indent="0"/>
      <protection hidden="0" locked="0"/>
    </xf>
    <xf numFmtId="164" fontId="12" fillId="0" borderId="0" xfId="0" applyFont="1" applyNumberFormat="1" applyAlignment="1" applyProtection="1">
      <alignment textRotation="0" horizontal="general" vertical="bottom" indent="0"/>
      <protection hidden="0" locked="0"/>
    </xf>
    <xf numFmtId="167" fontId="12" fillId="0" borderId="0" xfId="0" applyFont="1" applyNumberFormat="1" applyAlignment="1" applyProtection="1">
      <alignment textRotation="0" horizontal="general" vertical="bottom" indent="0"/>
      <protection hidden="0" locked="0"/>
    </xf>
    <xf numFmtId="164" fontId="3" fillId="0" borderId="76" xfId="0" applyFont="1" applyNumberFormat="1" applyBorder="1" applyAlignment="1" applyProtection="1">
      <alignment textRotation="0" horizontal="general" vertical="center" indent="0"/>
      <protection hidden="0" locked="0"/>
    </xf>
    <xf numFmtId="168" fontId="3" fillId="0" borderId="77" xfId="0" applyFont="1" applyNumberFormat="1" applyBorder="1" applyAlignment="1" applyProtection="1">
      <alignment textRotation="0" horizontal="right" vertical="center" indent="0"/>
      <protection hidden="0" locked="0"/>
    </xf>
    <xf numFmtId="164" fontId="3" fillId="0" borderId="77" xfId="0" applyFont="1" applyNumberFormat="1" applyBorder="1" applyAlignment="1" applyProtection="1">
      <alignment textRotation="0" horizontal="right" vertical="center" indent="0"/>
      <protection hidden="0" locked="0"/>
    </xf>
    <xf numFmtId="164" fontId="3" fillId="12" borderId="77" xfId="0" applyFont="1" applyNumberFormat="1" applyFill="1" applyBorder="1" applyAlignment="1" applyProtection="1">
      <alignment textRotation="0" horizontal="right" vertical="center" indent="0"/>
      <protection hidden="0" locked="0"/>
    </xf>
    <xf numFmtId="171" fontId="12" fillId="0" borderId="0" xfId="0" applyFont="1" applyNumberFormat="1" applyAlignment="1" applyProtection="1">
      <alignment textRotation="0" horizontal="general" vertical="bottom" indent="0"/>
      <protection hidden="0" locked="0"/>
    </xf>
    <xf numFmtId="164" fontId="5" fillId="12" borderId="76" xfId="0" applyFont="1" applyNumberFormat="1" applyFill="1" applyBorder="1" applyAlignment="1" applyProtection="1">
      <alignment textRotation="0" horizontal="general" vertical="center" indent="0"/>
      <protection hidden="0" locked="0"/>
    </xf>
    <xf numFmtId="168" fontId="5" fillId="7" borderId="77" xfId="0" applyFont="1" applyNumberFormat="1" applyFill="1" applyBorder="1" applyAlignment="1" applyProtection="1">
      <alignment textRotation="0" horizontal="right" vertical="center" indent="0"/>
      <protection hidden="0" locked="0"/>
    </xf>
    <xf numFmtId="168" fontId="5" fillId="8" borderId="0" xfId="0" applyFont="1" applyNumberFormat="1" applyFill="1" applyAlignment="1" applyProtection="1">
      <alignment textRotation="0" horizontal="general" vertical="bottom" indent="0"/>
      <protection hidden="0" locked="0"/>
    </xf>
    <xf numFmtId="168" fontId="5" fillId="6" borderId="0" xfId="0" applyFont="1" applyNumberFormat="1" applyFill="1" applyAlignment="1" applyProtection="1">
      <alignment textRotation="0" horizontal="general" vertical="bottom" indent="0"/>
      <protection hidden="0" locked="0"/>
    </xf>
    <xf numFmtId="170" fontId="5" fillId="6" borderId="0" xfId="0" applyFont="1" applyNumberFormat="1" applyFill="1" applyAlignment="1" applyProtection="1">
      <alignment textRotation="0" horizontal="general" vertical="bottom" indent="0"/>
      <protection hidden="0" locked="0"/>
    </xf>
    <xf numFmtId="170" fontId="5" fillId="0" borderId="0" xfId="0" applyFont="1" applyNumberFormat="1" applyAlignment="1" applyProtection="1">
      <alignment textRotation="0" horizontal="general" vertical="bottom" indent="0"/>
      <protection hidden="0" locked="0"/>
    </xf>
    <xf numFmtId="164" fontId="5" fillId="7" borderId="78" xfId="0" applyFont="1" applyNumberFormat="1" applyFill="1" applyBorder="1" applyAlignment="1" applyProtection="1">
      <alignment textRotation="0" horizontal="left" vertical="bottom" indent="0"/>
      <protection hidden="0" locked="0"/>
    </xf>
    <xf numFmtId="164" fontId="5" fillId="6" borderId="79" xfId="0" applyFont="1" applyNumberFormat="1" applyFill="1" applyBorder="1" applyAlignment="1" applyProtection="1">
      <alignment textRotation="0" horizontal="center" vertical="bottom" indent="0"/>
      <protection hidden="0" locked="0"/>
    </xf>
    <xf numFmtId="164" fontId="5" fillId="6" borderId="18" xfId="0" applyFont="1" applyNumberFormat="1" applyFill="1" applyBorder="1" applyAlignment="1" applyProtection="1">
      <alignment textRotation="0" horizontal="general" vertical="bottom" indent="0"/>
      <protection hidden="0" locked="0"/>
    </xf>
    <xf numFmtId="164" fontId="5" fillId="6" borderId="80" xfId="0" applyFont="1" applyNumberFormat="1" applyFill="1" applyBorder="1" applyAlignment="1" applyProtection="1">
      <alignment textRotation="0" horizontal="center" vertical="bottom" indent="0"/>
      <protection hidden="0" locked="0"/>
    </xf>
    <xf numFmtId="164" fontId="5" fillId="6" borderId="81" xfId="0" applyFont="1" applyNumberFormat="1" applyFill="1" applyBorder="1" applyAlignment="1" applyProtection="1">
      <alignment textRotation="0" horizontal="center" vertical="bottom" indent="0" wrapText="1"/>
      <protection hidden="0" locked="0"/>
    </xf>
    <xf numFmtId="164" fontId="5" fillId="6" borderId="82" xfId="0" applyFont="1" applyNumberFormat="1" applyFill="1" applyBorder="1" applyAlignment="1" applyProtection="1">
      <alignment textRotation="0" horizontal="center" vertical="bottom" indent="0" wrapText="1"/>
      <protection hidden="0" locked="0"/>
    </xf>
    <xf numFmtId="164" fontId="5" fillId="6" borderId="83" xfId="0" applyFont="1" applyNumberFormat="1" applyFill="1" applyBorder="1" applyAlignment="1" applyProtection="1">
      <alignment textRotation="0" horizontal="center" vertical="bottom" indent="0" wrapText="1"/>
      <protection hidden="0" locked="0"/>
    </xf>
    <xf numFmtId="164" fontId="5" fillId="6" borderId="84" xfId="0" applyFont="1" applyNumberFormat="1" applyFill="1" applyBorder="1" applyAlignment="1" applyProtection="1">
      <alignment textRotation="0" horizontal="center" vertical="bottom" indent="0" wrapText="1"/>
      <protection hidden="0" locked="0"/>
    </xf>
    <xf numFmtId="168" fontId="3" fillId="6" borderId="83" xfId="0" applyFont="1" applyNumberFormat="1" applyFill="1" applyBorder="1" applyAlignment="1" applyProtection="1">
      <alignment textRotation="0" horizontal="center" vertical="bottom" indent="0" wrapText="1"/>
      <protection hidden="0" locked="0"/>
    </xf>
    <xf numFmtId="168" fontId="3" fillId="6" borderId="85" xfId="0" applyFont="1" applyNumberFormat="1" applyFill="1" applyBorder="1" applyAlignment="1" applyProtection="1">
      <alignment textRotation="0" horizontal="center" vertical="bottom" indent="0" wrapText="1"/>
      <protection hidden="0" locked="0"/>
    </xf>
    <xf numFmtId="168" fontId="3" fillId="6" borderId="18" xfId="0" applyFont="1" applyNumberFormat="1" applyFill="1" applyBorder="1" applyAlignment="1" applyProtection="1">
      <alignment textRotation="0" horizontal="center" vertical="bottom" indent="0" wrapText="1"/>
      <protection hidden="0" locked="0"/>
    </xf>
    <xf numFmtId="168" fontId="3" fillId="6" borderId="86" xfId="0" applyFont="1" applyNumberFormat="1" applyFill="1" applyBorder="1" applyAlignment="1" applyProtection="1">
      <alignment textRotation="0" horizontal="center" vertical="bottom" indent="0" wrapText="1"/>
      <protection hidden="0" locked="0"/>
    </xf>
    <xf numFmtId="168" fontId="3" fillId="6" borderId="44" xfId="0" applyFont="1" applyNumberFormat="1" applyFill="1" applyBorder="1" applyAlignment="1" applyProtection="1">
      <alignment textRotation="0" horizontal="center" vertical="bottom" indent="0" wrapText="1"/>
      <protection hidden="0" locked="0"/>
    </xf>
    <xf numFmtId="168" fontId="3" fillId="6" borderId="0" xfId="0" applyFont="1" applyNumberFormat="1" applyFill="1" applyAlignment="1" applyProtection="1">
      <alignment textRotation="0" horizontal="center" vertical="bottom" indent="0" wrapText="1"/>
      <protection hidden="0" locked="0"/>
    </xf>
    <xf numFmtId="168" fontId="3" fillId="6" borderId="44" xfId="0" applyFont="1" applyNumberFormat="1" applyFill="1" applyBorder="1" applyAlignment="1" applyProtection="1">
      <alignment textRotation="0" horizontal="center" vertical="bottom" indent="0"/>
      <protection hidden="0" locked="0"/>
    </xf>
    <xf numFmtId="168" fontId="3" fillId="6" borderId="86" xfId="0" applyFont="1" applyNumberFormat="1" applyFill="1" applyBorder="1" applyAlignment="1" applyProtection="1">
      <alignment textRotation="0" horizontal="center" vertical="bottom" indent="0"/>
      <protection hidden="0" locked="0"/>
    </xf>
    <xf numFmtId="168" fontId="3" fillId="6" borderId="0" xfId="0" applyFont="1" applyNumberFormat="1" applyFill="1" applyAlignment="1" applyProtection="1">
      <alignment textRotation="0" horizontal="center" vertical="bottom" indent="0"/>
      <protection hidden="0" locked="0"/>
    </xf>
    <xf numFmtId="168" fontId="3" fillId="6" borderId="86" xfId="0" applyFont="1" applyNumberFormat="1" applyFill="1" applyBorder="1" applyAlignment="1" applyProtection="1">
      <alignment textRotation="0" horizontal="general" vertical="bottom" indent="0"/>
      <protection hidden="0" locked="0"/>
    </xf>
    <xf numFmtId="168" fontId="3" fillId="0" borderId="44" xfId="0" applyFont="1" applyNumberFormat="1" applyBorder="1" applyAlignment="1" applyProtection="1">
      <alignment textRotation="0" horizontal="center" vertical="bottom" indent="0" wrapText="1"/>
      <protection hidden="0" locked="0"/>
    </xf>
    <xf numFmtId="168" fontId="3" fillId="0" borderId="86" xfId="0" applyFont="1" applyNumberFormat="1" applyBorder="1" applyAlignment="1" applyProtection="1">
      <alignment textRotation="0" horizontal="center" vertical="bottom" indent="0" wrapText="1"/>
      <protection hidden="0" locked="0"/>
    </xf>
    <xf numFmtId="168" fontId="3" fillId="0" borderId="0" xfId="0" applyFont="1" applyNumberFormat="1" applyAlignment="1" applyProtection="1">
      <alignment textRotation="0" horizontal="center" vertical="bottom" indent="0" wrapText="1"/>
      <protection hidden="0" locked="0"/>
    </xf>
    <xf numFmtId="164" fontId="3" fillId="0" borderId="0" xfId="0" applyFont="1" applyNumberFormat="1" applyAlignment="1" applyProtection="1">
      <alignment textRotation="0" horizontal="center" vertical="bottom" indent="0" wrapText="1"/>
      <protection hidden="0" locked="0"/>
    </xf>
    <xf numFmtId="168" fontId="3" fillId="0" borderId="86" xfId="0" applyFont="1" applyNumberFormat="1" applyBorder="1" applyAlignment="1" applyProtection="1">
      <alignment textRotation="0" horizontal="center" vertical="bottom" indent="0"/>
      <protection hidden="0" locked="0"/>
    </xf>
    <xf numFmtId="168" fontId="3" fillId="0" borderId="44" xfId="0" applyFont="1" applyNumberFormat="1" applyBorder="1" applyAlignment="1" applyProtection="1">
      <alignment textRotation="0" horizontal="center" vertical="bottom" indent="0"/>
      <protection hidden="0" locked="0"/>
    </xf>
    <xf numFmtId="168" fontId="3" fillId="0" borderId="0" xfId="0" applyFont="1" applyNumberFormat="1" applyAlignment="1" applyProtection="1">
      <alignment textRotation="0" horizontal="center" vertical="bottom" indent="0"/>
      <protection hidden="0" locked="0"/>
    </xf>
    <xf numFmtId="167" fontId="3" fillId="0" borderId="86" xfId="0" applyFont="1" applyNumberFormat="1" applyBorder="1" applyAlignment="1" applyProtection="1">
      <alignment textRotation="0" horizontal="center" vertical="bottom" indent="0"/>
      <protection hidden="0" locked="0"/>
    </xf>
    <xf numFmtId="164" fontId="3" fillId="7" borderId="34" xfId="0" applyFont="1" applyNumberFormat="1" applyFill="1" applyBorder="1" applyAlignment="1" applyProtection="1">
      <alignment textRotation="0" horizontal="general" vertical="bottom" indent="0"/>
      <protection hidden="0" locked="0"/>
    </xf>
    <xf numFmtId="168" fontId="3" fillId="6" borderId="87" xfId="0" applyFont="1" applyNumberFormat="1" applyFill="1" applyBorder="1" applyAlignment="1" applyProtection="1">
      <alignment textRotation="0" horizontal="center" vertical="bottom" indent="0"/>
      <protection hidden="0" locked="0"/>
    </xf>
    <xf numFmtId="168" fontId="3" fillId="6" borderId="88" xfId="0" applyFont="1" applyNumberFormat="1" applyFill="1" applyBorder="1" applyAlignment="1" applyProtection="1">
      <alignment textRotation="0" horizontal="center" vertical="bottom" indent="0"/>
      <protection hidden="0" locked="0"/>
    </xf>
    <xf numFmtId="168" fontId="3" fillId="6" borderId="89" xfId="0" applyFont="1" applyNumberFormat="1" applyFill="1" applyBorder="1" applyAlignment="1" applyProtection="1">
      <alignment textRotation="0" horizontal="center" vertical="bottom" indent="0"/>
      <protection hidden="0" locked="0"/>
    </xf>
    <xf numFmtId="168" fontId="3" fillId="6" borderId="90" xfId="0" applyFont="1" applyNumberFormat="1" applyFill="1" applyBorder="1" applyAlignment="1" applyProtection="1">
      <alignment textRotation="0" horizontal="center" vertical="bottom" indent="0"/>
      <protection hidden="0" locked="0"/>
    </xf>
    <xf numFmtId="164" fontId="4" fillId="0" borderId="0" xfId="0" applyFont="1" applyNumberFormat="1" applyAlignment="1" applyProtection="1">
      <alignment textRotation="0" horizontal="left" vertical="bottom" indent="0"/>
      <protection hidden="0" locked="0"/>
    </xf>
    <xf numFmtId="164" fontId="2" fillId="0" borderId="0" xfId="0" applyFont="1" applyNumberFormat="1" applyAlignment="1" applyProtection="1">
      <alignment textRotation="0" horizontal="left" vertical="bottom" indent="0"/>
      <protection hidden="0" locked="0"/>
    </xf>
  </cellXfs>
  <cellStyles count="1">
    <cellStyle name="Normal" xfId="0" builtinId="0"/>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8FADD7"/>
      <rgbColor rgb="FF993366"/>
      <rgbColor rgb="FFF2F2F2"/>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CE6F1"/>
      <rgbColor rgb="FFD9E5EC"/>
      <rgbColor rgb="FFFFFF99"/>
      <rgbColor rgb="FF99CCFF"/>
      <rgbColor rgb="FFFF99CC"/>
      <rgbColor rgb="FFCC99FF"/>
      <rgbColor rgb="FFDBDBDB"/>
      <rgbColor rgb="FF3366FF"/>
      <rgbColor rgb="FF33CCCC"/>
      <rgbColor rgb="FF92D050"/>
      <rgbColor rgb="FFFFC000"/>
      <rgbColor rgb="FFFF9900"/>
      <rgbColor rgb="FFFF6600"/>
      <rgbColor rgb="FF595959"/>
      <rgbColor rgb="FF5B9BD5"/>
      <rgbColor rgb="FF0A3864"/>
      <rgbColor rgb="FF42858C"/>
      <rgbColor rgb="FF003300"/>
      <rgbColor rgb="FF404040"/>
      <rgbColor rgb="FF993300"/>
      <rgbColor rgb="FF993366"/>
      <rgbColor rgb="FF195075"/>
      <rgbColor rgb="FF212A35"/>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 Id="rId11" Type="http://schemas.openxmlformats.org/officeDocument/2006/relationships/externalLink" Target="externalLinks/externalLink2.xml"/><Relationship Id="rId12" Type="http://schemas.openxmlformats.org/officeDocument/2006/relationships/externalLink" Target="externalLinks/externalLink3.xml"/><Relationship Id="rId13" Type="http://schemas.openxmlformats.org/officeDocument/2006/relationships/externalLink" Target="externalLinks/externalLink4.xml"/><Relationship Id="rId14" Type="http://schemas.openxmlformats.org/officeDocument/2006/relationships/externalLink" Target="externalLinks/externalLink5.xml"/><Relationship Id="rId15" Type="http://schemas.openxmlformats.org/officeDocument/2006/relationships/externalLink" Target="externalLinks/externalLink6.xml"/><Relationship Id="rId16" Type="http://schemas.openxmlformats.org/officeDocument/2006/relationships/externalLink" Target="externalLinks/externalLink7.xml"/><Relationship Id="rId17" Type="http://schemas.openxmlformats.org/officeDocument/2006/relationships/externalLink" Target="externalLinks/externalLink8.xml"/><Relationship Id="rId18" Type="http://schemas.openxmlformats.org/officeDocument/2006/relationships/externalLink" Target="externalLinks/externalLink9.xml"/><Relationship Id="rId19" Type="http://schemas.openxmlformats.org/officeDocument/2006/relationships/externalLink" Target="externalLinks/externalLink10.xml"/><Relationship Id="rId20" Type="http://schemas.openxmlformats.org/officeDocument/2006/relationships/externalLink" Target="externalLinks/externalLink11.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92d050"/>
            </a:solidFill>
            <a:ln w="0">
              <a:noFill/>
            </a:ln>
          </c:spPr>
          <c:invertIfNegative val="0"/>
          <c:dLbls>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Diagrammer!$B$22:$B$36</c:f>
              <c:strCache>
                <c:ptCount val="15"/>
                <c:pt idx="0">
                  <c:v>Fjellhaug Internasjonale Høgskole</c:v>
                </c:pt>
                <c:pt idx="1">
                  <c:v>Bergen Arkitekthøgskole</c:v>
                </c:pt>
                <c:pt idx="2">
                  <c:v>Høyskolen for dansekunst </c:v>
                </c:pt>
                <c:pt idx="3">
                  <c:v>Høyskolen Kristiania</c:v>
                </c:pt>
                <c:pt idx="4">
                  <c:v>MF vitenskapelig høyskole</c:v>
                </c:pt>
                <c:pt idx="5">
                  <c:v>Høgskulen for grøn utvikling</c:v>
                </c:pt>
                <c:pt idx="6">
                  <c:v>Lovisenberg diakonale høgskole</c:v>
                </c:pt>
                <c:pt idx="7">
                  <c:v>Steinerhøyskolen</c:v>
                </c:pt>
                <c:pt idx="8">
                  <c:v>Handelshøyskolen BI</c:v>
                </c:pt>
                <c:pt idx="9">
                  <c:v>NLA Høgskolen</c:v>
                </c:pt>
                <c:pt idx="10">
                  <c:v>Ansgar høyskole</c:v>
                </c:pt>
                <c:pt idx="11">
                  <c:v>Dronning Mauds Minne Høgskole</c:v>
                </c:pt>
                <c:pt idx="12">
                  <c:v>VID vitenskapelige høgskole</c:v>
                </c:pt>
                <c:pt idx="13">
                  <c:v>Høyskolen for ledelse og teologi</c:v>
                </c:pt>
                <c:pt idx="14">
                  <c:v>Barratt Due musikkinstitutt</c:v>
                </c:pt>
              </c:strCache>
            </c:strRef>
          </c:cat>
          <c:val>
            <c:numRef>
              <c:f>Diagrammer!$C$22:$C$36</c:f>
              <c:numCache>
                <c:formatCode>General</c:formatCode>
                <c:ptCount val="15"/>
                <c:pt idx="0">
                  <c:v>0.834218258673128</c:v>
                </c:pt>
                <c:pt idx="1">
                  <c:v>0.76328724593054</c:v>
                </c:pt>
                <c:pt idx="2">
                  <c:v>0.69060475161987</c:v>
                </c:pt>
                <c:pt idx="3">
                  <c:v>0.665648486437839</c:v>
                </c:pt>
                <c:pt idx="4">
                  <c:v>0.616252955006509</c:v>
                </c:pt>
                <c:pt idx="5">
                  <c:v>0.513513513513514</c:v>
                </c:pt>
                <c:pt idx="6">
                  <c:v>0.495486014716476</c:v>
                </c:pt>
                <c:pt idx="7">
                  <c:v>0.483358888788671</c:v>
                </c:pt>
                <c:pt idx="8">
                  <c:v>0.46204630373714</c:v>
                </c:pt>
                <c:pt idx="9">
                  <c:v>0.44506024833056</c:v>
                </c:pt>
                <c:pt idx="10">
                  <c:v>0.430293139162639</c:v>
                </c:pt>
                <c:pt idx="11">
                  <c:v>0.419124466878791</c:v>
                </c:pt>
                <c:pt idx="12">
                  <c:v>0.310550820707071</c:v>
                </c:pt>
                <c:pt idx="13">
                  <c:v>0.304814872643281</c:v>
                </c:pt>
                <c:pt idx="14">
                  <c:v>0.257464807479577</c:v>
                </c:pt>
              </c:numCache>
            </c:numRef>
          </c:val>
        </c:ser>
        <c:gapWidth val="219"/>
        <c:overlap val="-27"/>
        <c:axId val="98151644"/>
        <c:axId val="45085062"/>
      </c:barChart>
      <c:catAx>
        <c:axId val="98151644"/>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45085062"/>
        <c:crosses val="autoZero"/>
        <c:auto val="1"/>
        <c:lblAlgn val="ctr"/>
        <c:lblOffset val="100"/>
        <c:noMultiLvlLbl val="0"/>
      </c:catAx>
      <c:valAx>
        <c:axId val="45085062"/>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98151644"/>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5b9bd5"/>
            </a:solidFill>
            <a:ln w="0">
              <a:noFill/>
            </a:ln>
          </c:spPr>
          <c:invertIfNegative val="0"/>
          <c:dPt>
            <c:idx val="0"/>
            <c:invertIfNegative val="0"/>
            <c:spPr>
              <a:solidFill>
                <a:srgbClr val="92d050"/>
              </a:solidFill>
              <a:ln w="0">
                <a:noFill/>
              </a:ln>
            </c:spPr>
          </c:dPt>
          <c:dPt>
            <c:idx val="1"/>
            <c:invertIfNegative val="0"/>
            <c:spPr>
              <a:solidFill>
                <a:srgbClr val="92d050"/>
              </a:solidFill>
              <a:ln w="0">
                <a:noFill/>
              </a:ln>
            </c:spPr>
          </c:dPt>
          <c:dPt>
            <c:idx val="2"/>
            <c:invertIfNegative val="0"/>
            <c:spPr>
              <a:solidFill>
                <a:srgbClr val="92d050"/>
              </a:solidFill>
              <a:ln w="0">
                <a:noFill/>
              </a:ln>
            </c:spPr>
          </c:dPt>
          <c:dPt>
            <c:idx val="3"/>
            <c:invertIfNegative val="0"/>
            <c:spPr>
              <a:solidFill>
                <a:srgbClr val="92d050"/>
              </a:solidFill>
              <a:ln w="0">
                <a:noFill/>
              </a:ln>
            </c:spPr>
          </c:dPt>
          <c:dPt>
            <c:idx val="4"/>
            <c:invertIfNegative val="0"/>
            <c:spPr>
              <a:solidFill>
                <a:srgbClr val="92d050"/>
              </a:solidFill>
              <a:ln w="0">
                <a:noFill/>
              </a:ln>
            </c:spPr>
          </c:dPt>
          <c:dPt>
            <c:idx val="5"/>
            <c:invertIfNegative val="0"/>
            <c:spPr>
              <a:solidFill>
                <a:srgbClr val="92d050"/>
              </a:solidFill>
              <a:ln w="0">
                <a:noFill/>
              </a:ln>
            </c:spPr>
          </c:dPt>
          <c:dPt>
            <c:idx val="6"/>
            <c:invertIfNegative val="0"/>
            <c:spPr>
              <a:solidFill>
                <a:srgbClr val="92d050"/>
              </a:solidFill>
              <a:ln w="0">
                <a:noFill/>
              </a:ln>
            </c:spPr>
          </c:dPt>
          <c:dPt>
            <c:idx val="7"/>
            <c:invertIfNegative val="0"/>
            <c:spPr>
              <a:solidFill>
                <a:srgbClr val="a9d18e"/>
              </a:solidFill>
              <a:ln w="0">
                <a:noFill/>
              </a:ln>
            </c:spPr>
          </c:dPt>
          <c:dPt>
            <c:idx val="8"/>
            <c:invertIfNegative val="0"/>
            <c:spPr>
              <a:solidFill>
                <a:srgbClr val="a9d18e"/>
              </a:solidFill>
              <a:ln w="0">
                <a:noFill/>
              </a:ln>
            </c:spPr>
          </c:dPt>
          <c:dPt>
            <c:idx val="9"/>
            <c:invertIfNegative val="0"/>
            <c:spPr>
              <a:solidFill>
                <a:srgbClr val="ffc000"/>
              </a:solidFill>
              <a:ln w="0">
                <a:noFill/>
              </a:ln>
            </c:spPr>
          </c:dPt>
          <c:dPt>
            <c:idx val="10"/>
            <c:invertIfNegative val="0"/>
            <c:spPr>
              <a:solidFill>
                <a:srgbClr val="ffc000"/>
              </a:solidFill>
              <a:ln w="0">
                <a:noFill/>
              </a:ln>
            </c:spPr>
          </c:dPt>
          <c:dPt>
            <c:idx val="11"/>
            <c:invertIfNegative val="0"/>
            <c:spPr>
              <a:solidFill>
                <a:srgbClr val="ffc000"/>
              </a:solidFill>
              <a:ln w="0">
                <a:noFill/>
              </a:ln>
            </c:spPr>
          </c:dPt>
          <c:dPt>
            <c:idx val="12"/>
            <c:invertIfNegative val="0"/>
            <c:spPr>
              <a:solidFill>
                <a:srgbClr val="ff0000"/>
              </a:solidFill>
              <a:ln w="0">
                <a:noFill/>
              </a:ln>
            </c:spPr>
          </c:dPt>
          <c:dPt>
            <c:idx val="13"/>
            <c:invertIfNegative val="0"/>
            <c:spPr>
              <a:solidFill>
                <a:srgbClr val="ff0000"/>
              </a:solidFill>
              <a:ln w="0">
                <a:noFill/>
              </a:ln>
            </c:spPr>
          </c:dPt>
          <c:dPt>
            <c:idx val="14"/>
            <c:invertIfNegative val="0"/>
            <c:spPr>
              <a:solidFill>
                <a:srgbClr val="ff0000"/>
              </a:solidFill>
              <a:ln w="0">
                <a:noFill/>
              </a:ln>
            </c:spPr>
          </c:dPt>
          <c:dLbls>
            <c:numFmt formatCode="0.00" sourceLinked="1"/>
            <c:dLbl>
              <c:idx val="0"/>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3"/>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4"/>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5"/>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6"/>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7"/>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8"/>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9"/>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0"/>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1"/>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2"/>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3"/>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4"/>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Diagrammer!$B$4:$B$18</c:f>
              <c:strCache>
                <c:ptCount val="15"/>
                <c:pt idx="0">
                  <c:v>Fjellhaug Internasjonale Høgskole</c:v>
                </c:pt>
                <c:pt idx="1">
                  <c:v>Høyskolen for dansekunst </c:v>
                </c:pt>
                <c:pt idx="2">
                  <c:v>Bergen Arkitekthøgskole</c:v>
                </c:pt>
                <c:pt idx="3">
                  <c:v>Høgskulen for grøn utvikling</c:v>
                </c:pt>
                <c:pt idx="4">
                  <c:v>Steinerhøyskolen</c:v>
                </c:pt>
                <c:pt idx="5">
                  <c:v>Høyskolen Kristiania</c:v>
                </c:pt>
                <c:pt idx="6">
                  <c:v>Ansgar høyskole</c:v>
                </c:pt>
                <c:pt idx="7">
                  <c:v>MF vitenskapelig høyskole</c:v>
                </c:pt>
                <c:pt idx="8">
                  <c:v>NLA Høgskolen</c:v>
                </c:pt>
                <c:pt idx="9">
                  <c:v>Høyskolen for ledelse og teologi</c:v>
                </c:pt>
                <c:pt idx="10">
                  <c:v>Dronning Mauds Minne Høgskole</c:v>
                </c:pt>
                <c:pt idx="11">
                  <c:v>Lovisenberg diakonale høgskole</c:v>
                </c:pt>
                <c:pt idx="12">
                  <c:v>VID vitenskapelige høgskole</c:v>
                </c:pt>
                <c:pt idx="13">
                  <c:v>Handelshøyskolen BI</c:v>
                </c:pt>
                <c:pt idx="14">
                  <c:v>Barratt Due musikkinstitutt</c:v>
                </c:pt>
              </c:strCache>
            </c:strRef>
          </c:cat>
          <c:val>
            <c:numRef>
              <c:f>Diagrammer!$C$4:$C$18</c:f>
              <c:numCache>
                <c:formatCode>General</c:formatCode>
                <c:ptCount val="15"/>
                <c:pt idx="0">
                  <c:v>5.70406477197621</c:v>
                </c:pt>
                <c:pt idx="1">
                  <c:v>3.23211169284468</c:v>
                </c:pt>
                <c:pt idx="2">
                  <c:v>2.88887024257588</c:v>
                </c:pt>
                <c:pt idx="3">
                  <c:v>1.90711805555556</c:v>
                </c:pt>
                <c:pt idx="4">
                  <c:v>1.90659916201117</c:v>
                </c:pt>
                <c:pt idx="5">
                  <c:v>1.77841557254773</c:v>
                </c:pt>
                <c:pt idx="6">
                  <c:v>1.75528867342442</c:v>
                </c:pt>
                <c:pt idx="7">
                  <c:v>1.63481391267285</c:v>
                </c:pt>
                <c:pt idx="8">
                  <c:v>1.5791176100233</c:v>
                </c:pt>
                <c:pt idx="9">
                  <c:v>1.42539514556319</c:v>
                </c:pt>
                <c:pt idx="10">
                  <c:v>1.28779122022277</c:v>
                </c:pt>
                <c:pt idx="11">
                  <c:v>1.22232532207903</c:v>
                </c:pt>
                <c:pt idx="12">
                  <c:v>0.704905742442799</c:v>
                </c:pt>
                <c:pt idx="13">
                  <c:v>0.67488476923267</c:v>
                </c:pt>
                <c:pt idx="14">
                  <c:v>0.56568548725415</c:v>
                </c:pt>
              </c:numCache>
            </c:numRef>
          </c:val>
        </c:ser>
        <c:gapWidth val="219"/>
        <c:overlap val="-27"/>
        <c:axId val="97165615"/>
        <c:axId val="59261465"/>
      </c:barChart>
      <c:catAx>
        <c:axId val="97165615"/>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59261465"/>
        <c:crosses val="autoZero"/>
        <c:auto val="1"/>
        <c:lblAlgn val="ctr"/>
        <c:lblOffset val="100"/>
        <c:noMultiLvlLbl val="0"/>
      </c:catAx>
      <c:valAx>
        <c:axId val="59261465"/>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97165615"/>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9.xml.rels><?xml version="1.0" encoding="UTF-8" standalone="yes"?><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177120</xdr:colOff>
      <xdr:row>20</xdr:row>
      <xdr:rowOff>160920</xdr:rowOff>
    </xdr:from>
    <xdr:to>
      <xdr:col>11</xdr:col>
      <xdr:colOff>8280</xdr:colOff>
      <xdr:row>36</xdr:row>
      <xdr:rowOff>5400</xdr:rowOff>
    </xdr:to>
    <xdr:graphicFrame>
      <xdr:nvGraphicFramePr>
        <xdr:cNvPr id="0" name="Diagram 3"/>
        <xdr:cNvGraphicFramePr/>
      </xdr:nvGraphicFramePr>
      <xdr:xfrm>
        <a:off x="7285320" y="3970800"/>
        <a:ext cx="4345920" cy="2892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704880</xdr:colOff>
      <xdr:row>3</xdr:row>
      <xdr:rowOff>14400</xdr:rowOff>
    </xdr:from>
    <xdr:to>
      <xdr:col>11</xdr:col>
      <xdr:colOff>599040</xdr:colOff>
      <xdr:row>17</xdr:row>
      <xdr:rowOff>180000</xdr:rowOff>
    </xdr:to>
    <xdr:graphicFrame>
      <xdr:nvGraphicFramePr>
        <xdr:cNvPr id="1" name="Diagram 2"/>
        <xdr:cNvGraphicFramePr/>
      </xdr:nvGraphicFramePr>
      <xdr:xfrm>
        <a:off x="7060680" y="586080"/>
        <a:ext cx="5161320" cy="28324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sl.localhost/C:/Users/MatsNyaasSkau/Downloads/8241_2023_Regnskapsdata%20og%20n&#248;kkeltall%20for%20h&#248;yskolen_186467%20(1).xlsx" TargetMode="External"/> </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sl.localhost/C:/Users/MatsNyaasSkau/Downloads/8254_2023_Regnskapsdata%20og%20n&#248;kkeltall%20for%20h&#248;yskolen_186493.xlsx" TargetMode="External"/> </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wsl.localhost/C:/Users/MatsNyaasSkau/Downloads/8248_2023_Regnskapsdata%20og%20n&#248;kkeltall%20for%20h&#248;yskolen_186589%20(1).xlsx" TargetMode="External"/> </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wsl.localhost/C:/Users/MatsNyaasSkau/Downloads/8253_2023_Regnskapsdata%20og%20n&#248;kkeltall%20for%20h&#248;yskolen_186197%20(1).xlsx" TargetMode="External"/> </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wsl.localhost/C:/Users/MatsNyaasSkau/Downloads/8202_2023_Regnskapsdata%20og%20n&#248;kkeltall%20for%20h&#248;yskolen_186201.xlsx" TargetMode="External"/> </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wsl.localhost/C:/Users/MatsNyaasSkau/Downloads/8223_2023_Regnskapsdata%20og%20n&#248;kkeltall%20for%20h&#248;yskolen_186555%20(1).xlsx" TargetMode="External"/> </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wsl.localhost/C:/Users/MatsNyaasSkau/Downloads/8225_2023_Regnskapsdata%20og%20n&#248;kkeltall%20for%20h&#248;yskolen_186134.xlsx" TargetMode="External"/> </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wsl.localhost/C:/Users/MatsNyaasSkau/Downloads/8208_2023_Regnskapsdata%20og%20n&#248;kkeltall%20for%20h&#248;yskolen_186538.xlsx" TargetMode="External"/> </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wsl.localhost/C:/Users/MatsNyaasSkau/Downloads/8232_2023_Regnskapsdata%20og%20n&#248;kkeltall%20for%20h&#248;yskolen_186196%20(1).xlsx" TargetMode="External"/> </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wsl.localhost/C:/Users/MatsNyaasSkau/Downloads/8243_2023_Regnskapsdata%20og%20n&#248;kkeltall%20for%20h&#248;yskolen_186107.xlsx" TargetMode="External"/> </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wsl.localhost/C:/Users/MatsNyaasSkau/Downloads/8234_2023_Regnskapsdata%20og%20n&#248;kkeltall%20for%20h&#248;yskolen_186488.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6">
          <cell r="B16">
            <v>2934.816</v>
          </cell>
        </row>
        <row r="26">
          <cell r="B26">
            <v>23121.28</v>
          </cell>
        </row>
        <row r="50">
          <cell r="B50">
            <v>0</v>
          </cell>
        </row>
        <row r="56">
          <cell r="B56">
            <v>1227.6914</v>
          </cell>
        </row>
        <row r="68">
          <cell r="B68">
            <v>56953.72842</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2"/>
      <sheetName val="Note 30"/>
    </sheetNames>
    <sheetDataSet>
      <sheetData sheetId="0"/>
      <sheetData sheetId="1"/>
      <sheetData sheetId="2"/>
      <sheetData sheetId="3"/>
      <sheetData sheetId="4"/>
      <sheetData sheetId="5"/>
      <sheetData sheetId="6"/>
      <sheetData sheetId="7"/>
      <sheetData sheetId="8"/>
      <sheetData sheetId="9">
        <row r="12">
          <cell r="B12">
            <v>0</v>
          </cell>
        </row>
        <row r="20">
          <cell r="B20">
            <v>750</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1B"/>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sheetData sheetId="10">
        <row r="12">
          <cell r="B12">
            <v>0</v>
          </cell>
        </row>
        <row r="37">
          <cell r="B37">
            <v>0</v>
          </cell>
        </row>
      </sheetData>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75161</v>
          </cell>
        </row>
        <row r="20">
          <cell r="B20">
            <v>20373</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70.991</v>
          </cell>
        </row>
        <row r="20">
          <cell r="B20">
            <v>18082.6371</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1126</v>
          </cell>
        </row>
        <row r="20">
          <cell r="B20">
            <v>45687</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1B"/>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sheetData sheetId="10">
        <row r="12">
          <cell r="B12">
            <v>0</v>
          </cell>
        </row>
        <row r="37">
          <cell r="B37">
            <v>0</v>
          </cell>
        </row>
        <row r="43">
          <cell r="B43">
            <v>0</v>
          </cell>
        </row>
      </sheetData>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8574</v>
          </cell>
        </row>
        <row r="20">
          <cell r="B20">
            <v>41278</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1B"/>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sheetData sheetId="10">
        <row r="12">
          <cell r="B12">
            <v>0</v>
          </cell>
        </row>
      </sheetData>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0</v>
          </cell>
        </row>
        <row r="20">
          <cell r="B20">
            <v>0</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1B"/>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sheetData sheetId="10">
        <row r="12">
          <cell r="B12">
            <v>992</v>
          </cell>
        </row>
        <row r="20">
          <cell r="B20">
            <v>3518</v>
          </cell>
        </row>
      </sheetData>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9" activeCellId="0" sqref="D9"/>
    </sheetView>
  </sheetViews>
  <sheetFormatPr defaultRowHeight="15.0" baseColWidth="10" outlineLevelCol="0"/>
  <cols>
    <col min="1" max="1" width="35.57" hidden="false" outlineLevel="0" customWidth="1"/>
    <col min="2" max="2" width="41.71" hidden="false" outlineLevel="0" customWidth="1"/>
    <col min="3" max="3" width="35.57" hidden="false" outlineLevel="0" customWidth="1"/>
    <col min="4" max="4" width="51.57" hidden="false" outlineLevel="0" customWidth="1"/>
    <col min="5" max="5" width="30.85" hidden="false" outlineLevel="0" customWidth="1"/>
  </cols>
  <sheetData>
    <row r="1" ht="32.25" customHeight="1">
      <c r="A1" s="1" t="s">
        <v>0</v>
      </c>
      <c r="B1" s="1"/>
      <c r="C1" s="1"/>
      <c r="D1" s="1"/>
      <c r="E1" s="1"/>
      <c r="F1" s="3"/>
    </row>
    <row r="2" ht="32.25" customHeight="1">
      <c r="A2" s="4" t="s">
        <v>1</v>
      </c>
      <c r="B2" s="1"/>
      <c r="C2" s="1"/>
      <c r="D2" s="1"/>
      <c r="E2" s="1"/>
      <c r="F2" s="3"/>
    </row>
    <row r="3" ht="12.75" customHeight="1">
      <c r="A3" s="5" t="s">
        <v>2</v>
      </c>
      <c r="B3" s="5" t="s">
        <v>3</v>
      </c>
      <c r="C3" s="5" t="s">
        <v>4</v>
      </c>
      <c r="D3" s="5" t="s">
        <v>5</v>
      </c>
      <c r="E3" s="5" t="s">
        <v>6</v>
      </c>
    </row>
    <row r="4" ht="409.5" customHeight="1">
      <c r="A4" s="6" t="s">
        <v>7</v>
      </c>
      <c r="B4" s="7" t="s">
        <v>8</v>
      </c>
      <c r="C4" s="6" t="s">
        <v>9</v>
      </c>
      <c r="D4" s="6" t="s">
        <v>10</v>
      </c>
      <c r="E4" s="7" t="s">
        <v>11</v>
      </c>
      <c r="H4" s="7" t="s">
        <v>12</v>
      </c>
    </row>
    <row r="5" ht="353.25" customHeight="1">
      <c r="A5" s="6" t="s">
        <v>13</v>
      </c>
      <c r="B5" s="7" t="s">
        <v>14</v>
      </c>
      <c r="C5" s="7" t="s">
        <v>15</v>
      </c>
      <c r="D5" s="7" t="s">
        <v>16</v>
      </c>
      <c r="E5" s="7" t="s">
        <v>17</v>
      </c>
    </row>
    <row r="6" ht="259.5" customHeight="1">
      <c r="A6" s="6" t="s">
        <v>18</v>
      </c>
      <c r="B6" s="7" t="s">
        <v>19</v>
      </c>
      <c r="C6" s="7" t="s">
        <v>20</v>
      </c>
      <c r="D6" s="7" t="s">
        <v>21</v>
      </c>
      <c r="E6" s="7" t="s">
        <v>22</v>
      </c>
    </row>
    <row r="7" ht="186.75" customHeight="1">
      <c r="A7" s="6" t="s">
        <v>23</v>
      </c>
      <c r="B7" s="7" t="s">
        <v>24</v>
      </c>
      <c r="C7" s="7" t="s">
        <v>25</v>
      </c>
      <c r="D7" s="7" t="s">
        <v>26</v>
      </c>
      <c r="E7" s="7" t="s">
        <v>27</v>
      </c>
      <c r="F7" s="7" t="s">
        <v>28</v>
      </c>
    </row>
    <row r="8" ht="204.75" customHeight="1">
      <c r="A8" s="6" t="s">
        <v>29</v>
      </c>
      <c r="B8" s="7" t="s">
        <v>30</v>
      </c>
      <c r="C8" s="7" t="s">
        <v>31</v>
      </c>
      <c r="D8" s="7" t="s">
        <v>32</v>
      </c>
      <c r="E8" s="7" t="s">
        <v>33</v>
      </c>
    </row>
    <row r="9" ht="231.75" customHeight="1">
      <c r="A9" s="6" t="s">
        <v>34</v>
      </c>
      <c r="B9" s="7" t="s">
        <v>35</v>
      </c>
      <c r="C9" s="7" t="s">
        <v>36</v>
      </c>
      <c r="D9" s="7" t="s">
        <v>37</v>
      </c>
      <c r="E9" s="7" t="s">
        <v>38</v>
      </c>
    </row>
    <row r="10" ht="259.5" customHeight="1">
      <c r="A10" s="6" t="s">
        <v>39</v>
      </c>
      <c r="B10" s="7" t="s">
        <v>40</v>
      </c>
      <c r="C10" s="7" t="s">
        <v>41</v>
      </c>
      <c r="D10" s="7" t="s">
        <v>42</v>
      </c>
      <c r="E10" s="6"/>
    </row>
    <row r="11" ht="12.75" customHeight="1">
      <c r="A11" s="8"/>
      <c r="B11" s="7"/>
      <c r="C11" s="2"/>
      <c r="D11" s="2"/>
      <c r="E11" s="2"/>
    </row>
    <row r="12" ht="12.75" customHeight="1">
      <c r="A12" s="8"/>
      <c r="B12" s="2"/>
      <c r="C12" s="2"/>
      <c r="D12" s="2"/>
      <c r="E12" s="2"/>
    </row>
    <row r="13" ht="12.75" customHeight="1">
      <c r="A13" s="8"/>
      <c r="B13" s="2"/>
      <c r="C13" s="2"/>
      <c r="D13" s="2"/>
      <c r="E13" s="2"/>
    </row>
    <row r="14" ht="12.75" customHeight="1">
      <c r="A14" s="8"/>
      <c r="B14" s="2"/>
      <c r="C14" s="2"/>
      <c r="D14" s="2"/>
      <c r="E14" s="2"/>
    </row>
    <row r="15" ht="12.75" customHeight="1">
      <c r="A15" s="8"/>
      <c r="B15" s="2"/>
      <c r="C15" s="2"/>
      <c r="D15" s="2"/>
      <c r="E15" s="2"/>
    </row>
    <row r="16" ht="12.75" customHeight="1">
      <c r="A16" s="8"/>
      <c r="B16" s="2"/>
      <c r="C16" s="2"/>
      <c r="D16" s="2"/>
      <c r="E16" s="2"/>
    </row>
    <row r="17" ht="12.75" customHeight="1">
      <c r="A17" s="8"/>
      <c r="B17" s="2"/>
      <c r="C17" s="2"/>
      <c r="D17" s="2"/>
      <c r="E17" s="2"/>
    </row>
    <row r="18" ht="12.75" customHeight="1">
      <c r="A18" s="8"/>
      <c r="B18" s="2"/>
      <c r="C18" s="2"/>
      <c r="D18" s="2"/>
      <c r="E18" s="2"/>
    </row>
    <row r="19" ht="12.75" customHeight="1">
      <c r="A19" s="8"/>
      <c r="B19" s="2"/>
      <c r="C19" s="2"/>
      <c r="D19" s="2"/>
      <c r="E19" s="2"/>
    </row>
    <row r="20" ht="12.75" customHeight="1">
      <c r="A20" s="8"/>
      <c r="B20" s="2"/>
      <c r="C20" s="2"/>
      <c r="D20" s="2"/>
      <c r="E20" s="2"/>
    </row>
    <row r="21" ht="12.75" customHeight="1">
      <c r="A21" s="8"/>
      <c r="B21" s="2"/>
      <c r="C21" s="2"/>
      <c r="D21" s="2"/>
      <c r="E21" s="2"/>
    </row>
    <row r="22" ht="12.75" customHeight="1">
      <c r="A22" s="8"/>
      <c r="B22" s="2"/>
      <c r="C22" s="2"/>
      <c r="D22" s="2"/>
      <c r="E22" s="2"/>
    </row>
    <row r="23" ht="12.75" customHeight="1">
      <c r="A23" s="8"/>
      <c r="B23" s="2"/>
      <c r="C23" s="2"/>
      <c r="D23" s="2"/>
      <c r="E23" s="2"/>
    </row>
    <row r="24" ht="12.75" customHeight="1">
      <c r="A24" s="8"/>
      <c r="B24" s="2"/>
      <c r="C24" s="2"/>
      <c r="D24" s="2"/>
      <c r="E24" s="2"/>
    </row>
    <row r="25" ht="12.75" customHeight="1">
      <c r="A25" s="8"/>
      <c r="B25" s="2"/>
      <c r="C25" s="2"/>
      <c r="D25" s="2"/>
      <c r="E25" s="2"/>
    </row>
    <row r="26" ht="12.75" customHeight="1">
      <c r="D26" s="2"/>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sheetData>
  <mergeCells count="1">
    <mergeCell ref="A1:E1"/>
  </mergeCells>
  <pageMargins left="0.7" right="0.7" top="0.597222222222222" bottom="0.597222222222222" header="0.511805555555556" footer="0.511805555555556"/>
  <pageSetup paperSize="9" scale="26" fitToWidth="1" fitToHeight="1" pageOrder="downThenOver" orientation="landscape"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3" topLeftCell="A4" activePane="bottomLeft" state="frozen"/>
      <selection pane="topLeft" activeCell="A1" activeCellId="0" sqref="A1"/>
      <selection pane="bottomLeft" activeCell="A17" activeCellId="0" sqref="A17"/>
    </sheetView>
  </sheetViews>
  <sheetFormatPr defaultRowHeight="15.0" baseColWidth="10" outlineLevelCol="0"/>
  <cols>
    <col min="1" max="1" width="64.57" hidden="false" outlineLevel="0" customWidth="1"/>
    <col min="2" max="2" width="26" hidden="false" outlineLevel="0" customWidth="1"/>
    <col min="3" max="3" width="26" hidden="false" outlineLevel="0" customWidth="1"/>
    <col min="4" max="4" width="26" hidden="false" outlineLevel="0" customWidth="1"/>
    <col min="5" max="5" width="86.71" hidden="false" outlineLevel="0" customWidth="1"/>
    <col min="6" max="6" width="30.29" hidden="false" outlineLevel="0" customWidth="1"/>
    <col min="7" max="7" width="30.29" hidden="false" outlineLevel="0" customWidth="1"/>
    <col min="8" max="8" width="18.29" hidden="false" outlineLevel="0" customWidth="1"/>
    <col min="9" max="9" width="30.14" hidden="false" outlineLevel="0" customWidth="1"/>
    <col min="10" max="10" width="30.14" hidden="false" outlineLevel="0" customWidth="1"/>
    <col min="11" max="11" width="18" hidden="false" outlineLevel="0" customWidth="1"/>
    <col min="12" max="12" width="17.42" hidden="false" outlineLevel="0" customWidth="1"/>
    <col min="13" max="13" width="17.42" hidden="false" outlineLevel="0" customWidth="1"/>
    <col min="14" max="14" width="23.29" hidden="false" outlineLevel="0" customWidth="1"/>
    <col min="15" max="15" width="20.42" hidden="false" outlineLevel="0" customWidth="1"/>
    <col min="16" max="16" width="19" hidden="false" outlineLevel="0" customWidth="1"/>
    <col min="17" max="17" width="19" hidden="false" outlineLevel="0" customWidth="1"/>
    <col min="19" max="19" width="12.29" hidden="false" outlineLevel="0" customWidth="1"/>
    <col min="20" max="20" width="18" hidden="false" outlineLevel="0" customWidth="1"/>
    <col min="21" max="21" width="24.86" hidden="false" outlineLevel="0" customWidth="1"/>
  </cols>
  <sheetData>
    <row r="1" ht="15.75" customHeight="1">
      <c r="A1" s="15" t="s">
        <v>43</v>
      </c>
      <c r="B1" s="15"/>
      <c r="C1" s="15"/>
      <c r="D1" s="15"/>
      <c r="E1" s="15"/>
      <c r="F1" s="16" t="s">
        <v>44</v>
      </c>
      <c r="G1" s="16"/>
      <c r="H1" s="16"/>
      <c r="I1" s="16"/>
      <c r="J1" s="16"/>
      <c r="K1" s="16"/>
      <c r="L1" s="16"/>
      <c r="M1" s="16"/>
      <c r="N1" s="16"/>
      <c r="O1" s="15"/>
      <c r="P1" s="15"/>
      <c r="Q1" s="15"/>
      <c r="R1" s="15"/>
      <c r="S1" s="15"/>
      <c r="T1" s="15"/>
      <c r="U1" s="15"/>
    </row>
    <row r="2" ht="51" customHeight="1">
      <c r="A2" s="17" t="s">
        <v>45</v>
      </c>
      <c r="B2" s="18" t="s">
        <v>46</v>
      </c>
      <c r="C2" s="18"/>
      <c r="D2" s="18"/>
      <c r="E2" s="18"/>
      <c r="F2" s="18" t="s">
        <v>13</v>
      </c>
      <c r="G2" s="18"/>
      <c r="H2" s="18"/>
      <c r="I2" s="18" t="s">
        <v>18</v>
      </c>
      <c r="J2" s="18"/>
      <c r="K2" s="18"/>
      <c r="L2" s="18" t="s">
        <v>23</v>
      </c>
      <c r="M2" s="18"/>
      <c r="N2" s="18"/>
      <c r="O2" s="19" t="s">
        <v>47</v>
      </c>
      <c r="P2" s="19"/>
      <c r="Q2" s="19"/>
      <c r="R2" s="20" t="s">
        <v>48</v>
      </c>
      <c r="S2" s="20"/>
      <c r="T2" s="20"/>
      <c r="U2" s="20"/>
    </row>
    <row r="3" ht="109.5" customHeight="1">
      <c r="A3" s="17"/>
      <c r="B3" s="21" t="s">
        <v>49</v>
      </c>
      <c r="C3" s="21" t="s">
        <v>50</v>
      </c>
      <c r="D3" s="22" t="s">
        <v>51</v>
      </c>
      <c r="E3" s="23" t="s">
        <v>52</v>
      </c>
      <c r="F3" s="19" t="s">
        <v>53</v>
      </c>
      <c r="G3" s="19" t="s">
        <v>54</v>
      </c>
      <c r="H3" s="24" t="s">
        <v>55</v>
      </c>
      <c r="I3" s="19" t="s">
        <v>56</v>
      </c>
      <c r="J3" s="19" t="s">
        <v>57</v>
      </c>
      <c r="K3" s="24" t="s">
        <v>55</v>
      </c>
      <c r="L3" s="19" t="s">
        <v>58</v>
      </c>
      <c r="M3" s="19" t="s">
        <v>59</v>
      </c>
      <c r="N3" s="19" t="s">
        <v>60</v>
      </c>
      <c r="O3" s="19" t="s">
        <v>61</v>
      </c>
      <c r="P3" s="19" t="s">
        <v>62</v>
      </c>
      <c r="Q3" s="24" t="s">
        <v>63</v>
      </c>
      <c r="R3" s="19" t="s">
        <v>64</v>
      </c>
      <c r="S3" s="19" t="s">
        <v>65</v>
      </c>
      <c r="T3" s="19" t="s">
        <v>66</v>
      </c>
      <c r="U3" s="23" t="s">
        <v>67</v>
      </c>
    </row>
    <row r="4" ht="409.5" customHeight="1">
      <c r="A4" s="25" t="s">
        <v>68</v>
      </c>
      <c r="B4" s="26" t="s">
        <v>69</v>
      </c>
      <c r="C4" s="27" t="s">
        <v>70</v>
      </c>
      <c r="D4" s="26" t="s">
        <v>71</v>
      </c>
      <c r="E4" s="28" t="s">
        <v>72</v>
      </c>
      <c r="F4" s="29" t="s">
        <v>73</v>
      </c>
      <c r="G4" s="29" t="s">
        <v>74</v>
      </c>
      <c r="H4" s="29"/>
      <c r="I4" s="29" t="s">
        <v>75</v>
      </c>
      <c r="J4" s="28" t="s">
        <v>74</v>
      </c>
      <c r="K4" s="30"/>
      <c r="L4" s="31" t="s">
        <v>76</v>
      </c>
      <c r="M4" s="9" t="s">
        <v>71</v>
      </c>
      <c r="N4" s="29" t="s">
        <v>77</v>
      </c>
      <c r="O4" s="29" t="s">
        <v>78</v>
      </c>
      <c r="P4" s="29" t="s">
        <v>79</v>
      </c>
      <c r="Q4" s="29" t="s">
        <v>80</v>
      </c>
      <c r="R4" s="29" t="s">
        <v>81</v>
      </c>
      <c r="S4" s="29" t="s">
        <v>82</v>
      </c>
      <c r="T4" s="29" t="s">
        <v>83</v>
      </c>
      <c r="U4" s="15"/>
    </row>
    <row r="5" ht="409.5" customHeight="1">
      <c r="A5" s="25" t="s">
        <v>84</v>
      </c>
      <c r="B5" s="26" t="s">
        <v>69</v>
      </c>
      <c r="C5" s="27" t="s">
        <v>70</v>
      </c>
      <c r="D5" s="26" t="s">
        <v>71</v>
      </c>
      <c r="E5" s="28" t="s">
        <v>85</v>
      </c>
      <c r="F5" s="29" t="s">
        <v>73</v>
      </c>
      <c r="G5" s="29" t="s">
        <v>74</v>
      </c>
      <c r="H5" s="29"/>
      <c r="I5" s="25" t="s">
        <v>56</v>
      </c>
      <c r="J5" s="30" t="s">
        <v>86</v>
      </c>
      <c r="K5" s="30"/>
      <c r="L5" s="9" t="s">
        <v>76</v>
      </c>
      <c r="M5" s="9" t="s">
        <v>71</v>
      </c>
      <c r="N5" s="10" t="s">
        <v>87</v>
      </c>
      <c r="O5" s="29" t="s">
        <v>88</v>
      </c>
      <c r="P5" s="29" t="s">
        <v>83</v>
      </c>
      <c r="Q5" s="29" t="s">
        <v>89</v>
      </c>
      <c r="R5" s="29" t="s">
        <v>90</v>
      </c>
      <c r="S5" s="29" t="s">
        <v>82</v>
      </c>
      <c r="T5" s="29" t="s">
        <v>83</v>
      </c>
      <c r="U5" s="15"/>
    </row>
    <row r="6" ht="409.5" customHeight="1">
      <c r="A6" s="25" t="s">
        <v>91</v>
      </c>
      <c r="B6" s="26" t="s">
        <v>69</v>
      </c>
      <c r="C6" s="27" t="s">
        <v>70</v>
      </c>
      <c r="D6" s="27" t="s">
        <v>70</v>
      </c>
      <c r="E6" s="28" t="s">
        <v>92</v>
      </c>
      <c r="F6" s="29" t="s">
        <v>73</v>
      </c>
      <c r="G6" s="29" t="s">
        <v>74</v>
      </c>
      <c r="H6" s="29"/>
      <c r="I6" s="11" t="s">
        <v>56</v>
      </c>
      <c r="J6" s="30" t="s">
        <v>86</v>
      </c>
      <c r="K6" s="30"/>
      <c r="L6" s="9" t="s">
        <v>76</v>
      </c>
      <c r="M6" s="9" t="s">
        <v>71</v>
      </c>
      <c r="N6" s="29"/>
      <c r="O6" s="29" t="s">
        <v>78</v>
      </c>
      <c r="P6" s="29" t="s">
        <v>79</v>
      </c>
      <c r="Q6" s="29" t="s">
        <v>80</v>
      </c>
      <c r="R6" s="29" t="s">
        <v>90</v>
      </c>
      <c r="S6" s="29" t="s">
        <v>82</v>
      </c>
      <c r="T6" s="29" t="s">
        <v>79</v>
      </c>
      <c r="U6" s="15"/>
    </row>
    <row r="7" ht="409.5" customHeight="1">
      <c r="A7" s="25" t="s">
        <v>93</v>
      </c>
      <c r="B7" s="27" t="s">
        <v>94</v>
      </c>
      <c r="C7" s="26" t="s">
        <v>71</v>
      </c>
      <c r="D7" s="26" t="s">
        <v>71</v>
      </c>
      <c r="E7" s="28" t="s">
        <v>95</v>
      </c>
      <c r="F7" s="29" t="s">
        <v>96</v>
      </c>
      <c r="G7" s="29" t="s">
        <v>97</v>
      </c>
      <c r="H7" s="29" t="s">
        <v>98</v>
      </c>
      <c r="I7" s="11" t="s">
        <v>56</v>
      </c>
      <c r="J7" s="30" t="s">
        <v>86</v>
      </c>
      <c r="K7" s="30"/>
      <c r="L7" s="9" t="s">
        <v>76</v>
      </c>
      <c r="M7" s="31" t="s">
        <v>99</v>
      </c>
      <c r="N7" s="10" t="s">
        <v>100</v>
      </c>
      <c r="O7" s="29" t="s">
        <v>78</v>
      </c>
      <c r="P7" s="29" t="s">
        <v>79</v>
      </c>
      <c r="Q7" s="29" t="s">
        <v>80</v>
      </c>
      <c r="R7" s="29" t="s">
        <v>81</v>
      </c>
      <c r="S7" s="29" t="s">
        <v>82</v>
      </c>
      <c r="T7" s="29" t="s">
        <v>83</v>
      </c>
      <c r="U7" s="15"/>
    </row>
    <row r="8" ht="409.5" customHeight="1">
      <c r="A8" s="25" t="s">
        <v>101</v>
      </c>
      <c r="B8" s="27" t="s">
        <v>94</v>
      </c>
      <c r="C8" s="26" t="s">
        <v>71</v>
      </c>
      <c r="D8" s="26" t="s">
        <v>71</v>
      </c>
      <c r="E8" s="28" t="s">
        <v>102</v>
      </c>
      <c r="F8" s="29" t="s">
        <v>96</v>
      </c>
      <c r="G8" s="29" t="s">
        <v>97</v>
      </c>
      <c r="H8" s="29" t="s">
        <v>103</v>
      </c>
      <c r="I8" s="11" t="s">
        <v>56</v>
      </c>
      <c r="J8" s="30" t="s">
        <v>86</v>
      </c>
      <c r="K8" s="30"/>
      <c r="L8" s="9" t="s">
        <v>76</v>
      </c>
      <c r="M8" s="9" t="s">
        <v>71</v>
      </c>
      <c r="N8" s="29" t="s">
        <v>104</v>
      </c>
      <c r="O8" s="29" t="s">
        <v>105</v>
      </c>
      <c r="P8" s="29" t="s">
        <v>83</v>
      </c>
      <c r="R8" s="29" t="s">
        <v>90</v>
      </c>
      <c r="S8" s="29" t="s">
        <v>82</v>
      </c>
      <c r="T8" s="29" t="s">
        <v>83</v>
      </c>
      <c r="U8" s="28"/>
    </row>
    <row r="9" ht="409.5" customHeight="1">
      <c r="A9" s="25" t="s">
        <v>106</v>
      </c>
      <c r="B9" s="26" t="s">
        <v>69</v>
      </c>
      <c r="C9" s="27" t="s">
        <v>70</v>
      </c>
      <c r="D9" s="27" t="s">
        <v>70</v>
      </c>
      <c r="E9" s="28" t="s">
        <v>107</v>
      </c>
      <c r="F9" s="29" t="s">
        <v>73</v>
      </c>
      <c r="G9" s="29" t="s">
        <v>74</v>
      </c>
      <c r="H9" s="29"/>
      <c r="I9" s="11" t="s">
        <v>56</v>
      </c>
      <c r="J9" s="30" t="s">
        <v>86</v>
      </c>
      <c r="K9" s="30" t="s">
        <v>108</v>
      </c>
      <c r="L9" s="9" t="s">
        <v>76</v>
      </c>
      <c r="M9" s="9" t="s">
        <v>71</v>
      </c>
      <c r="N9" s="29" t="s">
        <v>109</v>
      </c>
      <c r="O9" s="29" t="s">
        <v>78</v>
      </c>
      <c r="P9" s="29" t="s">
        <v>79</v>
      </c>
      <c r="Q9" s="29" t="s">
        <v>80</v>
      </c>
      <c r="R9" s="29" t="s">
        <v>81</v>
      </c>
      <c r="S9" s="29" t="s">
        <v>82</v>
      </c>
      <c r="T9" s="29" t="s">
        <v>79</v>
      </c>
      <c r="U9" s="15"/>
    </row>
    <row r="10" ht="409.5" customHeight="1">
      <c r="A10" s="25" t="s">
        <v>110</v>
      </c>
      <c r="B10" s="26" t="s">
        <v>69</v>
      </c>
      <c r="C10" s="27" t="s">
        <v>70</v>
      </c>
      <c r="D10" s="26" t="s">
        <v>71</v>
      </c>
      <c r="E10" s="28" t="s">
        <v>111</v>
      </c>
      <c r="F10" s="29" t="s">
        <v>73</v>
      </c>
      <c r="G10" s="29" t="s">
        <v>74</v>
      </c>
      <c r="H10" s="29"/>
      <c r="I10" s="11" t="s">
        <v>75</v>
      </c>
      <c r="J10" s="30" t="s">
        <v>74</v>
      </c>
      <c r="K10" s="30"/>
      <c r="L10" s="9" t="s">
        <v>76</v>
      </c>
      <c r="M10" s="9" t="s">
        <v>71</v>
      </c>
      <c r="N10" s="10"/>
      <c r="O10" s="29" t="s">
        <v>78</v>
      </c>
      <c r="P10" s="29" t="s">
        <v>79</v>
      </c>
      <c r="Q10" s="29" t="s">
        <v>112</v>
      </c>
      <c r="R10" s="29" t="s">
        <v>113</v>
      </c>
      <c r="S10" s="29" t="s">
        <v>82</v>
      </c>
      <c r="T10" s="29" t="s">
        <v>83</v>
      </c>
      <c r="U10" s="15"/>
    </row>
    <row r="11" ht="409.5" customHeight="1">
      <c r="A11" s="25" t="s">
        <v>114</v>
      </c>
      <c r="B11" s="27" t="s">
        <v>94</v>
      </c>
      <c r="C11" s="27" t="s">
        <v>70</v>
      </c>
      <c r="D11" s="26" t="s">
        <v>71</v>
      </c>
      <c r="E11" s="28" t="s">
        <v>115</v>
      </c>
      <c r="F11" s="29" t="s">
        <v>96</v>
      </c>
      <c r="G11" s="29" t="s">
        <v>97</v>
      </c>
      <c r="H11" s="29" t="s">
        <v>116</v>
      </c>
      <c r="I11" s="11" t="s">
        <v>56</v>
      </c>
      <c r="J11" s="30" t="s">
        <v>86</v>
      </c>
      <c r="K11" s="30"/>
      <c r="L11" s="9" t="s">
        <v>76</v>
      </c>
      <c r="M11" s="9" t="s">
        <v>71</v>
      </c>
      <c r="N11" s="29"/>
      <c r="O11" s="29" t="s">
        <v>88</v>
      </c>
      <c r="P11" s="29" t="s">
        <v>83</v>
      </c>
      <c r="Q11" s="29"/>
      <c r="R11" s="29" t="s">
        <v>81</v>
      </c>
      <c r="S11" s="29" t="s">
        <v>82</v>
      </c>
      <c r="T11" s="29" t="s">
        <v>83</v>
      </c>
      <c r="U11" s="15"/>
    </row>
    <row r="12" ht="409.5" customHeight="1">
      <c r="A12" s="25" t="s">
        <v>117</v>
      </c>
      <c r="B12" s="27" t="s">
        <v>94</v>
      </c>
      <c r="C12" s="27" t="s">
        <v>70</v>
      </c>
      <c r="D12" s="26" t="s">
        <v>71</v>
      </c>
      <c r="E12" s="28" t="s">
        <v>118</v>
      </c>
      <c r="F12" s="29" t="s">
        <v>73</v>
      </c>
      <c r="G12" s="29" t="s">
        <v>74</v>
      </c>
      <c r="H12" s="29"/>
      <c r="I12" s="11" t="s">
        <v>75</v>
      </c>
      <c r="J12" s="30" t="s">
        <v>74</v>
      </c>
      <c r="K12" s="30"/>
      <c r="L12" s="9" t="s">
        <v>76</v>
      </c>
      <c r="M12" s="31" t="s">
        <v>99</v>
      </c>
      <c r="N12" s="29" t="s">
        <v>119</v>
      </c>
      <c r="O12" s="29" t="s">
        <v>88</v>
      </c>
      <c r="P12" s="29" t="s">
        <v>83</v>
      </c>
      <c r="Q12" s="29"/>
      <c r="R12" s="29" t="s">
        <v>81</v>
      </c>
      <c r="S12" s="29" t="s">
        <v>82</v>
      </c>
      <c r="T12" s="29" t="s">
        <v>83</v>
      </c>
      <c r="U12" s="28"/>
    </row>
    <row r="13" ht="330" customHeight="1">
      <c r="A13" s="25" t="s">
        <v>120</v>
      </c>
      <c r="B13" s="27" t="s">
        <v>94</v>
      </c>
      <c r="C13" s="26" t="s">
        <v>71</v>
      </c>
      <c r="D13" s="26" t="s">
        <v>71</v>
      </c>
      <c r="E13" s="28" t="s">
        <v>121</v>
      </c>
      <c r="F13" s="29" t="s">
        <v>73</v>
      </c>
      <c r="G13" s="29" t="s">
        <v>74</v>
      </c>
      <c r="H13" s="29"/>
      <c r="I13" s="11" t="s">
        <v>56</v>
      </c>
      <c r="J13" s="30" t="s">
        <v>86</v>
      </c>
      <c r="K13" s="30"/>
      <c r="L13" s="9" t="s">
        <v>122</v>
      </c>
      <c r="M13" s="31" t="s">
        <v>99</v>
      </c>
      <c r="N13" s="29" t="s">
        <v>123</v>
      </c>
      <c r="O13" s="29" t="s">
        <v>88</v>
      </c>
      <c r="P13" s="29" t="s">
        <v>83</v>
      </c>
      <c r="Q13" s="29" t="s">
        <v>124</v>
      </c>
      <c r="R13" s="29" t="s">
        <v>81</v>
      </c>
      <c r="S13" s="29" t="s">
        <v>82</v>
      </c>
      <c r="T13" s="29" t="s">
        <v>83</v>
      </c>
      <c r="U13" s="28"/>
    </row>
    <row r="14" ht="409.5" customHeight="1">
      <c r="A14" s="25" t="s">
        <v>125</v>
      </c>
      <c r="B14" s="27" t="s">
        <v>94</v>
      </c>
      <c r="C14" s="27" t="s">
        <v>70</v>
      </c>
      <c r="D14" s="26" t="s">
        <v>71</v>
      </c>
      <c r="E14" s="28" t="s">
        <v>126</v>
      </c>
      <c r="F14" s="29" t="s">
        <v>73</v>
      </c>
      <c r="G14" s="29" t="s">
        <v>74</v>
      </c>
      <c r="H14" s="29"/>
      <c r="I14" s="11" t="s">
        <v>56</v>
      </c>
      <c r="J14" s="30" t="s">
        <v>86</v>
      </c>
      <c r="K14" s="30"/>
      <c r="L14" s="9" t="s">
        <v>122</v>
      </c>
      <c r="M14" s="31" t="s">
        <v>99</v>
      </c>
      <c r="N14" s="29" t="s">
        <v>127</v>
      </c>
      <c r="O14" s="29" t="s">
        <v>78</v>
      </c>
      <c r="P14" s="29" t="s">
        <v>79</v>
      </c>
      <c r="Q14" s="29" t="s">
        <v>128</v>
      </c>
      <c r="R14" s="29" t="s">
        <v>113</v>
      </c>
      <c r="S14" s="29" t="s">
        <v>82</v>
      </c>
      <c r="T14" s="29" t="s">
        <v>83</v>
      </c>
      <c r="U14" s="28"/>
    </row>
    <row r="15" ht="409.5" customHeight="1">
      <c r="A15" s="25" t="s">
        <v>129</v>
      </c>
      <c r="B15" s="27" t="s">
        <v>94</v>
      </c>
      <c r="C15" s="26" t="s">
        <v>71</v>
      </c>
      <c r="D15" s="27" t="s">
        <v>70</v>
      </c>
      <c r="E15" s="28" t="s">
        <v>130</v>
      </c>
      <c r="F15" s="29" t="s">
        <v>73</v>
      </c>
      <c r="G15" s="29" t="s">
        <v>74</v>
      </c>
      <c r="H15" s="29"/>
      <c r="I15" s="11" t="s">
        <v>56</v>
      </c>
      <c r="J15" s="30" t="s">
        <v>86</v>
      </c>
      <c r="K15" s="30"/>
      <c r="L15" s="9" t="s">
        <v>76</v>
      </c>
      <c r="M15" s="9" t="s">
        <v>71</v>
      </c>
      <c r="N15" s="29" t="s">
        <v>131</v>
      </c>
      <c r="O15" s="29" t="s">
        <v>88</v>
      </c>
      <c r="P15" s="29" t="s">
        <v>79</v>
      </c>
      <c r="Q15" s="29" t="s">
        <v>132</v>
      </c>
      <c r="R15" s="29" t="s">
        <v>81</v>
      </c>
      <c r="S15" s="29" t="s">
        <v>82</v>
      </c>
      <c r="T15" s="29" t="s">
        <v>83</v>
      </c>
      <c r="U15" s="28"/>
    </row>
    <row r="16" ht="409.5" customHeight="1">
      <c r="A16" s="25" t="s">
        <v>133</v>
      </c>
      <c r="B16" s="26" t="s">
        <v>69</v>
      </c>
      <c r="C16" s="27" t="s">
        <v>70</v>
      </c>
      <c r="D16" s="27" t="s">
        <v>70</v>
      </c>
      <c r="E16" s="28" t="s">
        <v>134</v>
      </c>
      <c r="F16" s="29" t="s">
        <v>73</v>
      </c>
      <c r="G16" s="29" t="s">
        <v>74</v>
      </c>
      <c r="H16" s="29"/>
      <c r="I16" s="11" t="s">
        <v>56</v>
      </c>
      <c r="J16" s="30" t="s">
        <v>86</v>
      </c>
      <c r="K16" s="30"/>
      <c r="L16" s="9" t="s">
        <v>76</v>
      </c>
      <c r="M16" s="31" t="s">
        <v>99</v>
      </c>
      <c r="N16" s="10" t="s">
        <v>135</v>
      </c>
      <c r="O16" s="29" t="s">
        <v>78</v>
      </c>
      <c r="P16" s="29" t="s">
        <v>79</v>
      </c>
      <c r="Q16" s="29" t="s">
        <v>80</v>
      </c>
      <c r="R16" s="29" t="s">
        <v>113</v>
      </c>
      <c r="S16" s="29" t="s">
        <v>82</v>
      </c>
      <c r="T16" s="29" t="s">
        <v>79</v>
      </c>
      <c r="U16" s="15"/>
    </row>
    <row r="17" ht="409.5" customHeight="1">
      <c r="A17" s="25" t="s">
        <v>136</v>
      </c>
      <c r="B17" s="27" t="s">
        <v>94</v>
      </c>
      <c r="C17" s="27" t="s">
        <v>70</v>
      </c>
      <c r="D17" s="26" t="s">
        <v>71</v>
      </c>
      <c r="E17" s="28" t="s">
        <v>137</v>
      </c>
      <c r="F17" s="29" t="s">
        <v>73</v>
      </c>
      <c r="G17" s="29" t="s">
        <v>74</v>
      </c>
      <c r="H17" s="29"/>
      <c r="I17" s="11" t="s">
        <v>56</v>
      </c>
      <c r="J17" s="30" t="s">
        <v>86</v>
      </c>
      <c r="K17" s="30"/>
      <c r="L17" s="9" t="s">
        <v>76</v>
      </c>
      <c r="M17" s="9" t="s">
        <v>71</v>
      </c>
      <c r="N17" s="29"/>
      <c r="O17" s="29" t="s">
        <v>78</v>
      </c>
      <c r="P17" s="29" t="s">
        <v>79</v>
      </c>
      <c r="Q17" s="29" t="s">
        <v>80</v>
      </c>
      <c r="R17" s="29" t="s">
        <v>81</v>
      </c>
      <c r="S17" s="29" t="s">
        <v>82</v>
      </c>
      <c r="T17" s="29" t="s">
        <v>83</v>
      </c>
      <c r="U17" s="15"/>
    </row>
    <row r="18" ht="409.5" customHeight="1">
      <c r="A18" s="25" t="s">
        <v>138</v>
      </c>
      <c r="B18" s="12" t="s">
        <v>69</v>
      </c>
      <c r="C18" s="26" t="s">
        <v>71</v>
      </c>
      <c r="D18" s="26" t="s">
        <v>71</v>
      </c>
      <c r="E18" s="28" t="s">
        <v>139</v>
      </c>
      <c r="F18" s="29" t="s">
        <v>96</v>
      </c>
      <c r="G18" s="29" t="s">
        <v>140</v>
      </c>
      <c r="H18" s="29"/>
      <c r="I18" s="29" t="s">
        <v>56</v>
      </c>
      <c r="J18" s="30" t="s">
        <v>86</v>
      </c>
      <c r="K18" s="30"/>
      <c r="L18" s="9" t="s">
        <v>76</v>
      </c>
      <c r="M18" s="9" t="s">
        <v>71</v>
      </c>
      <c r="N18" s="29" t="s">
        <v>141</v>
      </c>
      <c r="O18" s="29" t="s">
        <v>105</v>
      </c>
      <c r="P18" s="29" t="s">
        <v>79</v>
      </c>
      <c r="Q18" s="29" t="s">
        <v>142</v>
      </c>
      <c r="R18" s="29" t="s">
        <v>81</v>
      </c>
      <c r="S18" s="29" t="s">
        <v>82</v>
      </c>
      <c r="T18" s="29" t="s">
        <v>83</v>
      </c>
      <c r="U18" s="15"/>
    </row>
    <row r="19" ht="15" customHeight="1">
      <c r="A19" s="13"/>
      <c r="B19" s="15" t="n">
        <v>7</v>
      </c>
      <c r="C19" s="15" t="n">
        <v>5</v>
      </c>
      <c r="D19" s="15" t="n">
        <v>11</v>
      </c>
      <c r="E19" s="15"/>
      <c r="F19" s="15" t="n">
        <v>11</v>
      </c>
      <c r="G19" s="15"/>
      <c r="H19" s="15"/>
      <c r="I19" s="15"/>
      <c r="J19" s="15"/>
      <c r="K19" s="15"/>
      <c r="L19" s="15" t="n">
        <v>14</v>
      </c>
      <c r="M19" s="15" t="n">
        <v>10</v>
      </c>
      <c r="N19" s="15"/>
      <c r="O19" s="15"/>
      <c r="P19" s="15"/>
      <c r="Q19" s="15"/>
      <c r="R19" s="15"/>
      <c r="S19" s="15"/>
      <c r="T19" s="15"/>
      <c r="U19" s="15"/>
    </row>
    <row r="20" ht="15" customHeight="1">
      <c r="A20" s="14"/>
      <c r="B20" s="15" t="n">
        <v>8</v>
      </c>
      <c r="C20" s="15" t="n">
        <v>10</v>
      </c>
      <c r="D20" s="15" t="n">
        <v>4</v>
      </c>
      <c r="E20" s="15"/>
      <c r="F20" s="15" t="n">
        <v>4</v>
      </c>
      <c r="G20" s="15"/>
      <c r="H20" s="15"/>
      <c r="I20" s="15"/>
      <c r="J20" s="15"/>
      <c r="K20" s="15"/>
      <c r="L20" s="15" t="n">
        <v>1</v>
      </c>
      <c r="M20" s="15" t="n">
        <v>5</v>
      </c>
      <c r="N20" s="15"/>
      <c r="O20" s="15"/>
      <c r="P20" s="15"/>
      <c r="Q20" s="15"/>
      <c r="R20" s="15"/>
      <c r="S20" s="15"/>
      <c r="T20" s="15"/>
      <c r="U20" s="15"/>
    </row>
    <row r="21" ht="15" customHeight="1">
      <c r="A21" s="15"/>
      <c r="B21" s="15"/>
      <c r="C21" s="15"/>
      <c r="D21" s="15"/>
      <c r="E21" s="15"/>
      <c r="F21" s="15"/>
      <c r="G21" s="15"/>
      <c r="H21" s="15"/>
      <c r="I21" s="15"/>
      <c r="J21" s="15"/>
      <c r="K21" s="15"/>
      <c r="L21" s="15"/>
      <c r="M21" s="15"/>
      <c r="N21" s="15"/>
      <c r="O21" s="15"/>
      <c r="P21" s="15"/>
      <c r="Q21" s="15"/>
      <c r="R21" s="15"/>
      <c r="S21" s="15"/>
      <c r="T21" s="15"/>
      <c r="U21" s="15"/>
    </row>
    <row r="22" ht="15" customHeight="1">
      <c r="A22" s="15" t="s">
        <v>143</v>
      </c>
      <c r="B22" s="15"/>
      <c r="C22" s="15"/>
      <c r="D22" s="15"/>
      <c r="E22" s="15"/>
      <c r="F22" s="15"/>
      <c r="G22" s="15"/>
      <c r="H22" s="15"/>
      <c r="I22" s="15"/>
      <c r="J22" s="15"/>
      <c r="K22" s="15"/>
      <c r="L22" s="15"/>
      <c r="M22" s="15"/>
      <c r="N22" s="15"/>
      <c r="O22" s="15"/>
      <c r="P22" s="15"/>
      <c r="Q22" s="15"/>
      <c r="R22" s="15"/>
      <c r="S22" s="15"/>
      <c r="T22" s="15"/>
      <c r="U22" s="15"/>
    </row>
    <row r="23" ht="15" customHeight="1">
      <c r="A23" s="13"/>
      <c r="B23" s="15" t="n">
        <v>1</v>
      </c>
      <c r="C23" s="15"/>
      <c r="D23" s="15"/>
      <c r="E23" s="15"/>
      <c r="F23" s="15"/>
      <c r="G23" s="15"/>
      <c r="H23" s="15"/>
      <c r="I23" s="15"/>
      <c r="J23" s="15"/>
      <c r="K23" s="15"/>
      <c r="L23" s="15"/>
      <c r="M23" s="15"/>
      <c r="N23" s="15"/>
      <c r="O23" s="15"/>
      <c r="P23" s="15"/>
      <c r="Q23" s="15"/>
      <c r="R23" s="15"/>
      <c r="S23" s="15"/>
      <c r="T23" s="15"/>
      <c r="U23" s="15"/>
    </row>
    <row r="24" ht="15" customHeight="1">
      <c r="A24" s="14"/>
      <c r="B24" s="15" t="n">
        <v>14</v>
      </c>
      <c r="C24" s="15"/>
      <c r="D24" s="15"/>
      <c r="E24" s="15"/>
      <c r="F24" s="15"/>
      <c r="G24" s="15"/>
      <c r="H24" s="15"/>
      <c r="I24" s="15"/>
      <c r="J24" s="15"/>
      <c r="K24" s="15"/>
      <c r="L24" s="15"/>
      <c r="M24" s="15"/>
      <c r="N24" s="15"/>
      <c r="O24" s="15"/>
      <c r="P24" s="15"/>
      <c r="Q24" s="15"/>
      <c r="R24" s="15"/>
      <c r="S24" s="15"/>
      <c r="T24" s="15"/>
      <c r="U24" s="15"/>
    </row>
    <row r="25" ht="15" customHeight="1">
      <c r="A25" s="15"/>
      <c r="B25" s="15"/>
      <c r="C25" s="15"/>
      <c r="D25" s="15"/>
      <c r="E25" s="15"/>
      <c r="F25" s="15"/>
      <c r="G25" s="15"/>
      <c r="H25" s="15"/>
      <c r="I25" s="15"/>
      <c r="J25" s="15"/>
      <c r="K25" s="15"/>
      <c r="L25" s="15"/>
      <c r="M25" s="15"/>
      <c r="N25" s="15"/>
      <c r="O25" s="15"/>
      <c r="P25" s="15"/>
      <c r="Q25" s="15"/>
      <c r="R25" s="15"/>
      <c r="S25" s="15"/>
      <c r="T25" s="15"/>
      <c r="U25" s="15"/>
    </row>
    <row r="26" ht="15" customHeight="1">
      <c r="A26" s="15"/>
      <c r="B26" s="15"/>
      <c r="C26" s="15"/>
      <c r="D26" s="15"/>
      <c r="E26" s="15"/>
      <c r="F26" s="15"/>
      <c r="G26" s="15"/>
      <c r="H26" s="15"/>
      <c r="I26" s="15"/>
      <c r="J26" s="15"/>
      <c r="K26" s="15"/>
      <c r="L26" s="15"/>
      <c r="M26" s="15"/>
      <c r="N26" s="15"/>
      <c r="O26" s="15"/>
      <c r="P26" s="15"/>
      <c r="Q26" s="15"/>
      <c r="R26" s="15"/>
      <c r="S26" s="15"/>
      <c r="T26" s="15"/>
      <c r="U26" s="15"/>
    </row>
    <row r="27" ht="15" customHeight="1">
      <c r="A27" s="15"/>
      <c r="B27" s="15"/>
      <c r="C27" s="15"/>
      <c r="D27" s="15"/>
      <c r="E27" s="15"/>
      <c r="F27" s="15"/>
      <c r="G27" s="15"/>
      <c r="H27" s="15"/>
      <c r="I27" s="15"/>
      <c r="J27" s="15"/>
      <c r="K27" s="15"/>
      <c r="L27" s="15"/>
      <c r="M27" s="15"/>
      <c r="N27" s="15"/>
      <c r="O27" s="15"/>
      <c r="P27" s="15"/>
      <c r="Q27" s="15"/>
      <c r="R27" s="15"/>
      <c r="S27" s="15"/>
      <c r="T27" s="15"/>
      <c r="U27" s="15"/>
    </row>
    <row r="28" ht="15" customHeight="1">
      <c r="A28" s="15"/>
      <c r="B28" s="15"/>
      <c r="C28" s="15"/>
      <c r="D28" s="15"/>
      <c r="E28" s="15"/>
      <c r="F28" s="15"/>
      <c r="G28" s="15"/>
      <c r="H28" s="15"/>
      <c r="I28" s="15"/>
      <c r="J28" s="15"/>
      <c r="K28" s="15"/>
      <c r="L28" s="15"/>
      <c r="M28" s="15"/>
      <c r="N28" s="15"/>
      <c r="O28" s="15"/>
      <c r="P28" s="15"/>
      <c r="Q28" s="15"/>
      <c r="R28" s="15"/>
      <c r="S28" s="15"/>
      <c r="T28" s="15"/>
      <c r="U28" s="15"/>
    </row>
    <row r="29" ht="15" customHeight="1">
      <c r="A29" s="15"/>
      <c r="B29" s="15"/>
      <c r="C29" s="15"/>
      <c r="D29" s="15"/>
      <c r="E29" s="15"/>
      <c r="F29" s="15"/>
      <c r="G29" s="15"/>
      <c r="H29" s="15"/>
      <c r="I29" s="15"/>
      <c r="J29" s="15"/>
      <c r="K29" s="15"/>
      <c r="L29" s="15"/>
      <c r="M29" s="15"/>
      <c r="N29" s="15"/>
      <c r="O29" s="15"/>
      <c r="P29" s="15"/>
      <c r="Q29" s="15"/>
      <c r="R29" s="15"/>
      <c r="S29" s="15"/>
      <c r="T29" s="15"/>
      <c r="U29" s="15"/>
    </row>
    <row r="30" ht="15" customHeight="1">
      <c r="A30" s="15"/>
      <c r="B30" s="15"/>
      <c r="C30" s="15"/>
      <c r="D30" s="15"/>
      <c r="E30" s="15"/>
      <c r="F30" s="15"/>
      <c r="G30" s="15"/>
      <c r="H30" s="15"/>
      <c r="I30" s="15"/>
      <c r="J30" s="15"/>
      <c r="K30" s="15"/>
      <c r="L30" s="15"/>
      <c r="M30" s="15"/>
      <c r="N30" s="15"/>
      <c r="O30" s="15"/>
      <c r="P30" s="15"/>
      <c r="Q30" s="15"/>
      <c r="R30" s="15"/>
      <c r="S30" s="15"/>
      <c r="T30" s="15"/>
      <c r="U30" s="15"/>
    </row>
    <row r="31" ht="15" customHeight="1">
      <c r="A31" s="15"/>
      <c r="B31" s="15"/>
      <c r="C31" s="15"/>
      <c r="D31" s="15"/>
      <c r="E31" s="15"/>
      <c r="F31" s="15"/>
      <c r="G31" s="15"/>
      <c r="H31" s="15"/>
      <c r="I31" s="15"/>
      <c r="J31" s="15"/>
      <c r="K31" s="15"/>
      <c r="L31" s="15"/>
      <c r="M31" s="15"/>
      <c r="N31" s="15"/>
      <c r="O31" s="15"/>
      <c r="P31" s="15"/>
      <c r="Q31" s="15"/>
      <c r="R31" s="15"/>
      <c r="S31" s="15"/>
      <c r="T31" s="15"/>
      <c r="U31" s="15"/>
    </row>
    <row r="32" ht="15" customHeight="1">
      <c r="A32" s="15"/>
      <c r="B32" s="15"/>
      <c r="C32" s="15"/>
      <c r="D32" s="15"/>
      <c r="E32" s="15"/>
      <c r="F32" s="15"/>
      <c r="G32" s="15"/>
      <c r="H32" s="15"/>
      <c r="I32" s="15"/>
      <c r="J32" s="15"/>
      <c r="K32" s="15"/>
      <c r="L32" s="15"/>
      <c r="M32" s="15"/>
      <c r="N32" s="15"/>
      <c r="O32" s="15"/>
      <c r="P32" s="15"/>
      <c r="Q32" s="15"/>
      <c r="R32" s="15"/>
      <c r="S32" s="15"/>
      <c r="T32" s="15"/>
      <c r="U32" s="15"/>
    </row>
    <row r="33" ht="15" customHeight="1">
      <c r="A33" s="15"/>
      <c r="B33" s="15"/>
      <c r="C33" s="15"/>
      <c r="D33" s="15"/>
      <c r="E33" s="15"/>
      <c r="F33" s="15"/>
      <c r="G33" s="15"/>
      <c r="H33" s="15"/>
      <c r="I33" s="15"/>
      <c r="J33" s="15"/>
      <c r="K33" s="15"/>
      <c r="L33" s="15"/>
      <c r="M33" s="15"/>
      <c r="N33" s="15"/>
      <c r="O33" s="15"/>
      <c r="P33" s="15"/>
      <c r="Q33" s="15"/>
      <c r="R33" s="15"/>
      <c r="S33" s="15"/>
      <c r="T33" s="15"/>
      <c r="U33" s="15"/>
    </row>
    <row r="34" ht="15" customHeight="1">
      <c r="A34" s="15"/>
      <c r="B34" s="15"/>
      <c r="C34" s="15"/>
      <c r="D34" s="15"/>
      <c r="E34" s="15"/>
      <c r="F34" s="15"/>
      <c r="G34" s="15"/>
      <c r="H34" s="15"/>
      <c r="I34" s="15"/>
      <c r="J34" s="15"/>
      <c r="K34" s="15"/>
      <c r="L34" s="15"/>
      <c r="M34" s="15"/>
      <c r="N34" s="15"/>
      <c r="O34" s="15"/>
      <c r="P34" s="15"/>
      <c r="Q34" s="15"/>
      <c r="R34" s="15"/>
      <c r="S34" s="15"/>
      <c r="T34" s="15"/>
      <c r="U34" s="15"/>
    </row>
    <row r="35" ht="15" customHeight="1">
      <c r="A35" s="15"/>
      <c r="B35" s="15"/>
      <c r="C35" s="15"/>
      <c r="D35" s="15"/>
      <c r="E35" s="15"/>
      <c r="F35" s="15"/>
      <c r="G35" s="15"/>
      <c r="H35" s="15"/>
      <c r="I35" s="15"/>
      <c r="J35" s="15"/>
      <c r="K35" s="15"/>
      <c r="L35" s="15"/>
      <c r="M35" s="15"/>
      <c r="N35" s="15"/>
      <c r="O35" s="15"/>
      <c r="P35" s="15"/>
      <c r="Q35" s="15"/>
      <c r="R35" s="15"/>
      <c r="S35" s="15"/>
      <c r="T35" s="15"/>
      <c r="U35" s="15"/>
    </row>
    <row r="36" ht="15" customHeight="1">
      <c r="A36" s="15"/>
      <c r="B36" s="15"/>
      <c r="C36" s="15"/>
      <c r="D36" s="15"/>
      <c r="E36" s="15"/>
      <c r="F36" s="15"/>
      <c r="G36" s="15"/>
      <c r="H36" s="15"/>
      <c r="I36" s="15"/>
      <c r="J36" s="15"/>
      <c r="K36" s="15"/>
      <c r="L36" s="15"/>
      <c r="M36" s="15"/>
      <c r="N36" s="15"/>
      <c r="O36" s="15"/>
      <c r="P36" s="15"/>
      <c r="Q36" s="15"/>
      <c r="R36" s="15"/>
      <c r="S36" s="15"/>
      <c r="T36" s="15"/>
      <c r="U36" s="15"/>
    </row>
    <row r="37" ht="15" customHeight="1">
      <c r="A37" s="15"/>
      <c r="B37" s="15"/>
      <c r="C37" s="15"/>
      <c r="D37" s="15"/>
      <c r="E37" s="15"/>
      <c r="F37" s="15"/>
      <c r="G37" s="15"/>
      <c r="H37" s="15"/>
      <c r="I37" s="15"/>
      <c r="J37" s="15"/>
      <c r="K37" s="15"/>
      <c r="L37" s="15"/>
      <c r="M37" s="15"/>
      <c r="N37" s="15"/>
      <c r="O37" s="15"/>
      <c r="P37" s="15"/>
      <c r="Q37" s="15"/>
      <c r="R37" s="15"/>
      <c r="S37" s="15"/>
      <c r="T37" s="15"/>
      <c r="U37" s="15"/>
    </row>
    <row r="38" ht="15" customHeight="1">
      <c r="A38" s="15"/>
      <c r="B38" s="15"/>
      <c r="C38" s="15"/>
      <c r="D38" s="15"/>
      <c r="E38" s="15"/>
      <c r="F38" s="15"/>
      <c r="G38" s="15"/>
      <c r="H38" s="15"/>
      <c r="I38" s="15"/>
      <c r="J38" s="15"/>
      <c r="K38" s="15"/>
      <c r="L38" s="15"/>
      <c r="M38" s="15"/>
      <c r="N38" s="15"/>
      <c r="O38" s="15"/>
      <c r="P38" s="15"/>
      <c r="Q38" s="15"/>
      <c r="R38" s="15"/>
      <c r="S38" s="15"/>
      <c r="T38" s="15"/>
      <c r="U38" s="15"/>
    </row>
    <row r="39" ht="15" customHeight="1">
      <c r="A39" s="15"/>
      <c r="B39" s="15"/>
      <c r="C39" s="15"/>
      <c r="D39" s="15"/>
      <c r="E39" s="15"/>
      <c r="F39" s="15"/>
      <c r="G39" s="15"/>
      <c r="H39" s="15"/>
      <c r="I39" s="15"/>
      <c r="J39" s="15"/>
      <c r="K39" s="15"/>
      <c r="L39" s="15"/>
      <c r="M39" s="15"/>
      <c r="N39" s="15"/>
      <c r="O39" s="15"/>
      <c r="P39" s="15"/>
      <c r="Q39" s="15"/>
      <c r="R39" s="15"/>
      <c r="S39" s="15"/>
      <c r="T39" s="15"/>
      <c r="U39" s="15"/>
    </row>
    <row r="40" ht="15" customHeight="1">
      <c r="A40" s="15"/>
      <c r="B40" s="15"/>
      <c r="C40" s="15"/>
      <c r="D40" s="15"/>
      <c r="E40" s="15"/>
      <c r="F40" s="15"/>
      <c r="G40" s="15"/>
      <c r="H40" s="15"/>
      <c r="I40" s="15"/>
      <c r="J40" s="15"/>
      <c r="K40" s="15"/>
      <c r="L40" s="15"/>
      <c r="M40" s="15"/>
      <c r="N40" s="15"/>
      <c r="O40" s="15"/>
      <c r="P40" s="15"/>
      <c r="Q40" s="15"/>
      <c r="R40" s="15"/>
      <c r="S40" s="15"/>
      <c r="T40" s="15"/>
      <c r="U40" s="15"/>
    </row>
    <row r="41" ht="15" customHeight="1">
      <c r="A41" s="15"/>
      <c r="B41" s="15"/>
      <c r="C41" s="15"/>
      <c r="D41" s="15"/>
      <c r="E41" s="15"/>
      <c r="F41" s="15"/>
      <c r="G41" s="15"/>
      <c r="H41" s="15"/>
      <c r="I41" s="15"/>
      <c r="J41" s="15"/>
      <c r="K41" s="15"/>
      <c r="L41" s="15"/>
      <c r="M41" s="15"/>
      <c r="N41" s="15"/>
      <c r="O41" s="15"/>
      <c r="P41" s="15"/>
      <c r="Q41" s="15"/>
      <c r="R41" s="15"/>
      <c r="S41" s="15"/>
      <c r="T41" s="15"/>
      <c r="U41" s="15"/>
    </row>
    <row r="42" ht="15" customHeight="1">
      <c r="A42" s="15"/>
      <c r="B42" s="15"/>
      <c r="C42" s="15"/>
      <c r="D42" s="15"/>
      <c r="E42" s="15"/>
      <c r="F42" s="15"/>
      <c r="G42" s="15"/>
      <c r="H42" s="15"/>
      <c r="I42" s="15"/>
      <c r="J42" s="15"/>
      <c r="K42" s="15"/>
      <c r="L42" s="15"/>
      <c r="M42" s="15"/>
      <c r="N42" s="15"/>
      <c r="O42" s="15"/>
      <c r="P42" s="15"/>
      <c r="Q42" s="15"/>
      <c r="R42" s="15"/>
      <c r="S42" s="15"/>
      <c r="T42" s="15"/>
      <c r="U42" s="15"/>
    </row>
    <row r="43" ht="15" customHeight="1">
      <c r="A43" s="15"/>
      <c r="B43" s="15"/>
      <c r="C43" s="15"/>
      <c r="D43" s="15"/>
      <c r="E43" s="15"/>
      <c r="F43" s="15"/>
      <c r="G43" s="15"/>
      <c r="H43" s="15"/>
      <c r="I43" s="15"/>
      <c r="J43" s="15"/>
      <c r="K43" s="15"/>
      <c r="L43" s="15"/>
      <c r="M43" s="15"/>
      <c r="N43" s="15"/>
      <c r="O43" s="15"/>
      <c r="P43" s="15"/>
      <c r="Q43" s="15"/>
      <c r="R43" s="15"/>
      <c r="S43" s="15"/>
      <c r="T43" s="15"/>
      <c r="U43" s="15"/>
    </row>
    <row r="44" ht="15" customHeight="1">
      <c r="A44" s="15"/>
      <c r="B44" s="15"/>
      <c r="C44" s="15"/>
      <c r="D44" s="15"/>
      <c r="E44" s="15"/>
      <c r="F44" s="15"/>
      <c r="G44" s="15"/>
      <c r="H44" s="15"/>
      <c r="I44" s="15"/>
      <c r="J44" s="15"/>
      <c r="K44" s="15"/>
      <c r="L44" s="15"/>
      <c r="M44" s="15"/>
      <c r="N44" s="15"/>
      <c r="O44" s="15"/>
      <c r="P44" s="15"/>
      <c r="Q44" s="15"/>
      <c r="R44" s="15"/>
      <c r="S44" s="15"/>
      <c r="T44" s="15"/>
      <c r="U44" s="15"/>
    </row>
    <row r="45" ht="15" customHeight="1">
      <c r="A45" s="15"/>
      <c r="B45" s="15"/>
      <c r="C45" s="15"/>
      <c r="D45" s="15"/>
      <c r="E45" s="15"/>
      <c r="F45" s="15"/>
      <c r="G45" s="15"/>
      <c r="H45" s="15"/>
      <c r="I45" s="15"/>
      <c r="J45" s="15"/>
      <c r="K45" s="15"/>
      <c r="L45" s="15"/>
      <c r="M45" s="15"/>
      <c r="N45" s="15"/>
      <c r="O45" s="15"/>
      <c r="P45" s="15"/>
      <c r="Q45" s="15"/>
      <c r="R45" s="15"/>
      <c r="S45" s="15"/>
      <c r="T45" s="15"/>
      <c r="U45" s="15"/>
    </row>
    <row r="46" ht="15" customHeight="1">
      <c r="A46" s="15"/>
      <c r="B46" s="15"/>
      <c r="C46" s="15"/>
      <c r="D46" s="15"/>
      <c r="E46" s="15"/>
      <c r="F46" s="15"/>
      <c r="G46" s="15"/>
      <c r="H46" s="15"/>
      <c r="I46" s="15"/>
      <c r="J46" s="15"/>
      <c r="K46" s="15"/>
      <c r="L46" s="15"/>
      <c r="M46" s="15"/>
      <c r="N46" s="15"/>
      <c r="O46" s="15"/>
      <c r="P46" s="15"/>
      <c r="Q46" s="15"/>
      <c r="R46" s="15"/>
      <c r="S46" s="15"/>
      <c r="T46" s="15"/>
      <c r="U46" s="15"/>
    </row>
    <row r="47" ht="15" customHeight="1">
      <c r="A47" s="15"/>
      <c r="B47" s="15"/>
      <c r="C47" s="15"/>
      <c r="D47" s="15"/>
      <c r="E47" s="15"/>
      <c r="F47" s="15"/>
      <c r="G47" s="15"/>
      <c r="H47" s="15"/>
      <c r="I47" s="15"/>
      <c r="J47" s="15"/>
      <c r="K47" s="15"/>
      <c r="L47" s="15"/>
      <c r="M47" s="15"/>
      <c r="N47" s="15"/>
      <c r="O47" s="15"/>
      <c r="P47" s="15"/>
      <c r="Q47" s="15"/>
      <c r="R47" s="15"/>
      <c r="S47" s="15"/>
      <c r="T47" s="15"/>
      <c r="U47" s="15"/>
    </row>
    <row r="48" ht="15" customHeight="1">
      <c r="A48" s="15"/>
      <c r="B48" s="15"/>
      <c r="C48" s="15"/>
      <c r="D48" s="15"/>
      <c r="E48" s="15"/>
      <c r="F48" s="15"/>
      <c r="G48" s="15"/>
      <c r="H48" s="15"/>
      <c r="I48" s="15"/>
      <c r="J48" s="15"/>
      <c r="K48" s="15"/>
      <c r="L48" s="15"/>
      <c r="M48" s="15"/>
      <c r="N48" s="15"/>
      <c r="O48" s="15"/>
      <c r="P48" s="15"/>
      <c r="Q48" s="15"/>
      <c r="R48" s="15"/>
      <c r="S48" s="15"/>
      <c r="T48" s="15"/>
      <c r="U48" s="15"/>
    </row>
    <row r="49" ht="15" customHeight="1">
      <c r="A49" s="15"/>
      <c r="B49" s="15"/>
      <c r="C49" s="15"/>
      <c r="D49" s="15"/>
      <c r="E49" s="15"/>
      <c r="F49" s="15"/>
      <c r="G49" s="15"/>
      <c r="H49" s="15"/>
      <c r="I49" s="15"/>
      <c r="J49" s="15"/>
      <c r="K49" s="15"/>
      <c r="L49" s="15"/>
      <c r="M49" s="15"/>
      <c r="N49" s="15"/>
      <c r="O49" s="15"/>
      <c r="P49" s="15"/>
      <c r="Q49" s="15"/>
      <c r="R49" s="15"/>
      <c r="S49" s="15"/>
      <c r="T49" s="15"/>
      <c r="U49" s="15"/>
    </row>
    <row r="50" ht="15" customHeight="1">
      <c r="A50" s="15"/>
      <c r="B50" s="15"/>
      <c r="C50" s="15"/>
      <c r="D50" s="15"/>
      <c r="E50" s="15"/>
      <c r="F50" s="15"/>
      <c r="G50" s="15"/>
      <c r="H50" s="15"/>
      <c r="I50" s="15"/>
      <c r="J50" s="15"/>
      <c r="K50" s="15"/>
      <c r="L50" s="15"/>
      <c r="M50" s="15"/>
      <c r="N50" s="15"/>
      <c r="O50" s="15"/>
      <c r="P50" s="15"/>
      <c r="Q50" s="15"/>
      <c r="R50" s="15"/>
      <c r="S50" s="15"/>
      <c r="T50" s="15"/>
      <c r="U50" s="15"/>
    </row>
    <row r="51" ht="15" customHeight="1">
      <c r="A51" s="15"/>
      <c r="B51" s="15"/>
      <c r="C51" s="15"/>
      <c r="D51" s="15"/>
      <c r="E51" s="15"/>
      <c r="F51" s="15"/>
      <c r="G51" s="15"/>
      <c r="H51" s="15"/>
      <c r="I51" s="15"/>
      <c r="J51" s="15"/>
      <c r="K51" s="15"/>
      <c r="L51" s="15"/>
      <c r="M51" s="15"/>
      <c r="N51" s="15"/>
      <c r="O51" s="15"/>
      <c r="P51" s="15"/>
      <c r="Q51" s="15"/>
      <c r="R51" s="15"/>
      <c r="S51" s="15"/>
      <c r="T51" s="15"/>
      <c r="U51" s="15"/>
    </row>
    <row r="52" ht="15" customHeight="1">
      <c r="A52" s="15"/>
      <c r="B52" s="15"/>
      <c r="C52" s="15"/>
      <c r="D52" s="15"/>
      <c r="E52" s="15"/>
      <c r="F52" s="15"/>
      <c r="G52" s="15"/>
      <c r="H52" s="15"/>
      <c r="I52" s="15"/>
      <c r="J52" s="15"/>
      <c r="K52" s="15"/>
      <c r="L52" s="15"/>
      <c r="M52" s="15"/>
      <c r="N52" s="15"/>
      <c r="O52" s="15"/>
      <c r="P52" s="15"/>
      <c r="Q52" s="15"/>
      <c r="R52" s="15"/>
      <c r="S52" s="15"/>
      <c r="T52" s="15"/>
      <c r="U52" s="15"/>
    </row>
    <row r="53" ht="15" customHeight="1">
      <c r="A53" s="15"/>
      <c r="B53" s="15"/>
      <c r="C53" s="15"/>
      <c r="D53" s="15"/>
      <c r="E53" s="15"/>
      <c r="F53" s="15"/>
      <c r="G53" s="15"/>
      <c r="H53" s="15"/>
      <c r="I53" s="15"/>
      <c r="J53" s="15"/>
      <c r="K53" s="15"/>
      <c r="L53" s="15"/>
      <c r="M53" s="15"/>
      <c r="N53" s="15"/>
      <c r="O53" s="15"/>
      <c r="P53" s="15"/>
      <c r="Q53" s="15"/>
      <c r="R53" s="15"/>
      <c r="S53" s="15"/>
      <c r="T53" s="15"/>
      <c r="U53" s="15"/>
    </row>
    <row r="54" ht="15" customHeight="1">
      <c r="A54" s="15"/>
      <c r="B54" s="15"/>
      <c r="C54" s="15"/>
      <c r="D54" s="15"/>
      <c r="E54" s="15"/>
      <c r="F54" s="15"/>
      <c r="G54" s="15"/>
      <c r="H54" s="15"/>
      <c r="I54" s="15"/>
      <c r="J54" s="15"/>
      <c r="K54" s="15"/>
      <c r="L54" s="15"/>
      <c r="M54" s="15"/>
      <c r="N54" s="15"/>
      <c r="O54" s="15"/>
      <c r="P54" s="15"/>
      <c r="Q54" s="15"/>
      <c r="R54" s="15"/>
      <c r="S54" s="15"/>
      <c r="T54" s="15"/>
      <c r="U54" s="15"/>
    </row>
    <row r="55" ht="15" customHeight="1">
      <c r="A55" s="15"/>
      <c r="B55" s="15"/>
      <c r="C55" s="15"/>
      <c r="D55" s="15"/>
      <c r="E55" s="15"/>
      <c r="F55" s="15"/>
      <c r="G55" s="15"/>
      <c r="H55" s="15"/>
      <c r="I55" s="15"/>
      <c r="J55" s="15"/>
      <c r="K55" s="15"/>
      <c r="L55" s="15"/>
      <c r="M55" s="15"/>
      <c r="N55" s="15"/>
      <c r="O55" s="15"/>
      <c r="P55" s="15"/>
      <c r="Q55" s="15"/>
      <c r="R55" s="15"/>
      <c r="S55" s="15"/>
      <c r="T55" s="15"/>
      <c r="U55" s="15"/>
    </row>
    <row r="56" ht="15" customHeight="1">
      <c r="A56" s="15"/>
      <c r="B56" s="15"/>
      <c r="C56" s="15"/>
      <c r="D56" s="15"/>
      <c r="E56" s="15"/>
      <c r="F56" s="15"/>
      <c r="G56" s="15"/>
      <c r="H56" s="15"/>
      <c r="I56" s="15"/>
      <c r="J56" s="15"/>
      <c r="K56" s="15"/>
      <c r="L56" s="15"/>
      <c r="M56" s="15"/>
      <c r="N56" s="15"/>
      <c r="O56" s="15"/>
      <c r="P56" s="15"/>
      <c r="Q56" s="15"/>
      <c r="R56" s="15"/>
      <c r="S56" s="15"/>
      <c r="T56" s="15"/>
      <c r="U56" s="15"/>
    </row>
    <row r="57" ht="15" customHeight="1">
      <c r="A57" s="15"/>
      <c r="B57" s="15"/>
      <c r="C57" s="15"/>
      <c r="D57" s="15"/>
      <c r="E57" s="15"/>
      <c r="F57" s="15"/>
      <c r="G57" s="15"/>
      <c r="H57" s="15"/>
      <c r="I57" s="15"/>
      <c r="J57" s="15"/>
      <c r="K57" s="15"/>
      <c r="L57" s="15"/>
      <c r="M57" s="15"/>
      <c r="N57" s="15"/>
      <c r="O57" s="15"/>
      <c r="P57" s="15"/>
      <c r="Q57" s="15"/>
      <c r="R57" s="15"/>
      <c r="S57" s="15"/>
      <c r="T57" s="15"/>
      <c r="U57" s="15"/>
    </row>
    <row r="58" ht="15" customHeight="1">
      <c r="A58" s="15"/>
      <c r="B58" s="15"/>
      <c r="C58" s="15"/>
      <c r="D58" s="15"/>
      <c r="E58" s="15"/>
      <c r="F58" s="15"/>
      <c r="G58" s="15"/>
      <c r="H58" s="15"/>
      <c r="I58" s="15"/>
      <c r="J58" s="15"/>
      <c r="K58" s="15"/>
      <c r="L58" s="15"/>
      <c r="M58" s="15"/>
      <c r="N58" s="15"/>
      <c r="O58" s="15"/>
      <c r="P58" s="15"/>
      <c r="Q58" s="15"/>
      <c r="R58" s="15"/>
      <c r="S58" s="15"/>
      <c r="T58" s="15"/>
      <c r="U58" s="15"/>
    </row>
    <row r="59" ht="15" customHeight="1">
      <c r="A59" s="15"/>
      <c r="B59" s="15"/>
      <c r="C59" s="15"/>
      <c r="D59" s="15"/>
      <c r="E59" s="15"/>
      <c r="F59" s="15"/>
      <c r="G59" s="15"/>
      <c r="H59" s="15"/>
      <c r="I59" s="15"/>
      <c r="J59" s="15"/>
      <c r="K59" s="15"/>
      <c r="L59" s="15"/>
      <c r="M59" s="15"/>
      <c r="N59" s="15"/>
      <c r="O59" s="15"/>
      <c r="P59" s="15"/>
      <c r="Q59" s="15"/>
      <c r="R59" s="15"/>
      <c r="S59" s="15"/>
      <c r="T59" s="15"/>
      <c r="U59" s="15"/>
    </row>
    <row r="60" ht="15" customHeight="1">
      <c r="A60" s="15"/>
      <c r="B60" s="15"/>
      <c r="C60" s="15"/>
      <c r="D60" s="15"/>
      <c r="E60" s="15"/>
      <c r="F60" s="15"/>
      <c r="G60" s="15"/>
      <c r="H60" s="15"/>
      <c r="I60" s="15"/>
      <c r="J60" s="15"/>
      <c r="K60" s="15"/>
      <c r="L60" s="15"/>
      <c r="M60" s="15"/>
      <c r="N60" s="15"/>
      <c r="O60" s="15"/>
      <c r="P60" s="15"/>
      <c r="Q60" s="15"/>
      <c r="R60" s="15"/>
      <c r="S60" s="15"/>
      <c r="T60" s="15"/>
      <c r="U60" s="15"/>
    </row>
    <row r="61" ht="15" customHeight="1">
      <c r="A61" s="15"/>
      <c r="B61" s="15"/>
      <c r="C61" s="15"/>
      <c r="D61" s="15"/>
      <c r="E61" s="15"/>
      <c r="F61" s="15"/>
      <c r="G61" s="15"/>
      <c r="H61" s="15"/>
      <c r="I61" s="15"/>
      <c r="J61" s="15"/>
      <c r="K61" s="15"/>
      <c r="L61" s="15"/>
      <c r="M61" s="15"/>
      <c r="N61" s="15"/>
      <c r="O61" s="15"/>
      <c r="P61" s="15"/>
      <c r="Q61" s="15"/>
      <c r="R61" s="15"/>
      <c r="S61" s="15"/>
      <c r="T61" s="15"/>
      <c r="U61" s="15"/>
    </row>
    <row r="62" ht="15" customHeight="1">
      <c r="A62" s="15"/>
      <c r="B62" s="15"/>
      <c r="C62" s="15"/>
      <c r="D62" s="15"/>
      <c r="E62" s="15"/>
      <c r="F62" s="15"/>
      <c r="G62" s="15"/>
      <c r="H62" s="15"/>
      <c r="I62" s="15"/>
      <c r="J62" s="15"/>
      <c r="K62" s="15"/>
      <c r="L62" s="15"/>
      <c r="M62" s="15"/>
      <c r="N62" s="15"/>
      <c r="O62" s="15"/>
      <c r="P62" s="15"/>
      <c r="Q62" s="15"/>
      <c r="R62" s="15"/>
      <c r="S62" s="15"/>
      <c r="T62" s="15"/>
      <c r="U62" s="15"/>
    </row>
    <row r="63" ht="15" customHeight="1">
      <c r="A63" s="15"/>
      <c r="B63" s="15"/>
      <c r="C63" s="15"/>
      <c r="D63" s="15"/>
      <c r="E63" s="15"/>
      <c r="F63" s="15"/>
      <c r="G63" s="15"/>
      <c r="H63" s="15"/>
      <c r="I63" s="15"/>
      <c r="J63" s="15"/>
      <c r="K63" s="15"/>
      <c r="L63" s="15"/>
      <c r="M63" s="15"/>
      <c r="N63" s="15"/>
      <c r="O63" s="15"/>
      <c r="P63" s="15"/>
      <c r="Q63" s="15"/>
      <c r="R63" s="15"/>
      <c r="S63" s="15"/>
      <c r="T63" s="15"/>
      <c r="U63" s="15"/>
    </row>
    <row r="64" ht="15" customHeight="1">
      <c r="A64" s="15"/>
      <c r="B64" s="15"/>
      <c r="C64" s="15"/>
      <c r="D64" s="15"/>
      <c r="E64" s="15"/>
      <c r="F64" s="15"/>
      <c r="G64" s="15"/>
      <c r="H64" s="15"/>
      <c r="I64" s="15"/>
      <c r="J64" s="15"/>
      <c r="K64" s="15"/>
      <c r="L64" s="15"/>
      <c r="M64" s="15"/>
      <c r="N64" s="15"/>
      <c r="O64" s="15"/>
      <c r="P64" s="15"/>
      <c r="Q64" s="15"/>
      <c r="R64" s="15"/>
      <c r="S64" s="15"/>
      <c r="T64" s="15"/>
      <c r="U64" s="15"/>
    </row>
    <row r="65" ht="15" customHeight="1">
      <c r="A65" s="15"/>
      <c r="B65" s="15"/>
      <c r="C65" s="15"/>
      <c r="D65" s="15"/>
      <c r="E65" s="15"/>
      <c r="F65" s="15"/>
      <c r="G65" s="15"/>
      <c r="H65" s="15"/>
      <c r="I65" s="15"/>
      <c r="J65" s="15"/>
      <c r="K65" s="15"/>
      <c r="L65" s="15"/>
      <c r="M65" s="15"/>
      <c r="N65" s="15"/>
      <c r="O65" s="15"/>
      <c r="P65" s="15"/>
      <c r="Q65" s="15"/>
      <c r="R65" s="15"/>
      <c r="S65" s="15"/>
      <c r="T65" s="15"/>
      <c r="U65" s="15"/>
    </row>
    <row r="66" ht="15" customHeight="1">
      <c r="A66" s="15"/>
      <c r="B66" s="15"/>
      <c r="C66" s="15"/>
      <c r="D66" s="15"/>
      <c r="E66" s="15"/>
      <c r="F66" s="15"/>
      <c r="G66" s="15"/>
      <c r="H66" s="15"/>
      <c r="I66" s="15"/>
      <c r="J66" s="15"/>
      <c r="K66" s="15"/>
      <c r="L66" s="15"/>
      <c r="M66" s="15"/>
      <c r="N66" s="15"/>
      <c r="O66" s="15"/>
      <c r="P66" s="15"/>
      <c r="Q66" s="15"/>
      <c r="R66" s="15"/>
      <c r="S66" s="15"/>
      <c r="T66" s="15"/>
      <c r="U66" s="15"/>
    </row>
    <row r="67" ht="15" customHeight="1">
      <c r="A67" s="15"/>
      <c r="B67" s="15"/>
      <c r="C67" s="15"/>
      <c r="D67" s="15"/>
      <c r="E67" s="15"/>
      <c r="F67" s="15"/>
      <c r="G67" s="15"/>
      <c r="H67" s="15"/>
      <c r="I67" s="15"/>
      <c r="J67" s="15"/>
      <c r="K67" s="15"/>
      <c r="L67" s="15"/>
      <c r="M67" s="15"/>
      <c r="N67" s="15"/>
      <c r="O67" s="15"/>
      <c r="P67" s="15"/>
      <c r="Q67" s="15"/>
      <c r="R67" s="15"/>
      <c r="S67" s="15"/>
      <c r="T67" s="15"/>
      <c r="U67" s="15"/>
    </row>
    <row r="68" ht="15" customHeight="1">
      <c r="A68" s="15"/>
      <c r="B68" s="15"/>
      <c r="C68" s="15"/>
      <c r="D68" s="15"/>
      <c r="E68" s="15"/>
      <c r="F68" s="15"/>
      <c r="G68" s="15"/>
      <c r="H68" s="15"/>
      <c r="I68" s="15"/>
      <c r="J68" s="15"/>
      <c r="K68" s="15"/>
      <c r="L68" s="15"/>
      <c r="M68" s="15"/>
      <c r="N68" s="15"/>
      <c r="O68" s="15"/>
      <c r="P68" s="15"/>
      <c r="Q68" s="15"/>
      <c r="R68" s="15"/>
      <c r="S68" s="15"/>
      <c r="T68" s="15"/>
      <c r="U68" s="15"/>
    </row>
    <row r="69" ht="15" customHeight="1">
      <c r="A69" s="15"/>
      <c r="B69" s="15"/>
      <c r="C69" s="15"/>
      <c r="D69" s="15"/>
      <c r="E69" s="15"/>
      <c r="F69" s="15"/>
      <c r="G69" s="15"/>
      <c r="H69" s="15"/>
      <c r="I69" s="15"/>
      <c r="J69" s="15"/>
      <c r="K69" s="15"/>
      <c r="L69" s="15"/>
      <c r="M69" s="15"/>
      <c r="N69" s="15"/>
      <c r="O69" s="15"/>
      <c r="P69" s="15"/>
      <c r="Q69" s="15"/>
      <c r="R69" s="15"/>
      <c r="S69" s="15"/>
      <c r="T69" s="15"/>
      <c r="U69" s="15"/>
    </row>
    <row r="70" ht="15" customHeight="1">
      <c r="A70" s="15"/>
      <c r="B70" s="15"/>
      <c r="C70" s="15"/>
      <c r="D70" s="15"/>
      <c r="E70" s="15"/>
      <c r="F70" s="15"/>
      <c r="G70" s="15"/>
      <c r="H70" s="15"/>
      <c r="I70" s="15"/>
      <c r="J70" s="15"/>
      <c r="K70" s="15"/>
      <c r="L70" s="15"/>
      <c r="M70" s="15"/>
      <c r="N70" s="15"/>
      <c r="O70" s="15"/>
      <c r="P70" s="15"/>
      <c r="Q70" s="15"/>
      <c r="R70" s="15"/>
      <c r="S70" s="15"/>
      <c r="T70" s="15"/>
      <c r="U70" s="15"/>
    </row>
    <row r="71" ht="15" customHeight="1">
      <c r="A71" s="15"/>
      <c r="B71" s="15"/>
      <c r="C71" s="15"/>
      <c r="D71" s="15"/>
      <c r="E71" s="15"/>
      <c r="F71" s="15"/>
      <c r="G71" s="15"/>
      <c r="H71" s="15"/>
      <c r="I71" s="15"/>
      <c r="J71" s="15"/>
      <c r="K71" s="15"/>
      <c r="L71" s="15"/>
      <c r="M71" s="15"/>
      <c r="N71" s="15"/>
      <c r="O71" s="15"/>
      <c r="P71" s="15"/>
      <c r="Q71" s="15"/>
      <c r="R71" s="15"/>
      <c r="S71" s="15"/>
      <c r="T71" s="15"/>
      <c r="U71" s="15"/>
    </row>
    <row r="72" ht="15" customHeight="1">
      <c r="A72" s="15"/>
      <c r="B72" s="15"/>
      <c r="C72" s="15"/>
      <c r="D72" s="15"/>
      <c r="E72" s="15"/>
      <c r="F72" s="15"/>
      <c r="G72" s="15"/>
      <c r="H72" s="15"/>
      <c r="I72" s="15"/>
      <c r="J72" s="15"/>
      <c r="K72" s="15"/>
      <c r="L72" s="15"/>
      <c r="M72" s="15"/>
      <c r="N72" s="15"/>
      <c r="O72" s="15"/>
      <c r="P72" s="15"/>
      <c r="Q72" s="15"/>
      <c r="R72" s="15"/>
      <c r="S72" s="15"/>
      <c r="T72" s="15"/>
      <c r="U72" s="15"/>
    </row>
    <row r="73" ht="15" customHeight="1">
      <c r="A73" s="15"/>
      <c r="B73" s="15"/>
      <c r="C73" s="15"/>
      <c r="D73" s="15"/>
      <c r="E73" s="15"/>
      <c r="F73" s="15"/>
      <c r="G73" s="15"/>
      <c r="H73" s="15"/>
      <c r="I73" s="15"/>
      <c r="J73" s="15"/>
      <c r="K73" s="15"/>
      <c r="L73" s="15"/>
      <c r="M73" s="15"/>
      <c r="N73" s="15"/>
      <c r="O73" s="15"/>
      <c r="P73" s="15"/>
      <c r="Q73" s="15"/>
      <c r="R73" s="15"/>
      <c r="S73" s="15"/>
      <c r="T73" s="15"/>
      <c r="U73" s="15"/>
    </row>
    <row r="74" ht="15" customHeight="1">
      <c r="A74" s="15"/>
      <c r="B74" s="15"/>
      <c r="C74" s="15"/>
      <c r="D74" s="15"/>
      <c r="E74" s="15"/>
      <c r="F74" s="15"/>
      <c r="G74" s="15"/>
      <c r="H74" s="15"/>
      <c r="I74" s="15"/>
      <c r="J74" s="15"/>
      <c r="K74" s="15"/>
      <c r="L74" s="15"/>
      <c r="M74" s="15"/>
      <c r="N74" s="15"/>
      <c r="O74" s="15"/>
      <c r="P74" s="15"/>
      <c r="Q74" s="15"/>
      <c r="R74" s="15"/>
      <c r="S74" s="15"/>
      <c r="T74" s="15"/>
      <c r="U74" s="15"/>
    </row>
    <row r="75" ht="15" customHeight="1">
      <c r="A75" s="15"/>
      <c r="B75" s="15"/>
      <c r="C75" s="15"/>
      <c r="D75" s="15"/>
      <c r="E75" s="15"/>
      <c r="F75" s="15"/>
      <c r="G75" s="15"/>
      <c r="H75" s="15"/>
      <c r="I75" s="15"/>
      <c r="J75" s="15"/>
      <c r="K75" s="15"/>
      <c r="L75" s="15"/>
      <c r="M75" s="15"/>
      <c r="N75" s="15"/>
      <c r="O75" s="15"/>
      <c r="P75" s="15"/>
      <c r="Q75" s="15"/>
      <c r="R75" s="15"/>
      <c r="S75" s="15"/>
      <c r="T75" s="15"/>
      <c r="U75" s="15"/>
    </row>
    <row r="76" ht="15" customHeight="1">
      <c r="A76" s="15"/>
      <c r="B76" s="15"/>
      <c r="C76" s="15"/>
      <c r="D76" s="15"/>
      <c r="E76" s="15"/>
      <c r="F76" s="15"/>
      <c r="G76" s="15"/>
      <c r="H76" s="15"/>
      <c r="I76" s="15"/>
      <c r="J76" s="15"/>
      <c r="K76" s="15"/>
      <c r="L76" s="15"/>
      <c r="M76" s="15"/>
      <c r="N76" s="15"/>
      <c r="O76" s="15"/>
      <c r="P76" s="15"/>
      <c r="Q76" s="15"/>
      <c r="R76" s="15"/>
      <c r="S76" s="15"/>
      <c r="T76" s="15"/>
      <c r="U76" s="15"/>
    </row>
    <row r="77" ht="15" customHeight="1">
      <c r="A77" s="15"/>
      <c r="B77" s="15"/>
      <c r="C77" s="15"/>
      <c r="D77" s="15"/>
      <c r="E77" s="15"/>
      <c r="F77" s="15"/>
      <c r="G77" s="15"/>
      <c r="H77" s="15"/>
      <c r="I77" s="15"/>
      <c r="J77" s="15"/>
      <c r="K77" s="15"/>
      <c r="L77" s="15"/>
      <c r="M77" s="15"/>
      <c r="N77" s="15"/>
      <c r="O77" s="15"/>
      <c r="P77" s="15"/>
      <c r="Q77" s="15"/>
      <c r="R77" s="15"/>
      <c r="S77" s="15"/>
      <c r="T77" s="15"/>
      <c r="U77" s="15"/>
    </row>
    <row r="78" ht="15" customHeight="1">
      <c r="A78" s="15"/>
      <c r="B78" s="15"/>
      <c r="C78" s="15"/>
      <c r="D78" s="15"/>
      <c r="E78" s="15"/>
      <c r="F78" s="15"/>
      <c r="G78" s="15"/>
      <c r="H78" s="15"/>
      <c r="I78" s="15"/>
      <c r="J78" s="15"/>
      <c r="K78" s="15"/>
      <c r="L78" s="15"/>
      <c r="M78" s="15"/>
      <c r="N78" s="15"/>
      <c r="O78" s="15"/>
      <c r="P78" s="15"/>
      <c r="Q78" s="15"/>
      <c r="R78" s="15"/>
      <c r="S78" s="15"/>
      <c r="T78" s="15"/>
      <c r="U78" s="15"/>
    </row>
    <row r="79" ht="15" customHeight="1">
      <c r="A79" s="15"/>
      <c r="B79" s="15"/>
      <c r="C79" s="15"/>
      <c r="D79" s="15"/>
      <c r="E79" s="15"/>
      <c r="F79" s="15"/>
      <c r="G79" s="15"/>
      <c r="H79" s="15"/>
      <c r="I79" s="15"/>
      <c r="J79" s="15"/>
      <c r="K79" s="15"/>
      <c r="L79" s="15"/>
      <c r="M79" s="15"/>
      <c r="N79" s="15"/>
      <c r="O79" s="15"/>
      <c r="P79" s="15"/>
      <c r="Q79" s="15"/>
      <c r="R79" s="15"/>
      <c r="S79" s="15"/>
      <c r="T79" s="15"/>
      <c r="U79" s="15"/>
    </row>
    <row r="80" ht="15" customHeight="1">
      <c r="A80" s="15"/>
      <c r="B80" s="15"/>
      <c r="C80" s="15"/>
      <c r="D80" s="15"/>
      <c r="E80" s="15"/>
      <c r="F80" s="15"/>
      <c r="G80" s="15"/>
      <c r="H80" s="15"/>
      <c r="I80" s="15"/>
      <c r="J80" s="15"/>
      <c r="K80" s="15"/>
      <c r="L80" s="15"/>
      <c r="M80" s="15"/>
      <c r="N80" s="15"/>
      <c r="O80" s="15"/>
      <c r="P80" s="15"/>
      <c r="Q80" s="15"/>
      <c r="R80" s="15"/>
      <c r="S80" s="15"/>
      <c r="T80" s="15"/>
      <c r="U80" s="15"/>
    </row>
    <row r="81" ht="15" customHeight="1">
      <c r="A81" s="15"/>
      <c r="B81" s="15"/>
      <c r="C81" s="15"/>
      <c r="D81" s="15"/>
      <c r="E81" s="15"/>
      <c r="F81" s="15"/>
      <c r="G81" s="15"/>
      <c r="H81" s="15"/>
      <c r="I81" s="15"/>
      <c r="J81" s="15"/>
      <c r="K81" s="15"/>
      <c r="L81" s="15"/>
      <c r="M81" s="15"/>
      <c r="N81" s="15"/>
      <c r="O81" s="15"/>
      <c r="P81" s="15"/>
      <c r="Q81" s="15"/>
      <c r="R81" s="15"/>
      <c r="S81" s="15"/>
      <c r="T81" s="15"/>
      <c r="U81" s="15"/>
    </row>
    <row r="82" ht="15" customHeight="1">
      <c r="A82" s="15"/>
      <c r="B82" s="15"/>
      <c r="C82" s="15"/>
      <c r="D82" s="15"/>
      <c r="E82" s="15"/>
      <c r="F82" s="15"/>
      <c r="G82" s="15"/>
      <c r="H82" s="15"/>
      <c r="I82" s="15"/>
      <c r="J82" s="15"/>
      <c r="K82" s="15"/>
      <c r="L82" s="15"/>
      <c r="M82" s="15"/>
      <c r="N82" s="15"/>
      <c r="O82" s="15"/>
      <c r="P82" s="15"/>
      <c r="Q82" s="15"/>
      <c r="R82" s="15"/>
      <c r="S82" s="15"/>
      <c r="T82" s="15"/>
      <c r="U82" s="15"/>
    </row>
    <row r="83" ht="15" customHeight="1">
      <c r="A83" s="15"/>
      <c r="B83" s="15"/>
      <c r="C83" s="15"/>
      <c r="D83" s="15"/>
      <c r="E83" s="15"/>
      <c r="F83" s="15"/>
      <c r="G83" s="15"/>
      <c r="H83" s="15"/>
      <c r="I83" s="15"/>
      <c r="J83" s="15"/>
      <c r="K83" s="15"/>
      <c r="L83" s="15"/>
      <c r="M83" s="15"/>
      <c r="N83" s="15"/>
      <c r="O83" s="15"/>
      <c r="P83" s="15"/>
      <c r="Q83" s="15"/>
      <c r="R83" s="15"/>
      <c r="S83" s="15"/>
      <c r="T83" s="15"/>
      <c r="U83" s="15"/>
    </row>
    <row r="84" ht="15" customHeight="1">
      <c r="A84" s="15"/>
      <c r="B84" s="15"/>
      <c r="C84" s="15"/>
      <c r="D84" s="15"/>
      <c r="E84" s="15"/>
      <c r="F84" s="15"/>
      <c r="G84" s="15"/>
      <c r="H84" s="15"/>
      <c r="I84" s="15"/>
      <c r="J84" s="15"/>
      <c r="K84" s="15"/>
      <c r="L84" s="15"/>
      <c r="M84" s="15"/>
      <c r="N84" s="15"/>
      <c r="O84" s="15"/>
      <c r="P84" s="15"/>
      <c r="Q84" s="15"/>
      <c r="R84" s="15"/>
      <c r="S84" s="15"/>
      <c r="T84" s="15"/>
      <c r="U84" s="15"/>
    </row>
    <row r="85" ht="15" customHeight="1">
      <c r="A85" s="15"/>
      <c r="B85" s="15"/>
      <c r="C85" s="15"/>
      <c r="D85" s="15"/>
      <c r="E85" s="15"/>
      <c r="F85" s="15"/>
      <c r="G85" s="15"/>
      <c r="H85" s="15"/>
      <c r="I85" s="15"/>
      <c r="J85" s="15"/>
      <c r="K85" s="15"/>
      <c r="L85" s="15"/>
      <c r="M85" s="15"/>
      <c r="N85" s="15"/>
      <c r="O85" s="15"/>
      <c r="P85" s="15"/>
      <c r="Q85" s="15"/>
      <c r="R85" s="15"/>
      <c r="S85" s="15"/>
      <c r="T85" s="15"/>
      <c r="U85" s="15"/>
    </row>
    <row r="86" ht="15" customHeight="1">
      <c r="A86" s="15"/>
      <c r="B86" s="15"/>
      <c r="C86" s="15"/>
      <c r="D86" s="15"/>
      <c r="E86" s="15"/>
      <c r="F86" s="15"/>
      <c r="G86" s="15"/>
      <c r="H86" s="15"/>
      <c r="I86" s="15"/>
      <c r="J86" s="15"/>
      <c r="K86" s="15"/>
      <c r="L86" s="15"/>
      <c r="M86" s="15"/>
      <c r="N86" s="15"/>
      <c r="O86" s="15"/>
      <c r="P86" s="15"/>
      <c r="Q86" s="15"/>
      <c r="R86" s="15"/>
      <c r="S86" s="15"/>
      <c r="T86" s="15"/>
      <c r="U86" s="15"/>
    </row>
    <row r="87" ht="15" customHeight="1">
      <c r="A87" s="15"/>
      <c r="B87" s="15"/>
      <c r="C87" s="15"/>
      <c r="D87" s="15"/>
      <c r="E87" s="15"/>
      <c r="F87" s="15"/>
      <c r="G87" s="15"/>
      <c r="H87" s="15"/>
      <c r="I87" s="15"/>
      <c r="J87" s="15"/>
      <c r="K87" s="15"/>
      <c r="L87" s="15"/>
      <c r="M87" s="15"/>
      <c r="N87" s="15"/>
      <c r="O87" s="15"/>
      <c r="P87" s="15"/>
      <c r="Q87" s="15"/>
      <c r="R87" s="15"/>
      <c r="S87" s="15"/>
      <c r="T87" s="15"/>
      <c r="U87" s="15"/>
    </row>
    <row r="88" ht="15" customHeight="1">
      <c r="A88" s="15"/>
      <c r="B88" s="15"/>
      <c r="C88" s="15"/>
      <c r="D88" s="15"/>
      <c r="E88" s="15"/>
      <c r="F88" s="15"/>
      <c r="G88" s="15"/>
      <c r="H88" s="15"/>
      <c r="I88" s="15"/>
      <c r="J88" s="15"/>
      <c r="K88" s="15"/>
      <c r="L88" s="15"/>
      <c r="M88" s="15"/>
      <c r="N88" s="15"/>
      <c r="O88" s="15"/>
      <c r="P88" s="15"/>
      <c r="Q88" s="15"/>
      <c r="R88" s="15"/>
      <c r="S88" s="15"/>
      <c r="T88" s="15"/>
      <c r="U88" s="15"/>
    </row>
    <row r="89" ht="15" customHeight="1">
      <c r="A89" s="15"/>
      <c r="B89" s="15"/>
      <c r="C89" s="15"/>
      <c r="D89" s="15"/>
      <c r="E89" s="15"/>
      <c r="F89" s="15"/>
      <c r="G89" s="15"/>
      <c r="H89" s="15"/>
      <c r="I89" s="15"/>
      <c r="J89" s="15"/>
      <c r="K89" s="15"/>
      <c r="L89" s="15"/>
      <c r="M89" s="15"/>
      <c r="N89" s="15"/>
      <c r="O89" s="15"/>
      <c r="P89" s="15"/>
      <c r="Q89" s="15"/>
      <c r="R89" s="15"/>
      <c r="S89" s="15"/>
      <c r="T89" s="15"/>
      <c r="U89" s="15"/>
    </row>
    <row r="90" ht="15" customHeight="1">
      <c r="A90" s="15"/>
      <c r="B90" s="15"/>
      <c r="C90" s="15"/>
      <c r="D90" s="15"/>
      <c r="E90" s="15"/>
      <c r="F90" s="15"/>
      <c r="G90" s="15"/>
      <c r="H90" s="15"/>
      <c r="I90" s="15"/>
      <c r="J90" s="15"/>
      <c r="K90" s="15"/>
      <c r="L90" s="15"/>
      <c r="M90" s="15"/>
      <c r="N90" s="15"/>
      <c r="O90" s="15"/>
      <c r="P90" s="15"/>
      <c r="Q90" s="15"/>
      <c r="R90" s="15"/>
      <c r="S90" s="15"/>
      <c r="T90" s="15"/>
      <c r="U90" s="15"/>
    </row>
    <row r="91" ht="15" customHeight="1">
      <c r="A91" s="15"/>
      <c r="B91" s="15"/>
      <c r="C91" s="15"/>
      <c r="D91" s="15"/>
      <c r="E91" s="15"/>
      <c r="F91" s="15"/>
      <c r="G91" s="15"/>
      <c r="H91" s="15"/>
      <c r="I91" s="15"/>
      <c r="J91" s="15"/>
      <c r="K91" s="15"/>
      <c r="L91" s="15"/>
      <c r="M91" s="15"/>
      <c r="N91" s="15"/>
      <c r="O91" s="15"/>
      <c r="P91" s="15"/>
      <c r="Q91" s="15"/>
      <c r="R91" s="15"/>
      <c r="S91" s="15"/>
      <c r="T91" s="15"/>
      <c r="U91" s="15"/>
    </row>
    <row r="92" ht="15" customHeight="1">
      <c r="A92" s="15"/>
      <c r="B92" s="15"/>
      <c r="C92" s="15"/>
      <c r="D92" s="15"/>
      <c r="E92" s="15"/>
      <c r="F92" s="15"/>
      <c r="G92" s="15"/>
      <c r="H92" s="15"/>
      <c r="I92" s="15"/>
      <c r="J92" s="15"/>
      <c r="K92" s="15"/>
      <c r="L92" s="15"/>
      <c r="M92" s="15"/>
      <c r="N92" s="15"/>
      <c r="O92" s="15"/>
      <c r="P92" s="15"/>
      <c r="Q92" s="15"/>
      <c r="R92" s="15"/>
      <c r="S92" s="15"/>
      <c r="T92" s="15"/>
      <c r="U92" s="15"/>
    </row>
    <row r="93" ht="15" customHeight="1">
      <c r="A93" s="15"/>
      <c r="B93" s="15"/>
      <c r="C93" s="15"/>
      <c r="D93" s="15"/>
      <c r="E93" s="15"/>
      <c r="F93" s="15"/>
      <c r="G93" s="15"/>
      <c r="H93" s="15"/>
      <c r="I93" s="15"/>
      <c r="J93" s="15"/>
      <c r="K93" s="15"/>
      <c r="L93" s="15"/>
      <c r="M93" s="15"/>
      <c r="N93" s="15"/>
      <c r="O93" s="15"/>
      <c r="P93" s="15"/>
      <c r="Q93" s="15"/>
      <c r="R93" s="15"/>
      <c r="S93" s="15"/>
      <c r="T93" s="15"/>
      <c r="U93" s="15"/>
    </row>
    <row r="94" ht="15" customHeight="1">
      <c r="A94" s="15"/>
      <c r="B94" s="15"/>
      <c r="C94" s="15"/>
      <c r="D94" s="15"/>
      <c r="E94" s="15"/>
      <c r="F94" s="15"/>
      <c r="G94" s="15"/>
      <c r="H94" s="15"/>
      <c r="I94" s="15"/>
      <c r="J94" s="15"/>
      <c r="K94" s="15"/>
      <c r="L94" s="15"/>
      <c r="M94" s="15"/>
      <c r="N94" s="15"/>
      <c r="O94" s="15"/>
      <c r="P94" s="15"/>
      <c r="Q94" s="15"/>
      <c r="R94" s="15"/>
      <c r="S94" s="15"/>
      <c r="T94" s="15"/>
      <c r="U94" s="15"/>
    </row>
    <row r="95" ht="15" customHeight="1">
      <c r="A95" s="15"/>
      <c r="B95" s="15"/>
      <c r="C95" s="15"/>
      <c r="D95" s="15"/>
      <c r="E95" s="15"/>
      <c r="F95" s="15"/>
      <c r="G95" s="15"/>
      <c r="H95" s="15"/>
      <c r="I95" s="15"/>
      <c r="J95" s="15"/>
      <c r="K95" s="15"/>
      <c r="L95" s="15"/>
      <c r="M95" s="15"/>
      <c r="N95" s="15"/>
      <c r="O95" s="15"/>
      <c r="P95" s="15"/>
      <c r="Q95" s="15"/>
      <c r="R95" s="15"/>
      <c r="S95" s="15"/>
      <c r="T95" s="15"/>
      <c r="U95" s="15"/>
    </row>
    <row r="96" ht="15" customHeight="1">
      <c r="A96" s="15"/>
      <c r="B96" s="15"/>
      <c r="C96" s="15"/>
      <c r="D96" s="15"/>
      <c r="E96" s="15"/>
      <c r="F96" s="15"/>
      <c r="G96" s="15"/>
      <c r="H96" s="15"/>
      <c r="I96" s="15"/>
      <c r="J96" s="15"/>
      <c r="K96" s="15"/>
      <c r="L96" s="15"/>
      <c r="M96" s="15"/>
      <c r="N96" s="15"/>
      <c r="O96" s="15"/>
      <c r="P96" s="15"/>
      <c r="Q96" s="15"/>
      <c r="R96" s="15"/>
      <c r="S96" s="15"/>
      <c r="T96" s="15"/>
      <c r="U96" s="15"/>
    </row>
    <row r="97" ht="15" customHeight="1">
      <c r="A97" s="15"/>
      <c r="B97" s="15"/>
      <c r="C97" s="15"/>
      <c r="D97" s="15"/>
      <c r="E97" s="15"/>
      <c r="F97" s="15"/>
      <c r="G97" s="15"/>
      <c r="H97" s="15"/>
      <c r="I97" s="15"/>
      <c r="J97" s="15"/>
      <c r="K97" s="15"/>
      <c r="L97" s="15"/>
      <c r="M97" s="15"/>
      <c r="N97" s="15"/>
      <c r="O97" s="15"/>
      <c r="P97" s="15"/>
      <c r="Q97" s="15"/>
      <c r="R97" s="15"/>
      <c r="S97" s="15"/>
      <c r="T97" s="15"/>
      <c r="U97" s="15"/>
    </row>
    <row r="98" ht="15" customHeight="1">
      <c r="A98" s="15"/>
      <c r="B98" s="15"/>
      <c r="C98" s="15"/>
      <c r="D98" s="15"/>
      <c r="E98" s="15"/>
      <c r="F98" s="15"/>
      <c r="G98" s="15"/>
      <c r="H98" s="15"/>
      <c r="I98" s="15"/>
      <c r="J98" s="15"/>
      <c r="K98" s="15"/>
      <c r="L98" s="15"/>
      <c r="M98" s="15"/>
      <c r="N98" s="15"/>
      <c r="O98" s="15"/>
      <c r="P98" s="15"/>
      <c r="Q98" s="15"/>
      <c r="R98" s="15"/>
      <c r="S98" s="15"/>
      <c r="T98" s="15"/>
      <c r="U98" s="15"/>
    </row>
    <row r="99" ht="15" customHeight="1">
      <c r="A99" s="15"/>
      <c r="B99" s="15"/>
      <c r="C99" s="15"/>
      <c r="D99" s="15"/>
      <c r="E99" s="15"/>
      <c r="F99" s="15"/>
      <c r="G99" s="15"/>
      <c r="H99" s="15"/>
      <c r="I99" s="15"/>
      <c r="J99" s="15"/>
      <c r="K99" s="15"/>
      <c r="L99" s="15"/>
      <c r="M99" s="15"/>
      <c r="N99" s="15"/>
      <c r="O99" s="15"/>
      <c r="P99" s="15"/>
      <c r="Q99" s="15"/>
      <c r="R99" s="15"/>
      <c r="S99" s="15"/>
      <c r="T99" s="15"/>
      <c r="U99" s="15"/>
    </row>
    <row r="100" ht="15" customHeight="1">
      <c r="A100" s="15"/>
      <c r="B100" s="15"/>
      <c r="C100" s="15"/>
      <c r="D100" s="15"/>
      <c r="E100" s="15"/>
      <c r="F100" s="15"/>
      <c r="G100" s="15"/>
      <c r="H100" s="15"/>
      <c r="I100" s="15"/>
      <c r="J100" s="15"/>
      <c r="K100" s="15"/>
      <c r="L100" s="15"/>
      <c r="M100" s="15"/>
      <c r="N100" s="15"/>
      <c r="O100" s="15"/>
      <c r="P100" s="15"/>
      <c r="Q100" s="15"/>
      <c r="R100" s="15"/>
      <c r="S100" s="15"/>
      <c r="T100" s="15"/>
      <c r="U100" s="15"/>
    </row>
    <row r="101" ht="15" customHeight="1">
      <c r="A101" s="15"/>
      <c r="B101" s="15"/>
      <c r="C101" s="15"/>
      <c r="D101" s="15"/>
      <c r="E101" s="15"/>
      <c r="F101" s="15"/>
      <c r="G101" s="15"/>
      <c r="H101" s="15"/>
      <c r="I101" s="15"/>
      <c r="J101" s="15"/>
      <c r="K101" s="15"/>
      <c r="L101" s="15"/>
      <c r="M101" s="15"/>
      <c r="N101" s="15"/>
      <c r="O101" s="15"/>
      <c r="P101" s="15"/>
      <c r="Q101" s="15"/>
      <c r="R101" s="15"/>
      <c r="S101" s="15"/>
      <c r="T101" s="15"/>
      <c r="U101" s="15"/>
    </row>
    <row r="102" ht="15" customHeight="1">
      <c r="A102" s="15"/>
      <c r="B102" s="15"/>
      <c r="C102" s="15"/>
      <c r="D102" s="15"/>
      <c r="E102" s="15"/>
      <c r="F102" s="15"/>
      <c r="G102" s="15"/>
      <c r="H102" s="15"/>
      <c r="I102" s="15"/>
      <c r="J102" s="15"/>
      <c r="K102" s="15"/>
      <c r="L102" s="15"/>
      <c r="M102" s="15"/>
      <c r="N102" s="15"/>
      <c r="O102" s="15"/>
      <c r="P102" s="15"/>
      <c r="Q102" s="15"/>
      <c r="R102" s="15"/>
      <c r="S102" s="15"/>
      <c r="T102" s="15"/>
      <c r="U102" s="15"/>
    </row>
    <row r="103" ht="15" customHeight="1">
      <c r="A103" s="15"/>
      <c r="B103" s="15"/>
      <c r="C103" s="15"/>
      <c r="D103" s="15"/>
      <c r="E103" s="15"/>
      <c r="F103" s="15"/>
      <c r="G103" s="15"/>
      <c r="H103" s="15"/>
      <c r="I103" s="15"/>
      <c r="J103" s="15"/>
      <c r="K103" s="15"/>
      <c r="L103" s="15"/>
      <c r="M103" s="15"/>
      <c r="N103" s="15"/>
      <c r="O103" s="15"/>
      <c r="P103" s="15"/>
      <c r="Q103" s="15"/>
      <c r="R103" s="15"/>
      <c r="S103" s="15"/>
      <c r="T103" s="15"/>
      <c r="U103" s="15"/>
    </row>
    <row r="104" ht="15" customHeight="1">
      <c r="A104" s="15"/>
      <c r="B104" s="15"/>
      <c r="C104" s="15"/>
      <c r="D104" s="15"/>
      <c r="E104" s="15"/>
      <c r="F104" s="15"/>
      <c r="G104" s="15"/>
      <c r="H104" s="15"/>
      <c r="I104" s="15"/>
      <c r="J104" s="15"/>
      <c r="K104" s="15"/>
      <c r="L104" s="15"/>
      <c r="M104" s="15"/>
      <c r="N104" s="15"/>
      <c r="O104" s="15"/>
      <c r="P104" s="15"/>
      <c r="Q104" s="15"/>
      <c r="R104" s="15"/>
      <c r="S104" s="15"/>
      <c r="T104" s="15"/>
      <c r="U104" s="15"/>
    </row>
    <row r="105" ht="15" customHeight="1">
      <c r="A105" s="15"/>
      <c r="B105" s="15"/>
      <c r="C105" s="15"/>
      <c r="D105" s="15"/>
      <c r="E105" s="15"/>
      <c r="F105" s="15"/>
      <c r="G105" s="15"/>
      <c r="H105" s="15"/>
      <c r="I105" s="15"/>
      <c r="J105" s="15"/>
      <c r="K105" s="15"/>
      <c r="L105" s="15"/>
      <c r="M105" s="15"/>
      <c r="N105" s="15"/>
      <c r="O105" s="15"/>
      <c r="P105" s="15"/>
      <c r="Q105" s="15"/>
      <c r="R105" s="15"/>
      <c r="S105" s="15"/>
      <c r="T105" s="15"/>
      <c r="U105" s="15"/>
    </row>
    <row r="106" ht="15" customHeight="1">
      <c r="A106" s="15"/>
      <c r="B106" s="15"/>
      <c r="C106" s="15"/>
      <c r="D106" s="15"/>
      <c r="E106" s="15"/>
      <c r="F106" s="15"/>
      <c r="G106" s="15"/>
      <c r="H106" s="15"/>
      <c r="I106" s="15"/>
      <c r="J106" s="15"/>
      <c r="K106" s="15"/>
      <c r="L106" s="15"/>
      <c r="M106" s="15"/>
      <c r="N106" s="15"/>
      <c r="O106" s="15"/>
      <c r="P106" s="15"/>
      <c r="Q106" s="15"/>
      <c r="R106" s="15"/>
      <c r="S106" s="15"/>
      <c r="T106" s="15"/>
      <c r="U106" s="15"/>
    </row>
    <row r="107" ht="15" customHeight="1">
      <c r="A107" s="15"/>
      <c r="B107" s="15"/>
      <c r="C107" s="15"/>
      <c r="D107" s="15"/>
      <c r="E107" s="15"/>
      <c r="F107" s="15"/>
      <c r="G107" s="15"/>
      <c r="H107" s="15"/>
      <c r="I107" s="15"/>
      <c r="J107" s="15"/>
      <c r="K107" s="15"/>
      <c r="L107" s="15"/>
      <c r="M107" s="15"/>
      <c r="N107" s="15"/>
      <c r="O107" s="15"/>
      <c r="P107" s="15"/>
      <c r="Q107" s="15"/>
      <c r="R107" s="15"/>
      <c r="S107" s="15"/>
      <c r="T107" s="15"/>
      <c r="U107" s="15"/>
    </row>
    <row r="108" ht="15" customHeight="1">
      <c r="A108" s="15"/>
      <c r="B108" s="15"/>
      <c r="C108" s="15"/>
      <c r="D108" s="15"/>
      <c r="E108" s="15"/>
      <c r="F108" s="15"/>
      <c r="G108" s="15"/>
      <c r="H108" s="15"/>
      <c r="I108" s="15"/>
      <c r="J108" s="15"/>
      <c r="K108" s="15"/>
      <c r="L108" s="15"/>
      <c r="M108" s="15"/>
      <c r="N108" s="15"/>
      <c r="O108" s="15"/>
      <c r="P108" s="15"/>
      <c r="Q108" s="15"/>
      <c r="R108" s="15"/>
      <c r="S108" s="15"/>
      <c r="T108" s="15"/>
      <c r="U108" s="15"/>
    </row>
    <row r="109" ht="15" customHeight="1">
      <c r="A109" s="15"/>
      <c r="B109" s="15"/>
      <c r="C109" s="15"/>
      <c r="D109" s="15"/>
      <c r="E109" s="15"/>
      <c r="F109" s="15"/>
      <c r="G109" s="15"/>
      <c r="H109" s="15"/>
      <c r="I109" s="15"/>
      <c r="J109" s="15"/>
      <c r="K109" s="15"/>
      <c r="L109" s="15"/>
      <c r="M109" s="15"/>
      <c r="N109" s="15"/>
      <c r="O109" s="15"/>
      <c r="P109" s="15"/>
      <c r="Q109" s="15"/>
      <c r="R109" s="15"/>
      <c r="S109" s="15"/>
      <c r="T109" s="15"/>
      <c r="U109" s="15"/>
    </row>
    <row r="110" ht="15" customHeight="1">
      <c r="A110" s="15"/>
      <c r="B110" s="15"/>
      <c r="C110" s="15"/>
      <c r="D110" s="15"/>
      <c r="E110" s="15"/>
      <c r="F110" s="15"/>
      <c r="G110" s="15"/>
      <c r="H110" s="15"/>
      <c r="I110" s="15"/>
      <c r="J110" s="15"/>
      <c r="K110" s="15"/>
      <c r="L110" s="15"/>
      <c r="M110" s="15"/>
      <c r="N110" s="15"/>
      <c r="O110" s="15"/>
      <c r="P110" s="15"/>
      <c r="Q110" s="15"/>
      <c r="R110" s="15"/>
      <c r="S110" s="15"/>
      <c r="T110" s="15"/>
      <c r="U110" s="15"/>
    </row>
    <row r="111" ht="15" customHeight="1">
      <c r="A111" s="15"/>
      <c r="B111" s="15"/>
      <c r="C111" s="15"/>
      <c r="D111" s="15"/>
      <c r="E111" s="15"/>
      <c r="F111" s="15"/>
      <c r="G111" s="15"/>
      <c r="H111" s="15"/>
      <c r="I111" s="15"/>
      <c r="J111" s="15"/>
      <c r="K111" s="15"/>
      <c r="L111" s="15"/>
      <c r="M111" s="15"/>
      <c r="N111" s="15"/>
      <c r="O111" s="15"/>
      <c r="P111" s="15"/>
      <c r="Q111" s="15"/>
      <c r="R111" s="15"/>
      <c r="S111" s="15"/>
      <c r="T111" s="15"/>
      <c r="U111" s="15"/>
    </row>
    <row r="112" ht="15" customHeight="1">
      <c r="A112" s="15"/>
      <c r="B112" s="15"/>
      <c r="C112" s="15"/>
      <c r="D112" s="15"/>
      <c r="E112" s="15"/>
      <c r="F112" s="15"/>
      <c r="G112" s="15"/>
      <c r="H112" s="15"/>
      <c r="I112" s="15"/>
      <c r="J112" s="15"/>
      <c r="K112" s="15"/>
      <c r="L112" s="15"/>
      <c r="M112" s="15"/>
      <c r="N112" s="15"/>
      <c r="O112" s="15"/>
      <c r="P112" s="15"/>
      <c r="Q112" s="15"/>
      <c r="R112" s="15"/>
      <c r="S112" s="15"/>
      <c r="T112" s="15"/>
      <c r="U112" s="15"/>
    </row>
    <row r="113" ht="15" customHeight="1">
      <c r="A113" s="15"/>
      <c r="B113" s="15"/>
      <c r="C113" s="15"/>
      <c r="D113" s="15"/>
      <c r="E113" s="15"/>
      <c r="F113" s="15"/>
      <c r="G113" s="15"/>
      <c r="H113" s="15"/>
      <c r="I113" s="15"/>
      <c r="J113" s="15"/>
      <c r="K113" s="15"/>
      <c r="L113" s="15"/>
      <c r="M113" s="15"/>
      <c r="N113" s="15"/>
      <c r="O113" s="15"/>
      <c r="P113" s="15"/>
      <c r="Q113" s="15"/>
      <c r="R113" s="15"/>
      <c r="S113" s="15"/>
      <c r="T113" s="15"/>
      <c r="U113" s="15"/>
    </row>
    <row r="114" ht="15" customHeight="1">
      <c r="A114" s="15"/>
      <c r="B114" s="15"/>
      <c r="C114" s="15"/>
      <c r="D114" s="15"/>
      <c r="E114" s="15"/>
      <c r="F114" s="15"/>
      <c r="G114" s="15"/>
      <c r="H114" s="15"/>
      <c r="I114" s="15"/>
      <c r="J114" s="15"/>
      <c r="K114" s="15"/>
      <c r="L114" s="15"/>
      <c r="M114" s="15"/>
      <c r="N114" s="15"/>
      <c r="O114" s="15"/>
      <c r="P114" s="15"/>
      <c r="Q114" s="15"/>
      <c r="R114" s="15"/>
      <c r="S114" s="15"/>
      <c r="T114" s="15"/>
      <c r="U114" s="15"/>
    </row>
    <row r="115" ht="15" customHeight="1">
      <c r="A115" s="15"/>
      <c r="B115" s="15"/>
      <c r="C115" s="15"/>
      <c r="D115" s="15"/>
      <c r="E115" s="15"/>
      <c r="F115" s="15"/>
      <c r="G115" s="15"/>
      <c r="H115" s="15"/>
      <c r="I115" s="15"/>
      <c r="J115" s="15"/>
      <c r="K115" s="15"/>
      <c r="L115" s="15"/>
      <c r="M115" s="15"/>
      <c r="N115" s="15"/>
      <c r="O115" s="15"/>
      <c r="P115" s="15"/>
      <c r="Q115" s="15"/>
      <c r="R115" s="15"/>
      <c r="S115" s="15"/>
      <c r="T115" s="15"/>
      <c r="U115" s="15"/>
    </row>
    <row r="116" ht="15" customHeight="1">
      <c r="A116" s="15"/>
      <c r="B116" s="15"/>
      <c r="C116" s="15"/>
      <c r="D116" s="15"/>
      <c r="E116" s="15"/>
      <c r="F116" s="15"/>
      <c r="G116" s="15"/>
      <c r="H116" s="15"/>
      <c r="I116" s="15"/>
      <c r="J116" s="15"/>
      <c r="K116" s="15"/>
      <c r="L116" s="15"/>
      <c r="M116" s="15"/>
      <c r="N116" s="15"/>
      <c r="O116" s="15"/>
      <c r="P116" s="15"/>
      <c r="Q116" s="15"/>
      <c r="R116" s="15"/>
      <c r="S116" s="15"/>
      <c r="T116" s="15"/>
      <c r="U116" s="15"/>
    </row>
    <row r="117" ht="15" customHeight="1">
      <c r="A117" s="15"/>
      <c r="B117" s="15"/>
      <c r="C117" s="15"/>
      <c r="D117" s="15"/>
      <c r="E117" s="15"/>
      <c r="F117" s="15"/>
      <c r="G117" s="15"/>
      <c r="H117" s="15"/>
      <c r="I117" s="15"/>
      <c r="J117" s="15"/>
      <c r="K117" s="15"/>
      <c r="L117" s="15"/>
      <c r="M117" s="15"/>
      <c r="N117" s="15"/>
      <c r="O117" s="15"/>
      <c r="P117" s="15"/>
      <c r="Q117" s="15"/>
      <c r="R117" s="15"/>
      <c r="S117" s="15"/>
      <c r="T117" s="15"/>
      <c r="U117" s="15"/>
    </row>
    <row r="118" ht="15" customHeight="1">
      <c r="A118" s="15"/>
      <c r="B118" s="15"/>
      <c r="C118" s="15"/>
      <c r="D118" s="15"/>
      <c r="E118" s="15"/>
      <c r="F118" s="15"/>
      <c r="G118" s="15"/>
      <c r="H118" s="15"/>
      <c r="I118" s="15"/>
      <c r="J118" s="15"/>
      <c r="K118" s="15"/>
      <c r="L118" s="15"/>
      <c r="M118" s="15"/>
      <c r="N118" s="15"/>
      <c r="O118" s="15"/>
      <c r="P118" s="15"/>
      <c r="Q118" s="15"/>
      <c r="R118" s="15"/>
      <c r="S118" s="15"/>
      <c r="T118" s="15"/>
      <c r="U118" s="15"/>
    </row>
    <row r="119" ht="15" customHeight="1">
      <c r="A119" s="15"/>
      <c r="B119" s="15"/>
      <c r="C119" s="15"/>
      <c r="D119" s="15"/>
      <c r="E119" s="15"/>
      <c r="F119" s="15"/>
      <c r="G119" s="15"/>
      <c r="H119" s="15"/>
      <c r="I119" s="15"/>
      <c r="J119" s="15"/>
      <c r="K119" s="15"/>
      <c r="L119" s="15"/>
      <c r="M119" s="15"/>
      <c r="N119" s="15"/>
      <c r="O119" s="15"/>
      <c r="P119" s="15"/>
      <c r="Q119" s="15"/>
      <c r="R119" s="15"/>
      <c r="S119" s="15"/>
      <c r="T119" s="15"/>
      <c r="U119" s="15"/>
    </row>
    <row r="120" ht="15" customHeight="1">
      <c r="A120" s="15"/>
      <c r="B120" s="15"/>
      <c r="C120" s="15"/>
      <c r="D120" s="15"/>
      <c r="E120" s="15"/>
      <c r="F120" s="15"/>
      <c r="G120" s="15"/>
      <c r="H120" s="15"/>
      <c r="I120" s="15"/>
      <c r="J120" s="15"/>
      <c r="K120" s="15"/>
      <c r="L120" s="15"/>
      <c r="M120" s="15"/>
      <c r="N120" s="15"/>
      <c r="O120" s="15"/>
      <c r="P120" s="15"/>
      <c r="Q120" s="15"/>
      <c r="R120" s="15"/>
      <c r="S120" s="15"/>
      <c r="T120" s="15"/>
      <c r="U120" s="15"/>
    </row>
    <row r="121" ht="15" customHeight="1">
      <c r="A121" s="15"/>
      <c r="B121" s="15"/>
      <c r="C121" s="15"/>
      <c r="D121" s="15"/>
      <c r="E121" s="15"/>
      <c r="F121" s="15"/>
      <c r="G121" s="15"/>
      <c r="H121" s="15"/>
      <c r="I121" s="15"/>
      <c r="J121" s="15"/>
      <c r="K121" s="15"/>
      <c r="L121" s="15"/>
      <c r="M121" s="15"/>
      <c r="N121" s="15"/>
      <c r="O121" s="15"/>
      <c r="P121" s="15"/>
      <c r="Q121" s="15"/>
      <c r="R121" s="15"/>
      <c r="S121" s="15"/>
      <c r="T121" s="15"/>
      <c r="U121" s="15"/>
    </row>
    <row r="122" ht="15" customHeight="1">
      <c r="A122" s="15"/>
      <c r="B122" s="15"/>
      <c r="C122" s="15"/>
      <c r="D122" s="15"/>
      <c r="E122" s="15"/>
      <c r="F122" s="15"/>
      <c r="G122" s="15"/>
      <c r="H122" s="15"/>
      <c r="I122" s="15"/>
      <c r="J122" s="15"/>
      <c r="K122" s="15"/>
      <c r="L122" s="15"/>
      <c r="M122" s="15"/>
      <c r="N122" s="15"/>
      <c r="O122" s="15"/>
      <c r="P122" s="15"/>
      <c r="Q122" s="15"/>
      <c r="R122" s="15"/>
      <c r="S122" s="15"/>
      <c r="T122" s="15"/>
      <c r="U122" s="15"/>
    </row>
    <row r="123" ht="15" customHeight="1">
      <c r="A123" s="15"/>
      <c r="B123" s="15"/>
      <c r="C123" s="15"/>
      <c r="D123" s="15"/>
      <c r="E123" s="15"/>
      <c r="F123" s="15"/>
      <c r="G123" s="15"/>
      <c r="H123" s="15"/>
      <c r="I123" s="15"/>
      <c r="J123" s="15"/>
      <c r="K123" s="15"/>
      <c r="L123" s="15"/>
      <c r="M123" s="15"/>
      <c r="N123" s="15"/>
      <c r="O123" s="15"/>
      <c r="P123" s="15"/>
      <c r="Q123" s="15"/>
      <c r="R123" s="15"/>
      <c r="S123" s="15"/>
      <c r="T123" s="15"/>
      <c r="U123" s="15"/>
    </row>
    <row r="124" ht="15" customHeight="1">
      <c r="A124" s="15"/>
      <c r="B124" s="15"/>
      <c r="C124" s="15"/>
      <c r="D124" s="15"/>
      <c r="E124" s="15"/>
      <c r="F124" s="15"/>
      <c r="G124" s="15"/>
      <c r="H124" s="15"/>
      <c r="I124" s="15"/>
      <c r="J124" s="15"/>
      <c r="K124" s="15"/>
      <c r="L124" s="15"/>
      <c r="M124" s="15"/>
      <c r="N124" s="15"/>
      <c r="O124" s="15"/>
      <c r="P124" s="15"/>
      <c r="Q124" s="15"/>
      <c r="R124" s="15"/>
      <c r="S124" s="15"/>
      <c r="T124" s="15"/>
      <c r="U124" s="15"/>
    </row>
    <row r="125" ht="15" customHeight="1">
      <c r="A125" s="15"/>
      <c r="B125" s="15"/>
      <c r="C125" s="15"/>
      <c r="D125" s="15"/>
      <c r="E125" s="15"/>
      <c r="F125" s="15"/>
      <c r="G125" s="15"/>
      <c r="H125" s="15"/>
      <c r="I125" s="15"/>
      <c r="J125" s="15"/>
      <c r="K125" s="15"/>
      <c r="L125" s="15"/>
      <c r="M125" s="15"/>
      <c r="N125" s="15"/>
      <c r="O125" s="15"/>
      <c r="P125" s="15"/>
      <c r="Q125" s="15"/>
      <c r="R125" s="15"/>
      <c r="S125" s="15"/>
      <c r="T125" s="15"/>
      <c r="U125" s="15"/>
    </row>
    <row r="126" ht="15" customHeight="1">
      <c r="A126" s="15"/>
      <c r="B126" s="15"/>
      <c r="C126" s="15"/>
      <c r="D126" s="15"/>
      <c r="E126" s="15"/>
      <c r="F126" s="15"/>
      <c r="G126" s="15"/>
      <c r="H126" s="15"/>
      <c r="I126" s="15"/>
      <c r="J126" s="15"/>
      <c r="K126" s="15"/>
      <c r="L126" s="15"/>
      <c r="M126" s="15"/>
      <c r="N126" s="15"/>
      <c r="O126" s="15"/>
      <c r="P126" s="15"/>
      <c r="Q126" s="15"/>
      <c r="R126" s="15"/>
      <c r="S126" s="15"/>
      <c r="T126" s="15"/>
      <c r="U126" s="15"/>
    </row>
    <row r="127" ht="15" customHeight="1">
      <c r="A127" s="15"/>
      <c r="B127" s="15"/>
      <c r="C127" s="15"/>
      <c r="D127" s="15"/>
      <c r="E127" s="15"/>
      <c r="F127" s="15"/>
      <c r="G127" s="15"/>
      <c r="H127" s="15"/>
      <c r="I127" s="15"/>
      <c r="J127" s="15"/>
      <c r="K127" s="15"/>
      <c r="L127" s="15"/>
      <c r="M127" s="15"/>
      <c r="N127" s="15"/>
      <c r="O127" s="15"/>
      <c r="P127" s="15"/>
      <c r="Q127" s="15"/>
      <c r="R127" s="15"/>
      <c r="S127" s="15"/>
      <c r="T127" s="15"/>
      <c r="U127" s="15"/>
    </row>
    <row r="128" ht="15" customHeight="1">
      <c r="A128" s="15"/>
      <c r="B128" s="15"/>
      <c r="C128" s="15"/>
      <c r="D128" s="15"/>
      <c r="E128" s="15"/>
      <c r="F128" s="15"/>
      <c r="G128" s="15"/>
      <c r="H128" s="15"/>
      <c r="I128" s="15"/>
      <c r="J128" s="15"/>
      <c r="K128" s="15"/>
      <c r="L128" s="15"/>
      <c r="M128" s="15"/>
      <c r="N128" s="15"/>
      <c r="O128" s="15"/>
      <c r="P128" s="15"/>
      <c r="Q128" s="15"/>
      <c r="R128" s="15"/>
      <c r="S128" s="15"/>
      <c r="T128" s="15"/>
      <c r="U128" s="15"/>
    </row>
    <row r="129" ht="15" customHeight="1">
      <c r="A129" s="15"/>
      <c r="B129" s="15"/>
      <c r="C129" s="15"/>
      <c r="D129" s="15"/>
      <c r="E129" s="15"/>
      <c r="F129" s="15"/>
      <c r="G129" s="15"/>
      <c r="H129" s="15"/>
      <c r="I129" s="15"/>
      <c r="J129" s="15"/>
      <c r="K129" s="15"/>
      <c r="L129" s="15"/>
      <c r="M129" s="15"/>
      <c r="N129" s="15"/>
      <c r="O129" s="15"/>
      <c r="P129" s="15"/>
      <c r="Q129" s="15"/>
      <c r="R129" s="15"/>
      <c r="S129" s="15"/>
      <c r="T129" s="15"/>
      <c r="U129" s="15"/>
    </row>
    <row r="130" ht="15" customHeight="1">
      <c r="A130" s="15"/>
      <c r="B130" s="15"/>
      <c r="C130" s="15"/>
      <c r="D130" s="15"/>
      <c r="E130" s="15"/>
      <c r="F130" s="15"/>
      <c r="G130" s="15"/>
      <c r="H130" s="15"/>
      <c r="I130" s="15"/>
      <c r="J130" s="15"/>
      <c r="K130" s="15"/>
      <c r="L130" s="15"/>
      <c r="M130" s="15"/>
      <c r="N130" s="15"/>
      <c r="O130" s="15"/>
      <c r="P130" s="15"/>
      <c r="Q130" s="15"/>
      <c r="R130" s="15"/>
      <c r="S130" s="15"/>
      <c r="T130" s="15"/>
      <c r="U130" s="15"/>
    </row>
    <row r="131" ht="15" customHeight="1">
      <c r="A131" s="15"/>
      <c r="B131" s="15"/>
      <c r="C131" s="15"/>
      <c r="D131" s="15"/>
      <c r="E131" s="15"/>
      <c r="F131" s="15"/>
      <c r="G131" s="15"/>
      <c r="H131" s="15"/>
      <c r="I131" s="15"/>
      <c r="J131" s="15"/>
      <c r="K131" s="15"/>
      <c r="L131" s="15"/>
      <c r="M131" s="15"/>
      <c r="N131" s="15"/>
      <c r="O131" s="15"/>
      <c r="P131" s="15"/>
      <c r="Q131" s="15"/>
      <c r="R131" s="15"/>
      <c r="S131" s="15"/>
      <c r="T131" s="15"/>
      <c r="U131" s="15"/>
    </row>
    <row r="132" ht="15" customHeight="1">
      <c r="A132" s="15"/>
      <c r="B132" s="15"/>
      <c r="C132" s="15"/>
      <c r="D132" s="15"/>
      <c r="E132" s="15"/>
      <c r="F132" s="15"/>
      <c r="G132" s="15"/>
      <c r="H132" s="15"/>
      <c r="I132" s="15"/>
      <c r="J132" s="15"/>
      <c r="K132" s="15"/>
      <c r="L132" s="15"/>
      <c r="M132" s="15"/>
      <c r="N132" s="15"/>
      <c r="O132" s="15"/>
      <c r="P132" s="15"/>
      <c r="Q132" s="15"/>
      <c r="R132" s="15"/>
      <c r="S132" s="15"/>
      <c r="T132" s="15"/>
      <c r="U132" s="15"/>
    </row>
    <row r="133" ht="15" customHeight="1">
      <c r="A133" s="15"/>
      <c r="B133" s="15"/>
      <c r="C133" s="15"/>
      <c r="D133" s="15"/>
      <c r="E133" s="15"/>
      <c r="F133" s="15"/>
      <c r="G133" s="15"/>
      <c r="H133" s="15"/>
      <c r="I133" s="15"/>
      <c r="J133" s="15"/>
      <c r="K133" s="15"/>
      <c r="L133" s="15"/>
      <c r="M133" s="15"/>
      <c r="N133" s="15"/>
      <c r="O133" s="15"/>
      <c r="P133" s="15"/>
      <c r="Q133" s="15"/>
      <c r="R133" s="15"/>
      <c r="S133" s="15"/>
      <c r="T133" s="15"/>
      <c r="U133" s="15"/>
    </row>
    <row r="134" ht="15" customHeight="1">
      <c r="A134" s="15"/>
      <c r="B134" s="15"/>
      <c r="C134" s="15"/>
      <c r="D134" s="15"/>
      <c r="E134" s="15"/>
      <c r="F134" s="15"/>
      <c r="G134" s="15"/>
      <c r="H134" s="15"/>
      <c r="I134" s="15"/>
      <c r="J134" s="15"/>
      <c r="K134" s="15"/>
      <c r="L134" s="15"/>
      <c r="M134" s="15"/>
      <c r="N134" s="15"/>
      <c r="O134" s="15"/>
      <c r="P134" s="15"/>
      <c r="Q134" s="15"/>
      <c r="R134" s="15"/>
      <c r="S134" s="15"/>
      <c r="T134" s="15"/>
      <c r="U134" s="15"/>
    </row>
    <row r="135" ht="15" customHeight="1">
      <c r="A135" s="15"/>
      <c r="B135" s="15"/>
      <c r="C135" s="15"/>
      <c r="D135" s="15"/>
      <c r="E135" s="15"/>
      <c r="F135" s="15"/>
      <c r="G135" s="15"/>
      <c r="H135" s="15"/>
      <c r="I135" s="15"/>
      <c r="J135" s="15"/>
      <c r="K135" s="15"/>
      <c r="L135" s="15"/>
      <c r="M135" s="15"/>
      <c r="N135" s="15"/>
      <c r="O135" s="15"/>
      <c r="P135" s="15"/>
      <c r="Q135" s="15"/>
      <c r="R135" s="15"/>
      <c r="S135" s="15"/>
      <c r="T135" s="15"/>
      <c r="U135" s="15"/>
    </row>
    <row r="136" ht="15" customHeight="1">
      <c r="A136" s="15"/>
      <c r="B136" s="15"/>
      <c r="C136" s="15"/>
      <c r="D136" s="15"/>
      <c r="E136" s="15"/>
      <c r="F136" s="15"/>
      <c r="G136" s="15"/>
      <c r="H136" s="15"/>
      <c r="I136" s="15"/>
      <c r="J136" s="15"/>
      <c r="K136" s="15"/>
      <c r="L136" s="15"/>
      <c r="M136" s="15"/>
      <c r="N136" s="15"/>
      <c r="O136" s="15"/>
      <c r="P136" s="15"/>
      <c r="Q136" s="15"/>
      <c r="R136" s="15"/>
      <c r="S136" s="15"/>
      <c r="T136" s="15"/>
      <c r="U136" s="15"/>
    </row>
    <row r="137" ht="15" customHeight="1">
      <c r="A137" s="15"/>
      <c r="B137" s="15"/>
      <c r="C137" s="15"/>
      <c r="D137" s="15"/>
      <c r="E137" s="15"/>
      <c r="F137" s="15"/>
      <c r="G137" s="15"/>
      <c r="H137" s="15"/>
      <c r="I137" s="15"/>
      <c r="J137" s="15"/>
      <c r="K137" s="15"/>
      <c r="L137" s="15"/>
      <c r="M137" s="15"/>
      <c r="N137" s="15"/>
      <c r="O137" s="15"/>
      <c r="P137" s="15"/>
      <c r="Q137" s="15"/>
      <c r="R137" s="15"/>
      <c r="S137" s="15"/>
      <c r="T137" s="15"/>
      <c r="U137" s="15"/>
    </row>
    <row r="138" ht="15" customHeight="1">
      <c r="A138" s="15"/>
      <c r="B138" s="15"/>
      <c r="C138" s="15"/>
      <c r="D138" s="15"/>
      <c r="E138" s="15"/>
      <c r="F138" s="15"/>
      <c r="G138" s="15"/>
      <c r="H138" s="15"/>
      <c r="I138" s="15"/>
      <c r="J138" s="15"/>
      <c r="K138" s="15"/>
      <c r="L138" s="15"/>
      <c r="M138" s="15"/>
      <c r="N138" s="15"/>
      <c r="O138" s="15"/>
      <c r="P138" s="15"/>
      <c r="Q138" s="15"/>
      <c r="R138" s="15"/>
      <c r="S138" s="15"/>
      <c r="T138" s="15"/>
      <c r="U138" s="15"/>
    </row>
    <row r="139" ht="15" customHeight="1">
      <c r="A139" s="15"/>
      <c r="B139" s="15"/>
      <c r="C139" s="15"/>
      <c r="D139" s="15"/>
      <c r="E139" s="15"/>
      <c r="F139" s="15"/>
      <c r="G139" s="15"/>
      <c r="H139" s="15"/>
      <c r="I139" s="15"/>
      <c r="J139" s="15"/>
      <c r="K139" s="15"/>
      <c r="L139" s="15"/>
      <c r="M139" s="15"/>
      <c r="N139" s="15"/>
      <c r="O139" s="15"/>
      <c r="P139" s="15"/>
      <c r="Q139" s="15"/>
      <c r="R139" s="15"/>
      <c r="S139" s="15"/>
      <c r="T139" s="15"/>
      <c r="U139" s="15"/>
    </row>
    <row r="140" ht="15" customHeight="1">
      <c r="A140" s="15"/>
      <c r="B140" s="15"/>
      <c r="C140" s="15"/>
      <c r="D140" s="15"/>
      <c r="E140" s="15"/>
      <c r="F140" s="15"/>
      <c r="G140" s="15"/>
      <c r="H140" s="15"/>
      <c r="I140" s="15"/>
      <c r="J140" s="15"/>
      <c r="K140" s="15"/>
      <c r="L140" s="15"/>
      <c r="M140" s="15"/>
      <c r="N140" s="15"/>
      <c r="O140" s="15"/>
      <c r="P140" s="15"/>
      <c r="Q140" s="15"/>
      <c r="R140" s="15"/>
      <c r="S140" s="15"/>
      <c r="T140" s="15"/>
      <c r="U140" s="15"/>
    </row>
  </sheetData>
  <mergeCells count="6">
    <mergeCell ref="B2:E2"/>
    <mergeCell ref="F2:H2"/>
    <mergeCell ref="I2:K2"/>
    <mergeCell ref="L2:N2"/>
    <mergeCell ref="O2:Q2"/>
    <mergeCell ref="R2:U2"/>
  </mergeCells>
  <dataValidations count="10">
    <dataValidation allowBlank="true" errorStyle="stop" operator="between" showDropDown="false" showErrorMessage="true" showInputMessage="true" sqref="B4:B18" type="list">
      <formula1>Datavalidering!$B$3:$B$5</formula1>
      <formula2>0</formula2>
    </dataValidation>
    <dataValidation allowBlank="true" errorStyle="stop" operator="between" showDropDown="false" showErrorMessage="true" showInputMessage="true" sqref="C4:D18" type="list">
      <formula1>Datavalidering!$C$3:$C$5</formula1>
      <formula2>0</formula2>
    </dataValidation>
    <dataValidation allowBlank="true" errorStyle="stop" operator="between" showDropDown="false" showErrorMessage="true" showInputMessage="true" sqref="F4:F18" type="list">
      <formula1>Datavalidering!$F$3:$F$5</formula1>
      <formula2>0</formula2>
    </dataValidation>
    <dataValidation allowBlank="true" errorStyle="stop" operator="between" showDropDown="false" showErrorMessage="true" showInputMessage="true" sqref="I4:I18" type="list">
      <formula1>Datavalidering!$G$3:$G$5</formula1>
      <formula2>0</formula2>
    </dataValidation>
    <dataValidation allowBlank="true" errorStyle="stop" operator="between" showDropDown="false" showErrorMessage="true" showInputMessage="true" sqref="L4:L18" type="list">
      <formula1>Datavalidering!$H$3:$H$5</formula1>
      <formula2>0</formula2>
    </dataValidation>
    <dataValidation allowBlank="true" errorStyle="stop" operator="between" showDropDown="false" showErrorMessage="true" showInputMessage="true" sqref="O4:O18" type="list">
      <formula1>Datavalidering!$I$3:$I$6</formula1>
      <formula2>0</formula2>
    </dataValidation>
    <dataValidation allowBlank="true" errorStyle="stop" operator="between" showDropDown="false" showErrorMessage="true" showInputMessage="true" sqref="R4:R18" type="list">
      <formula1>Datavalidering!$K$3:$K$6</formula1>
      <formula2>0</formula2>
    </dataValidation>
    <dataValidation allowBlank="true" errorStyle="stop" operator="between" showDropDown="false" showErrorMessage="true" showInputMessage="true" sqref="S4:S18" type="list">
      <formula1>Datavalidering!$L$3:$L$6</formula1>
      <formula2>0</formula2>
    </dataValidation>
    <dataValidation allowBlank="true" errorStyle="stop" operator="between" showDropDown="false" showErrorMessage="true" showInputMessage="true" sqref="P4:P18 T4:T18" type="list">
      <formula1>Validering!$B$3:$B$5</formula1>
      <formula2>0</formula2>
    </dataValidation>
    <dataValidation allowBlank="true" errorStyle="stop" operator="between" showDropDown="false" showErrorMessage="true" showInputMessage="true" sqref="M4:M18" type="list">
      <formula1>Validering!$H$1:$H$3</formula1>
      <formula2>0</formula2>
    </dataValidation>
  </dataValidations>
  <pageMargins left="0.7" right="0.7" top="0.597222222222222" bottom="0.597222222222222" header="0.511805555555556" footer="0.511805555555556"/>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G4" activeCellId="0" sqref="G4"/>
    </sheetView>
  </sheetViews>
  <sheetFormatPr defaultRowHeight="15.0" baseColWidth="10" outlineLevelCol="0"/>
  <cols>
    <col min="2" max="2" width="18.86" hidden="false" outlineLevel="0" customWidth="1"/>
    <col min="3" max="3" width="18.86" hidden="false" outlineLevel="0" customWidth="1"/>
    <col min="4" max="4" width="15.85" hidden="false" outlineLevel="0" customWidth="1"/>
    <col min="5" max="5" width="15.85" hidden="false" outlineLevel="0" customWidth="1"/>
    <col min="6" max="6" width="15.85" hidden="false" outlineLevel="0" customWidth="1"/>
    <col min="7" max="7" width="15.85" hidden="false" outlineLevel="0" customWidth="1"/>
    <col min="8" max="8" width="15.85" hidden="false" outlineLevel="0" customWidth="1"/>
    <col min="9" max="9" width="28.57" hidden="false" outlineLevel="0" customWidth="1"/>
    <col min="10" max="10" width="28.57" hidden="false" outlineLevel="0" customWidth="1"/>
    <col min="14" max="14" width="15.71" hidden="false" outlineLevel="0" customWidth="1"/>
  </cols>
  <sheetData>
    <row r="1" ht="38.25" customHeight="1">
      <c r="B1" s="32" t="s">
        <v>46</v>
      </c>
      <c r="C1" s="32"/>
      <c r="D1" s="32" t="s">
        <v>144</v>
      </c>
      <c r="E1" s="32"/>
      <c r="F1" s="32" t="s">
        <v>145</v>
      </c>
      <c r="G1" s="32" t="s">
        <v>146</v>
      </c>
      <c r="H1" s="32" t="s">
        <v>147</v>
      </c>
      <c r="I1" s="32" t="s">
        <v>148</v>
      </c>
      <c r="J1" s="32"/>
      <c r="K1" s="32" t="s">
        <v>149</v>
      </c>
      <c r="L1" s="32"/>
      <c r="M1" s="32" t="s">
        <v>150</v>
      </c>
      <c r="N1" s="32" t="s">
        <v>151</v>
      </c>
    </row>
    <row r="2" ht="39" customHeight="1">
      <c r="B2" s="33" t="s">
        <v>152</v>
      </c>
      <c r="C2" s="33" t="s">
        <v>153</v>
      </c>
      <c r="D2" s="32" t="s">
        <v>154</v>
      </c>
      <c r="E2" s="32" t="s">
        <v>155</v>
      </c>
      <c r="F2" s="32" t="s">
        <v>156</v>
      </c>
      <c r="G2" s="32" t="s">
        <v>56</v>
      </c>
      <c r="H2" s="32" t="s">
        <v>157</v>
      </c>
      <c r="I2" s="32" t="s">
        <v>61</v>
      </c>
      <c r="J2" s="32" t="s">
        <v>158</v>
      </c>
      <c r="K2" s="32" t="s">
        <v>159</v>
      </c>
      <c r="L2" s="32" t="s">
        <v>160</v>
      </c>
      <c r="M2" s="32" t="s">
        <v>161</v>
      </c>
      <c r="N2" s="32"/>
    </row>
    <row r="3" ht="108.75" customHeight="1">
      <c r="B3" s="34" t="s">
        <v>69</v>
      </c>
      <c r="C3" s="34" t="s">
        <v>71</v>
      </c>
      <c r="D3" s="34" t="s">
        <v>162</v>
      </c>
      <c r="E3" s="34" t="s">
        <v>163</v>
      </c>
      <c r="F3" s="34" t="s">
        <v>96</v>
      </c>
      <c r="G3" s="34" t="s">
        <v>56</v>
      </c>
      <c r="H3" s="34" t="s">
        <v>76</v>
      </c>
      <c r="I3" s="35" t="s">
        <v>88</v>
      </c>
      <c r="J3" s="36" t="s">
        <v>164</v>
      </c>
      <c r="K3" s="34" t="s">
        <v>81</v>
      </c>
      <c r="L3" s="34" t="s">
        <v>82</v>
      </c>
      <c r="M3" s="36" t="s">
        <v>164</v>
      </c>
      <c r="N3" s="34"/>
    </row>
    <row r="4" ht="91.5" customHeight="1">
      <c r="B4" s="34" t="s">
        <v>94</v>
      </c>
      <c r="C4" s="34" t="s">
        <v>70</v>
      </c>
      <c r="D4" s="34" t="s">
        <v>165</v>
      </c>
      <c r="E4" s="34" t="s">
        <v>166</v>
      </c>
      <c r="F4" s="34" t="s">
        <v>73</v>
      </c>
      <c r="G4" s="34" t="s">
        <v>75</v>
      </c>
      <c r="H4" s="34" t="s">
        <v>122</v>
      </c>
      <c r="I4" s="34" t="s">
        <v>105</v>
      </c>
      <c r="J4" s="36" t="s">
        <v>167</v>
      </c>
      <c r="K4" s="34" t="s">
        <v>113</v>
      </c>
      <c r="L4" s="34" t="s">
        <v>168</v>
      </c>
      <c r="M4" s="36" t="s">
        <v>167</v>
      </c>
      <c r="N4" s="34"/>
    </row>
    <row r="5" ht="38.25" customHeight="1">
      <c r="B5" s="34" t="s">
        <v>169</v>
      </c>
      <c r="C5" s="34" t="s">
        <v>169</v>
      </c>
      <c r="D5" s="34" t="s">
        <v>169</v>
      </c>
      <c r="E5" s="34" t="s">
        <v>169</v>
      </c>
      <c r="F5" s="34" t="s">
        <v>169</v>
      </c>
      <c r="G5" s="34" t="s">
        <v>169</v>
      </c>
      <c r="H5" s="34" t="s">
        <v>169</v>
      </c>
      <c r="I5" s="34" t="s">
        <v>78</v>
      </c>
      <c r="J5" s="36" t="s">
        <v>170</v>
      </c>
      <c r="K5" s="37" t="s">
        <v>90</v>
      </c>
      <c r="L5" s="34" t="s">
        <v>171</v>
      </c>
      <c r="M5" s="36" t="s">
        <v>170</v>
      </c>
      <c r="N5" s="34"/>
    </row>
    <row r="6" ht="25.5" customHeight="1">
      <c r="B6" s="37"/>
      <c r="C6" s="37"/>
      <c r="D6" s="34"/>
      <c r="E6" s="34"/>
      <c r="F6" s="34"/>
      <c r="G6" s="34"/>
      <c r="H6" s="34"/>
      <c r="I6" s="34" t="s">
        <v>169</v>
      </c>
      <c r="J6" s="34" t="s">
        <v>169</v>
      </c>
      <c r="K6" s="34" t="s">
        <v>169</v>
      </c>
      <c r="L6" s="34" t="s">
        <v>169</v>
      </c>
      <c r="M6" s="34" t="s">
        <v>169</v>
      </c>
      <c r="N6" s="38"/>
    </row>
    <row r="7" ht="15" customHeight="1">
      <c r="B7" s="38"/>
      <c r="C7" s="38"/>
      <c r="D7" s="38"/>
      <c r="E7" s="38"/>
      <c r="F7" s="38"/>
      <c r="G7" s="38"/>
      <c r="H7" s="38"/>
      <c r="I7" s="38"/>
      <c r="J7" s="38"/>
      <c r="K7" s="38"/>
      <c r="L7" s="38"/>
      <c r="M7" s="38"/>
      <c r="N7" s="38"/>
    </row>
    <row r="9" ht="15" customHeight="1">
      <c r="J9" s="36"/>
    </row>
  </sheetData>
  <mergeCells count="4">
    <mergeCell ref="B1:C1"/>
    <mergeCell ref="D1:E1"/>
    <mergeCell ref="I1:J1"/>
    <mergeCell ref="K1:L1"/>
  </mergeCells>
  <pageMargins left="0.7" right="0.7" top="0.597222222222222" bottom="0.597222222222222" header="0.511805555555556" footer="0.511805555555556"/>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5.0" baseColWidth="10"/>
  <sheetData>
    <row r="1" ht="15" customHeight="1">
      <c r="H1" t="s">
        <v>99</v>
      </c>
    </row>
    <row r="2" ht="15" customHeight="1">
      <c r="H2" t="s">
        <v>71</v>
      </c>
    </row>
    <row r="3" ht="14.25" customHeight="1">
      <c r="B3" t="s">
        <v>83</v>
      </c>
      <c r="D3" t="s">
        <v>172</v>
      </c>
      <c r="H3" t="s">
        <v>173</v>
      </c>
    </row>
    <row r="4" ht="15" customHeight="1">
      <c r="B4" t="s">
        <v>79</v>
      </c>
      <c r="D4" t="s">
        <v>174</v>
      </c>
    </row>
    <row r="5" ht="15" customHeight="1">
      <c r="B5" t="s">
        <v>175</v>
      </c>
      <c r="D5" t="s">
        <v>176</v>
      </c>
    </row>
  </sheetData>
  <pageMargins left="0.7" right="0.7" top="0.597222222222222" bottom="0.597222222222222" header="0.511805555555556" footer="0.511805555555556"/>
  <pageSetup paperSize="1"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89" zoomScaleNormal="89" zoomScalePageLayoutView="100" workbookViewId="0">
      <pane xSplit="1" ySplit="0" topLeftCell="B1" activePane="topRight" state="frozen"/>
      <selection pane="topLeft" activeCell="A1" activeCellId="0" sqref="A1"/>
      <selection pane="topRight" activeCell="A8" activeCellId="0" sqref="A8"/>
    </sheetView>
  </sheetViews>
  <sheetFormatPr defaultRowHeight="15.0" baseColWidth="10" outlineLevelCol="0"/>
  <cols>
    <col min="1" max="1" width="40.71" hidden="false" outlineLevel="0" customWidth="1"/>
    <col min="2" max="2" width="11.71" hidden="false" outlineLevel="0" customWidth="1"/>
    <col min="3" max="3" width="11.71" hidden="false" outlineLevel="0" customWidth="1"/>
    <col min="4" max="4" width="11.71" hidden="false" outlineLevel="0" customWidth="1"/>
    <col min="5" max="5" width="11.71" hidden="false" outlineLevel="0" customWidth="1"/>
    <col min="6" max="6" width="11.71" hidden="false" outlineLevel="0" customWidth="1"/>
    <col min="7" max="7" width="11.71" hidden="false" outlineLevel="0" customWidth="1"/>
    <col min="8" max="8" width="11.71" hidden="false" outlineLevel="0" customWidth="1"/>
    <col min="9" max="9" width="11.71" hidden="false" outlineLevel="0" customWidth="1"/>
    <col min="10" max="10" width="11.71" hidden="false" outlineLevel="0" customWidth="1"/>
    <col min="11" max="11" width="11.71" hidden="false" outlineLevel="0" customWidth="1"/>
    <col min="12" max="12" width="11.71" hidden="false" outlineLevel="0" customWidth="1"/>
    <col min="13" max="13" width="11.71" hidden="false" outlineLevel="0" customWidth="1"/>
    <col min="14" max="14" width="11.71" hidden="false" outlineLevel="0" customWidth="1"/>
    <col min="15" max="15" width="11.71" hidden="false" outlineLevel="0" customWidth="1"/>
    <col min="16" max="16" width="11.71" hidden="false" outlineLevel="0" customWidth="1"/>
    <col min="17" max="17" width="11.71" hidden="false" outlineLevel="0" customWidth="1"/>
    <col min="18" max="18" width="11.71" hidden="false" outlineLevel="0" customWidth="1"/>
    <col min="19" max="19" width="11.71" hidden="false" outlineLevel="0" customWidth="1"/>
    <col min="20" max="20" width="11.71" hidden="false" outlineLevel="0" customWidth="1"/>
    <col min="21" max="21" width="11.71" hidden="false" outlineLevel="0" customWidth="1"/>
    <col min="22" max="22" width="11.71" hidden="false" outlineLevel="0" customWidth="1"/>
    <col min="23" max="23" width="11.71" hidden="false" outlineLevel="0" customWidth="1"/>
    <col min="24" max="24" width="11.71" hidden="false" outlineLevel="0" customWidth="1"/>
    <col min="25" max="25" width="13.86" hidden="false" outlineLevel="0" customWidth="1"/>
  </cols>
  <sheetData>
    <row r="1" ht="15" customHeight="1">
      <c r="A1" s="47"/>
      <c r="E1" s="15"/>
      <c r="I1" s="15"/>
      <c r="M1" s="15"/>
      <c r="Q1" s="15"/>
      <c r="U1" s="15"/>
      <c r="V1" s="48"/>
      <c r="W1" s="48"/>
      <c r="X1" s="48"/>
      <c r="Y1" s="48"/>
    </row>
    <row r="2" ht="15.75" customHeight="1">
      <c r="A2" s="49" t="s">
        <v>177</v>
      </c>
      <c r="B2" s="49"/>
      <c r="C2" s="49"/>
      <c r="D2" s="49"/>
      <c r="E2" s="49"/>
      <c r="F2" s="49"/>
      <c r="G2" s="49"/>
      <c r="H2" s="49"/>
      <c r="I2" s="49"/>
      <c r="J2" s="49"/>
      <c r="K2" s="49"/>
      <c r="L2" s="49"/>
      <c r="M2" s="49"/>
      <c r="N2" s="49"/>
      <c r="O2" s="49"/>
      <c r="P2" s="49"/>
      <c r="Q2" s="49"/>
      <c r="R2" s="49"/>
      <c r="S2" s="49"/>
      <c r="T2" s="49"/>
      <c r="U2" s="49"/>
      <c r="V2" s="50"/>
      <c r="W2" s="50"/>
      <c r="X2" s="50"/>
      <c r="Y2" s="50"/>
    </row>
    <row r="3" ht="15.75" customHeight="1">
      <c r="A3" s="16" t="s">
        <v>178</v>
      </c>
      <c r="B3" s="16"/>
      <c r="C3" s="16"/>
      <c r="D3" s="16"/>
      <c r="E3" s="16"/>
      <c r="F3" s="16"/>
      <c r="G3" s="16"/>
      <c r="H3" s="16"/>
      <c r="I3" s="16"/>
      <c r="J3" s="16"/>
      <c r="K3" s="16"/>
      <c r="L3" s="16"/>
      <c r="M3" s="16"/>
      <c r="N3" s="16"/>
      <c r="O3" s="16"/>
      <c r="P3" s="16"/>
      <c r="Q3" s="16"/>
      <c r="R3" s="16"/>
      <c r="S3" s="16"/>
      <c r="T3" s="16"/>
      <c r="U3" s="16"/>
      <c r="V3" s="16"/>
      <c r="W3" s="16"/>
      <c r="X3" s="16"/>
      <c r="Y3" s="16"/>
    </row>
    <row r="4" ht="15.75" customHeight="1">
      <c r="A4" s="51" t="s">
        <v>179</v>
      </c>
      <c r="B4" s="52"/>
      <c r="C4" s="53" t="s">
        <v>180</v>
      </c>
      <c r="D4" s="53"/>
      <c r="E4" s="54"/>
      <c r="F4" s="55"/>
      <c r="G4" s="55" t="s">
        <v>181</v>
      </c>
      <c r="H4" s="56"/>
      <c r="I4" s="57"/>
      <c r="J4" s="58"/>
      <c r="K4" s="58" t="s">
        <v>182</v>
      </c>
      <c r="L4" s="53"/>
      <c r="M4" s="59"/>
      <c r="N4" s="56"/>
      <c r="O4" s="56" t="s">
        <v>183</v>
      </c>
      <c r="P4" s="56"/>
      <c r="Q4" s="57"/>
      <c r="R4" s="58"/>
      <c r="S4" s="58" t="s">
        <v>184</v>
      </c>
      <c r="T4" s="53"/>
      <c r="U4" s="59"/>
      <c r="V4" s="56"/>
      <c r="W4" s="56" t="s">
        <v>185</v>
      </c>
      <c r="X4" s="56"/>
      <c r="Y4" s="60"/>
    </row>
    <row r="5" ht="60.75" customHeight="1">
      <c r="A5" s="51"/>
      <c r="B5" s="61" t="n">
        <v>2022</v>
      </c>
      <c r="C5" s="62" t="n">
        <v>2023</v>
      </c>
      <c r="D5" s="63" t="n">
        <v>2024</v>
      </c>
      <c r="E5" s="64" t="s">
        <v>186</v>
      </c>
      <c r="F5" s="65" t="n">
        <v>2022</v>
      </c>
      <c r="G5" s="65" t="n">
        <v>2023</v>
      </c>
      <c r="H5" s="65" t="n">
        <v>2024</v>
      </c>
      <c r="I5" s="66" t="s">
        <v>186</v>
      </c>
      <c r="J5" s="62" t="n">
        <v>2022</v>
      </c>
      <c r="K5" s="62" t="n">
        <v>2023</v>
      </c>
      <c r="L5" s="62" t="n">
        <v>2024</v>
      </c>
      <c r="M5" s="67" t="s">
        <v>186</v>
      </c>
      <c r="N5" s="65" t="n">
        <v>2022</v>
      </c>
      <c r="O5" s="65" t="n">
        <v>2023</v>
      </c>
      <c r="P5" s="65" t="n">
        <v>2024</v>
      </c>
      <c r="Q5" s="66" t="s">
        <v>186</v>
      </c>
      <c r="R5" s="62" t="n">
        <v>2022</v>
      </c>
      <c r="S5" s="62" t="n">
        <v>2023</v>
      </c>
      <c r="T5" s="62" t="n">
        <v>2024</v>
      </c>
      <c r="U5" s="64" t="s">
        <v>186</v>
      </c>
      <c r="V5" s="65" t="n">
        <v>2022</v>
      </c>
      <c r="W5" s="65" t="n">
        <v>2023</v>
      </c>
      <c r="X5" s="65" t="n">
        <v>2024</v>
      </c>
      <c r="Y5" s="65" t="s">
        <v>187</v>
      </c>
      <c r="Z5" s="68"/>
    </row>
    <row r="6" ht="13.5" customHeight="1">
      <c r="A6" s="69" t="s">
        <v>68</v>
      </c>
      <c r="B6" s="70"/>
      <c r="C6" s="71"/>
      <c r="D6" s="72" t="n">
        <v>148655.666</v>
      </c>
      <c r="E6" s="73"/>
      <c r="F6" s="74"/>
      <c r="G6" s="74"/>
      <c r="H6" s="75" t="n">
        <v>2</v>
      </c>
      <c r="I6" s="76"/>
      <c r="J6" s="72"/>
      <c r="K6" s="77"/>
      <c r="L6" s="72" t="n">
        <v>142501.287</v>
      </c>
      <c r="M6" s="78"/>
      <c r="N6" s="74"/>
      <c r="O6" s="79"/>
      <c r="P6" s="79" t="n">
        <v>6154.37899999999</v>
      </c>
      <c r="Q6" s="76"/>
      <c r="R6" s="77"/>
      <c r="S6" s="77"/>
      <c r="T6" s="71" t="n">
        <v>9655.22299999999</v>
      </c>
      <c r="U6" s="80"/>
      <c r="V6" s="81"/>
      <c r="W6" s="82"/>
      <c r="X6" s="83"/>
      <c r="Y6" s="76"/>
    </row>
    <row r="7" ht="13.5" customHeight="1">
      <c r="A7" s="84" t="s">
        <v>188</v>
      </c>
      <c r="B7" s="85"/>
      <c r="C7" s="86"/>
      <c r="D7" s="87"/>
      <c r="E7" s="73"/>
      <c r="F7" s="88"/>
      <c r="G7" s="88"/>
      <c r="H7" s="89"/>
      <c r="I7" s="90"/>
      <c r="J7" s="91"/>
      <c r="K7" s="91"/>
      <c r="L7" s="91"/>
      <c r="M7" s="92"/>
      <c r="N7" s="89"/>
      <c r="O7" s="93"/>
      <c r="P7" s="93"/>
      <c r="Q7" s="94"/>
      <c r="R7" s="95"/>
      <c r="S7" s="95"/>
      <c r="T7" s="87"/>
      <c r="U7" s="92"/>
      <c r="V7" s="96"/>
      <c r="W7" s="97"/>
      <c r="X7" s="90"/>
      <c r="Y7" s="90"/>
    </row>
    <row r="8" ht="13.5" customHeight="1">
      <c r="A8" s="98" t="s">
        <v>189</v>
      </c>
      <c r="B8" s="99"/>
      <c r="C8" s="86"/>
      <c r="D8" s="87" t="n">
        <v>736092</v>
      </c>
      <c r="E8" s="73"/>
      <c r="F8" s="100"/>
      <c r="G8" s="101"/>
      <c r="H8" s="89" t="n">
        <v>2</v>
      </c>
      <c r="I8" s="102"/>
      <c r="J8" s="91"/>
      <c r="K8" s="91"/>
      <c r="L8" s="91" t="n">
        <v>743797</v>
      </c>
      <c r="M8" s="92"/>
      <c r="N8" s="89"/>
      <c r="O8" s="93"/>
      <c r="P8" s="103" t="n">
        <v>-7705</v>
      </c>
      <c r="Q8" s="94"/>
      <c r="R8" s="104"/>
      <c r="S8" s="104"/>
      <c r="T8" s="87" t="n">
        <v>2944</v>
      </c>
      <c r="U8" s="92"/>
      <c r="V8" s="96"/>
      <c r="W8" s="97"/>
      <c r="X8" s="90"/>
      <c r="Y8" s="90"/>
    </row>
    <row r="9" ht="13.5" customHeight="1">
      <c r="A9" s="84" t="s">
        <v>190</v>
      </c>
      <c r="B9" s="105"/>
      <c r="C9" s="86"/>
      <c r="D9" s="87" t="n">
        <v>41315</v>
      </c>
      <c r="E9" s="73"/>
      <c r="F9" s="106"/>
      <c r="G9" s="106"/>
      <c r="H9" s="89" t="n">
        <v>2</v>
      </c>
      <c r="I9" s="90"/>
      <c r="J9" s="107"/>
      <c r="K9" s="91"/>
      <c r="L9" s="91" t="n">
        <v>44646</v>
      </c>
      <c r="M9" s="92"/>
      <c r="N9" s="93"/>
      <c r="O9" s="93"/>
      <c r="P9" s="103" t="n">
        <v>-3331</v>
      </c>
      <c r="Q9" s="94"/>
      <c r="R9" s="104"/>
      <c r="S9" s="104"/>
      <c r="T9" s="87" t="n">
        <v>-2536</v>
      </c>
      <c r="U9" s="92"/>
      <c r="V9" s="108"/>
      <c r="W9" s="109"/>
      <c r="X9" s="90"/>
      <c r="Y9" s="90"/>
    </row>
    <row r="10" ht="13.5" customHeight="1">
      <c r="A10" s="84" t="s">
        <v>191</v>
      </c>
      <c r="B10" s="105"/>
      <c r="C10" s="86"/>
      <c r="D10" s="87" t="n">
        <v>78782.30828</v>
      </c>
      <c r="E10" s="73"/>
      <c r="F10" s="110"/>
      <c r="G10" s="110"/>
      <c r="H10" s="89" t="n">
        <v>2</v>
      </c>
      <c r="I10" s="90"/>
      <c r="J10" s="105"/>
      <c r="K10" s="91"/>
      <c r="L10" s="91" t="n">
        <v>76346.67737</v>
      </c>
      <c r="M10" s="92"/>
      <c r="N10" s="111"/>
      <c r="O10" s="93"/>
      <c r="P10" s="103" t="n">
        <v>2435.63090999998</v>
      </c>
      <c r="Q10" s="94"/>
      <c r="R10" s="95"/>
      <c r="S10" s="95"/>
      <c r="T10" s="87" t="n">
        <v>1398.37451999998</v>
      </c>
      <c r="U10" s="92"/>
      <c r="V10" s="112"/>
      <c r="W10" s="94"/>
      <c r="X10" s="90"/>
      <c r="Y10" s="90"/>
    </row>
    <row r="11" ht="13.5" customHeight="1">
      <c r="A11" s="84" t="s">
        <v>192</v>
      </c>
      <c r="B11" s="105"/>
      <c r="C11" s="86"/>
      <c r="D11" s="87" t="n">
        <v>29151.27225</v>
      </c>
      <c r="E11" s="73"/>
      <c r="F11" s="110"/>
      <c r="G11" s="110"/>
      <c r="H11" s="89" t="n">
        <v>2</v>
      </c>
      <c r="I11" s="90"/>
      <c r="J11" s="105"/>
      <c r="K11" s="91"/>
      <c r="L11" s="91" t="n">
        <v>28074.219</v>
      </c>
      <c r="M11" s="92"/>
      <c r="N11" s="89"/>
      <c r="O11" s="93"/>
      <c r="P11" s="103" t="n">
        <v>1077.05325</v>
      </c>
      <c r="Q11" s="94"/>
      <c r="R11" s="95"/>
      <c r="S11" s="95"/>
      <c r="T11" s="87" t="n">
        <v>1854.61425</v>
      </c>
      <c r="U11" s="92"/>
      <c r="V11" s="96"/>
      <c r="W11" s="97"/>
      <c r="X11" s="90"/>
      <c r="Y11" s="90"/>
    </row>
    <row r="12" ht="13.5" customHeight="1">
      <c r="A12" s="84" t="s">
        <v>193</v>
      </c>
      <c r="B12" s="105"/>
      <c r="C12" s="86"/>
      <c r="D12" s="87" t="n">
        <v>214194.75658</v>
      </c>
      <c r="E12" s="113"/>
      <c r="F12" s="110"/>
      <c r="G12" s="110"/>
      <c r="H12" s="89" t="n">
        <v>2</v>
      </c>
      <c r="I12" s="90"/>
      <c r="J12" s="105"/>
      <c r="K12" s="91"/>
      <c r="L12" s="91" t="n">
        <v>216750.41424</v>
      </c>
      <c r="M12" s="92"/>
      <c r="N12" s="89"/>
      <c r="O12" s="93"/>
      <c r="P12" s="103" t="n">
        <v>-2555.65765999997</v>
      </c>
      <c r="Q12" s="94"/>
      <c r="R12" s="95"/>
      <c r="S12" s="95"/>
      <c r="T12" s="87" t="n">
        <v>1463.93912000003</v>
      </c>
      <c r="U12" s="92"/>
      <c r="V12" s="96"/>
      <c r="W12" s="97"/>
      <c r="X12" s="90"/>
      <c r="Y12" s="90"/>
    </row>
    <row r="13" ht="13.5" customHeight="1">
      <c r="A13" s="84" t="s">
        <v>194</v>
      </c>
      <c r="B13" s="105"/>
      <c r="C13" s="86"/>
      <c r="D13" s="87" t="n">
        <v>27393</v>
      </c>
      <c r="E13" s="73"/>
      <c r="F13" s="110"/>
      <c r="G13" s="110"/>
      <c r="H13" s="89" t="n">
        <v>2</v>
      </c>
      <c r="I13" s="90"/>
      <c r="J13" s="105"/>
      <c r="K13" s="91"/>
      <c r="L13" s="91" t="n">
        <v>28437</v>
      </c>
      <c r="M13" s="92"/>
      <c r="N13" s="89"/>
      <c r="O13" s="93"/>
      <c r="P13" s="103" t="n">
        <v>-1044</v>
      </c>
      <c r="Q13" s="94"/>
      <c r="R13" s="95"/>
      <c r="S13" s="95"/>
      <c r="T13" s="87" t="n">
        <v>500</v>
      </c>
      <c r="U13" s="92"/>
      <c r="V13" s="96"/>
      <c r="W13" s="97"/>
      <c r="X13" s="90"/>
      <c r="Y13" s="90"/>
    </row>
    <row r="14" ht="13.5" customHeight="1">
      <c r="A14" s="84" t="s">
        <v>195</v>
      </c>
      <c r="B14" s="105"/>
      <c r="C14" s="86"/>
      <c r="D14" s="87" t="n">
        <v>7967</v>
      </c>
      <c r="E14" s="73"/>
      <c r="F14" s="110"/>
      <c r="G14" s="110"/>
      <c r="H14" s="89" t="n">
        <v>2</v>
      </c>
      <c r="I14" s="90"/>
      <c r="J14" s="105"/>
      <c r="K14" s="91"/>
      <c r="L14" s="91" t="n">
        <v>6781</v>
      </c>
      <c r="M14" s="92"/>
      <c r="N14" s="89"/>
      <c r="O14" s="93"/>
      <c r="P14" s="103" t="n">
        <v>1186</v>
      </c>
      <c r="Q14" s="94"/>
      <c r="R14" s="95"/>
      <c r="S14" s="95"/>
      <c r="T14" s="87" t="n">
        <v>1181</v>
      </c>
      <c r="U14" s="92"/>
      <c r="V14" s="96"/>
      <c r="W14" s="97"/>
      <c r="X14" s="90"/>
      <c r="Y14" s="90"/>
    </row>
    <row r="15" ht="13.5" customHeight="1">
      <c r="A15" s="84" t="s">
        <v>196</v>
      </c>
      <c r="B15" s="105"/>
      <c r="C15" s="86"/>
      <c r="D15" s="87" t="n">
        <v>3146</v>
      </c>
      <c r="E15" s="73"/>
      <c r="F15" s="110"/>
      <c r="G15" s="110"/>
      <c r="H15" s="89" t="n">
        <v>2</v>
      </c>
      <c r="I15" s="90"/>
      <c r="J15" s="86"/>
      <c r="K15" s="87"/>
      <c r="L15" s="87" t="n">
        <v>3184</v>
      </c>
      <c r="M15" s="92"/>
      <c r="N15" s="89"/>
      <c r="O15" s="93"/>
      <c r="P15" s="103" t="n">
        <v>-38</v>
      </c>
      <c r="Q15" s="94"/>
      <c r="R15" s="95"/>
      <c r="S15" s="95"/>
      <c r="T15" s="87" t="n">
        <v>-53</v>
      </c>
      <c r="U15" s="92"/>
      <c r="V15" s="96"/>
      <c r="W15" s="97"/>
      <c r="X15" s="90"/>
      <c r="Y15" s="90"/>
    </row>
    <row r="16" ht="13.5" customHeight="1">
      <c r="A16" s="84" t="s">
        <v>197</v>
      </c>
      <c r="B16" s="105"/>
      <c r="C16" s="86"/>
      <c r="D16" s="87" t="n">
        <v>24035.70178</v>
      </c>
      <c r="E16" s="73"/>
      <c r="F16" s="110"/>
      <c r="G16" s="110"/>
      <c r="H16" s="89" t="n">
        <v>2</v>
      </c>
      <c r="I16" s="90"/>
      <c r="J16" s="86"/>
      <c r="K16" s="87"/>
      <c r="L16" s="87" t="n">
        <v>25578.8945</v>
      </c>
      <c r="M16" s="92"/>
      <c r="N16" s="89"/>
      <c r="O16" s="93"/>
      <c r="P16" s="103" t="n">
        <v>-1543.19272</v>
      </c>
      <c r="Q16" s="94"/>
      <c r="R16" s="95"/>
      <c r="S16" s="95"/>
      <c r="T16" s="87" t="n">
        <v>-1032.95391</v>
      </c>
      <c r="U16" s="92"/>
      <c r="V16" s="96"/>
      <c r="W16" s="97"/>
      <c r="X16" s="90"/>
      <c r="Y16" s="90"/>
    </row>
    <row r="17" ht="13.5" customHeight="1">
      <c r="A17" s="84" t="s">
        <v>198</v>
      </c>
      <c r="B17" s="105"/>
      <c r="C17" s="86"/>
      <c r="D17" s="87" t="n">
        <v>1431277</v>
      </c>
      <c r="E17" s="73"/>
      <c r="F17" s="110"/>
      <c r="G17" s="110"/>
      <c r="H17" s="89" t="n">
        <v>2</v>
      </c>
      <c r="I17" s="90"/>
      <c r="J17" s="86"/>
      <c r="K17" s="87"/>
      <c r="L17" s="87" t="n">
        <v>1381530</v>
      </c>
      <c r="M17" s="92"/>
      <c r="N17" s="89"/>
      <c r="O17" s="93"/>
      <c r="P17" s="103" t="n">
        <v>49747</v>
      </c>
      <c r="Q17" s="94"/>
      <c r="R17" s="95"/>
      <c r="S17" s="95"/>
      <c r="T17" s="87" t="n">
        <v>117215</v>
      </c>
      <c r="U17" s="92"/>
      <c r="V17" s="96"/>
      <c r="W17" s="97"/>
      <c r="X17" s="90"/>
      <c r="Y17" s="90"/>
    </row>
    <row r="18" ht="13.5" customHeight="1">
      <c r="A18" s="84" t="s">
        <v>199</v>
      </c>
      <c r="B18" s="105"/>
      <c r="C18" s="86"/>
      <c r="D18" s="87" t="n">
        <v>162725.48629</v>
      </c>
      <c r="E18" s="113"/>
      <c r="F18" s="110"/>
      <c r="G18" s="110"/>
      <c r="H18" s="89" t="n">
        <v>2</v>
      </c>
      <c r="I18" s="90"/>
      <c r="J18" s="86"/>
      <c r="K18" s="87"/>
      <c r="L18" s="87" t="n">
        <v>178176.29954</v>
      </c>
      <c r="M18" s="92"/>
      <c r="N18" s="89"/>
      <c r="O18" s="93"/>
      <c r="P18" s="103" t="n">
        <v>-15450.81325</v>
      </c>
      <c r="Q18" s="94"/>
      <c r="R18" s="95"/>
      <c r="S18" s="95"/>
      <c r="T18" s="87" t="n">
        <v>-12791.41854</v>
      </c>
      <c r="U18" s="92"/>
      <c r="V18" s="96"/>
      <c r="W18" s="97"/>
      <c r="X18" s="90"/>
      <c r="Y18" s="90"/>
    </row>
    <row r="19" ht="13.5" customHeight="1">
      <c r="A19" s="84" t="s">
        <v>200</v>
      </c>
      <c r="B19" s="85"/>
      <c r="C19" s="87"/>
      <c r="D19" s="87"/>
      <c r="E19" s="113"/>
      <c r="F19" s="110"/>
      <c r="G19" s="110"/>
      <c r="H19" s="89"/>
      <c r="I19" s="90"/>
      <c r="J19" s="87"/>
      <c r="K19" s="87"/>
      <c r="L19" s="87"/>
      <c r="M19" s="92"/>
      <c r="N19" s="89"/>
      <c r="O19" s="93"/>
      <c r="P19" s="103"/>
      <c r="Q19" s="94"/>
      <c r="R19" s="95"/>
      <c r="S19" s="95"/>
      <c r="T19" s="87"/>
      <c r="U19" s="92"/>
      <c r="V19" s="96"/>
      <c r="W19" s="97"/>
      <c r="X19" s="90"/>
      <c r="Y19" s="90"/>
    </row>
    <row r="20" ht="13.5" customHeight="1">
      <c r="A20" s="84" t="s">
        <v>201</v>
      </c>
      <c r="B20" s="91"/>
      <c r="C20" s="114"/>
      <c r="D20" s="95" t="n">
        <v>35298</v>
      </c>
      <c r="E20" s="73"/>
      <c r="F20" s="110"/>
      <c r="G20" s="110"/>
      <c r="H20" s="115" t="n">
        <v>2</v>
      </c>
      <c r="I20" s="94"/>
      <c r="J20" s="87"/>
      <c r="K20" s="87"/>
      <c r="L20" s="87" t="n">
        <v>33614</v>
      </c>
      <c r="M20" s="116"/>
      <c r="N20" s="115"/>
      <c r="O20" s="93"/>
      <c r="P20" s="93" t="n">
        <v>1684</v>
      </c>
      <c r="Q20" s="94"/>
      <c r="R20" s="95"/>
      <c r="S20" s="95"/>
      <c r="T20" s="114" t="n">
        <v>2035</v>
      </c>
      <c r="U20" s="116"/>
      <c r="V20" s="117"/>
      <c r="W20" s="117"/>
      <c r="X20" s="90"/>
      <c r="Y20" s="94"/>
    </row>
    <row r="21" ht="15.75" customHeight="1">
      <c r="A21" s="118" t="s">
        <v>202</v>
      </c>
      <c r="B21" s="119"/>
      <c r="C21" s="119"/>
      <c r="D21" s="119"/>
      <c r="E21" s="120" t="n">
        <f aca="false">IFERROR((D22-C22)/C22,0)</f>
        <v>0</v>
      </c>
      <c r="F21" s="121"/>
      <c r="G21" s="121"/>
      <c r="H21" s="121"/>
      <c r="I21" s="122" t="n">
        <f aca="false">IFERROR((G22-F22)/F22,0)</f>
        <v>0</v>
      </c>
      <c r="J21" s="119"/>
      <c r="K21" s="119"/>
      <c r="L21" s="119"/>
      <c r="M21" s="123" t="n">
        <f aca="false">IFERROR((K22-J22)/J22,0)</f>
        <v>0</v>
      </c>
      <c r="N21" s="121"/>
      <c r="O21" s="121"/>
      <c r="P21" s="121"/>
      <c r="Q21" s="122" t="n">
        <f aca="false">IFERROR((O22-N22)/ABS(N22),0)</f>
        <v>0</v>
      </c>
      <c r="R21" s="119"/>
      <c r="S21" s="119"/>
      <c r="T21" s="119"/>
      <c r="U21" s="123" t="n">
        <f aca="false">IFERROR((S22-R22)/ABS(R22),0)</f>
        <v>0</v>
      </c>
      <c r="V21" s="124" t="e">
        <f aca="false">N22/B22</f>
        <v>#DIV/0!</v>
      </c>
      <c r="W21" s="124" t="e">
        <f aca="false">O22/C22</f>
        <v>#DIV/0!</v>
      </c>
      <c r="X21" s="124" t="n">
        <f aca="false">P22/D22</f>
        <v>0.0477080854439345</v>
      </c>
      <c r="Y21" s="125" t="e">
        <f aca="false">W21-V21</f>
        <v>#DIV/0!</v>
      </c>
    </row>
    <row r="22" ht="15.75" customHeight="1">
      <c r="A22" s="126" t="s">
        <v>203</v>
      </c>
      <c r="B22" s="127" t="n">
        <f aca="false">SUM(B6:B20)</f>
        <v>0</v>
      </c>
      <c r="C22" s="127" t="n">
        <f aca="false">SUM(C6:C20)</f>
        <v>0</v>
      </c>
      <c r="D22" s="127" t="n">
        <f aca="false">SUM(D6:D20)</f>
        <v>35298</v>
      </c>
      <c r="E22" s="39"/>
      <c r="F22" s="40" t="n">
        <f aca="false">SUM(F6:F20)</f>
        <v>0</v>
      </c>
      <c r="G22" s="40" t="n">
        <f aca="false">SUM(G6:G20)</f>
        <v>0</v>
      </c>
      <c r="H22" s="40" t="n">
        <f aca="false">SUM(H6:H20)</f>
        <v>2</v>
      </c>
      <c r="I22" s="41"/>
      <c r="J22" s="127" t="n">
        <f aca="false">SUM(J6:J20)</f>
        <v>0</v>
      </c>
      <c r="K22" s="127" t="n">
        <f aca="false">SUM(K6:K20)</f>
        <v>0</v>
      </c>
      <c r="L22" s="127" t="n">
        <f aca="false">SUM(L6:L20)</f>
        <v>33614</v>
      </c>
      <c r="M22" s="42"/>
      <c r="N22" s="40" t="n">
        <f aca="false">SUM(N6:N20)</f>
        <v>0</v>
      </c>
      <c r="O22" s="40" t="n">
        <f aca="false">SUM(O6:O20)</f>
        <v>0</v>
      </c>
      <c r="P22" s="40" t="n">
        <f aca="false">SUM(P6:P20)</f>
        <v>1684</v>
      </c>
      <c r="Q22" s="41"/>
      <c r="R22" s="127" t="n">
        <f aca="false">SUM(R6:R20)</f>
        <v>0</v>
      </c>
      <c r="S22" s="127" t="n">
        <f aca="false">SUM(S6:S20)</f>
        <v>0</v>
      </c>
      <c r="T22" s="127" t="n">
        <f aca="false">SUM(T6:T20)</f>
        <v>2035</v>
      </c>
      <c r="U22" s="42"/>
      <c r="V22" s="43"/>
      <c r="W22" s="43"/>
      <c r="X22" s="43"/>
      <c r="Y22" s="43"/>
    </row>
    <row r="23" ht="15.75" customHeight="1"/>
    <row r="24" ht="15" customHeight="1">
      <c r="A24" s="44"/>
      <c r="B24" s="45" t="s">
        <v>204</v>
      </c>
      <c r="C24" s="91"/>
      <c r="D24" s="91"/>
      <c r="E24" s="91"/>
      <c r="F24" s="91"/>
      <c r="G24" s="91"/>
      <c r="H24" s="91"/>
      <c r="I24" s="91"/>
      <c r="J24" s="91"/>
      <c r="K24" s="91"/>
      <c r="L24" s="91"/>
      <c r="M24" s="91"/>
      <c r="N24" s="91"/>
      <c r="O24" s="91"/>
      <c r="P24" s="91"/>
      <c r="Q24" s="91"/>
      <c r="R24" s="91"/>
      <c r="S24" s="91"/>
      <c r="T24" s="91"/>
      <c r="U24" s="91"/>
    </row>
    <row r="30" ht="15" customHeight="1">
      <c r="J30" s="46"/>
    </row>
    <row r="45" ht="15" customHeight="1">
      <c r="D45" t="n">
        <v>2074836.42084</v>
      </c>
      <c r="H45" t="n">
        <v>2</v>
      </c>
      <c r="L45" t="n">
        <v>1994166.15657</v>
      </c>
      <c r="P45" t="n">
        <v>80670.2642700004</v>
      </c>
      <c r="T45" t="n">
        <v>65742.2572500004</v>
      </c>
    </row>
  </sheetData>
  <mergeCells count="1">
    <mergeCell ref="A4:A5"/>
  </mergeCells>
  <pageMargins left="0.7" right="0.7" top="0.597222222222222" bottom="0.597222222222222" header="0.511805555555556" footer="0.511805555555556"/>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Z1" activePane="topRight" state="frozen"/>
      <selection pane="topLeft" activeCell="A1" activeCellId="0" sqref="A1"/>
      <selection pane="topRight" activeCell="AT26" activeCellId="0" sqref="AT26"/>
    </sheetView>
  </sheetViews>
  <sheetFormatPr defaultRowHeight="15.0" baseColWidth="10" outlineLevelCol="0"/>
  <cols>
    <col min="1" max="1" width="40.71" hidden="false" outlineLevel="0" customWidth="1"/>
    <col min="18" max="18" width="12.29" hidden="false" outlineLevel="0" customWidth="1"/>
    <col min="20" max="20" width="15.14" hidden="false" outlineLevel="0" customWidth="1"/>
    <col min="41" max="41" width="15" hidden="false" outlineLevel="0" customWidth="1"/>
  </cols>
  <sheetData>
    <row r="1" ht="15" customHeight="1">
      <c r="A1" s="47"/>
      <c r="B1" s="15"/>
      <c r="C1" s="15"/>
      <c r="D1" s="15"/>
      <c r="E1" s="15"/>
      <c r="F1" s="15"/>
      <c r="G1" s="15"/>
      <c r="H1" s="15"/>
      <c r="I1" s="15"/>
      <c r="M1" s="15"/>
      <c r="N1" s="15"/>
      <c r="O1" s="15"/>
      <c r="P1" s="15"/>
      <c r="V1" s="15"/>
      <c r="W1" s="15"/>
      <c r="X1" s="15"/>
      <c r="AD1" s="15"/>
      <c r="AE1" s="15"/>
      <c r="AF1" s="15"/>
      <c r="AK1" s="15"/>
    </row>
    <row r="2" ht="15.75" customHeight="1">
      <c r="A2" s="49" t="s">
        <v>205</v>
      </c>
      <c r="B2" s="49"/>
      <c r="C2" s="49"/>
      <c r="D2" s="49"/>
      <c r="E2" s="49"/>
      <c r="F2" s="49"/>
      <c r="G2" s="49"/>
      <c r="H2" s="49"/>
      <c r="I2" s="49"/>
      <c r="J2" s="49"/>
      <c r="K2" s="49"/>
      <c r="L2" s="49"/>
      <c r="M2" s="49"/>
      <c r="N2" s="50"/>
      <c r="O2" s="50"/>
      <c r="P2" s="50"/>
      <c r="Q2" s="49"/>
      <c r="R2" s="49"/>
      <c r="S2" s="49"/>
      <c r="T2" s="49"/>
      <c r="U2" s="49"/>
      <c r="V2" s="50"/>
      <c r="W2" s="50"/>
      <c r="X2" s="50"/>
      <c r="Y2" s="49"/>
      <c r="Z2" s="49"/>
      <c r="AA2" s="49"/>
      <c r="AB2" s="49"/>
      <c r="AC2" s="49"/>
      <c r="AD2" s="50"/>
      <c r="AE2" s="50"/>
      <c r="AF2" s="50"/>
      <c r="AG2" s="49"/>
      <c r="AH2" s="49"/>
      <c r="AI2" s="49"/>
      <c r="AJ2" s="49"/>
      <c r="AK2" s="49"/>
      <c r="AL2" s="49"/>
      <c r="AM2" s="49"/>
      <c r="AN2" s="49"/>
      <c r="AO2" s="49"/>
      <c r="AP2" s="49"/>
      <c r="AQ2" s="49"/>
      <c r="AR2" s="49"/>
      <c r="AS2" s="49"/>
    </row>
    <row r="3" ht="15" customHeight="1">
      <c r="A3" s="16" t="s">
        <v>206</v>
      </c>
      <c r="N3" s="15"/>
      <c r="O3" s="15"/>
      <c r="P3" s="15"/>
      <c r="V3" s="15"/>
      <c r="W3" s="15"/>
      <c r="X3" s="15"/>
      <c r="AD3" s="15"/>
      <c r="AE3" s="15"/>
      <c r="AF3" s="15"/>
    </row>
    <row r="4" ht="15.75" customHeight="1">
      <c r="A4" s="51" t="s">
        <v>179</v>
      </c>
      <c r="B4" s="128" t="s">
        <v>207</v>
      </c>
      <c r="C4" s="129"/>
      <c r="D4" s="129"/>
      <c r="E4" s="130"/>
      <c r="F4" s="55" t="s">
        <v>208</v>
      </c>
      <c r="G4" s="56"/>
      <c r="H4" s="56"/>
      <c r="I4" s="131"/>
      <c r="J4" s="58" t="s">
        <v>209</v>
      </c>
      <c r="K4" s="53"/>
      <c r="L4" s="53"/>
      <c r="M4" s="54"/>
      <c r="N4" s="55" t="s">
        <v>210</v>
      </c>
      <c r="O4" s="56"/>
      <c r="P4" s="56"/>
      <c r="Q4" s="131"/>
      <c r="R4" s="58" t="s">
        <v>211</v>
      </c>
      <c r="S4" s="53"/>
      <c r="T4" s="53"/>
      <c r="U4" s="54"/>
      <c r="V4" s="132" t="s">
        <v>212</v>
      </c>
      <c r="W4" s="56"/>
      <c r="X4" s="56"/>
      <c r="Y4" s="131"/>
      <c r="Z4" s="133" t="s">
        <v>213</v>
      </c>
      <c r="AA4" s="53"/>
      <c r="AB4" s="53"/>
      <c r="AC4" s="54"/>
      <c r="AD4" s="55" t="s">
        <v>214</v>
      </c>
      <c r="AE4" s="56"/>
      <c r="AF4" s="56"/>
      <c r="AG4" s="131"/>
      <c r="AH4" s="58" t="s">
        <v>215</v>
      </c>
      <c r="AI4" s="53"/>
      <c r="AJ4" s="53"/>
      <c r="AK4" s="54"/>
      <c r="AL4" s="134" t="s">
        <v>216</v>
      </c>
      <c r="AM4" s="56"/>
      <c r="AN4" s="56"/>
      <c r="AO4" s="131"/>
      <c r="AP4" s="135" t="s">
        <v>217</v>
      </c>
      <c r="AQ4" s="129"/>
      <c r="AR4" s="129"/>
      <c r="AS4" s="136"/>
      <c r="AT4" s="137"/>
    </row>
    <row r="5" ht="82.5" customHeight="1">
      <c r="A5" s="51" t="s">
        <v>179</v>
      </c>
      <c r="B5" s="138" t="n">
        <v>2019</v>
      </c>
      <c r="C5" s="138" t="n">
        <v>2020</v>
      </c>
      <c r="D5" s="138" t="n">
        <v>2021</v>
      </c>
      <c r="E5" s="139" t="s">
        <v>218</v>
      </c>
      <c r="F5" s="65" t="n">
        <v>2019</v>
      </c>
      <c r="G5" s="65" t="n">
        <v>2020</v>
      </c>
      <c r="H5" s="65" t="n">
        <v>2021</v>
      </c>
      <c r="I5" s="140" t="s">
        <v>218</v>
      </c>
      <c r="J5" s="138" t="n">
        <v>2019</v>
      </c>
      <c r="K5" s="138" t="n">
        <v>2020</v>
      </c>
      <c r="L5" s="138" t="n">
        <v>2021</v>
      </c>
      <c r="M5" s="139" t="str">
        <f aca="false">E5</f>
        <v>Endring i prosent
2020
--&gt; 2021</v>
      </c>
      <c r="N5" s="65" t="n">
        <v>2019</v>
      </c>
      <c r="O5" s="65" t="n">
        <v>2020</v>
      </c>
      <c r="P5" s="65" t="n">
        <v>2021</v>
      </c>
      <c r="Q5" s="140" t="str">
        <f aca="false">E5</f>
        <v>Endring i prosent
2020
--&gt; 2021</v>
      </c>
      <c r="R5" s="138" t="n">
        <v>2019</v>
      </c>
      <c r="S5" s="138" t="n">
        <v>2020</v>
      </c>
      <c r="T5" s="138" t="n">
        <v>2021</v>
      </c>
      <c r="U5" s="139" t="str">
        <f aca="false">E5</f>
        <v>Endring i prosent
2020
--&gt; 2021</v>
      </c>
      <c r="V5" s="65" t="n">
        <v>2019</v>
      </c>
      <c r="W5" s="65" t="n">
        <v>2020</v>
      </c>
      <c r="X5" s="65" t="n">
        <v>2021</v>
      </c>
      <c r="Y5" s="140" t="str">
        <f aca="false">E5</f>
        <v>Endring i prosent
2020
--&gt; 2021</v>
      </c>
      <c r="Z5" s="138" t="n">
        <v>2019</v>
      </c>
      <c r="AA5" s="138" t="n">
        <v>2020</v>
      </c>
      <c r="AB5" s="138" t="n">
        <v>2021</v>
      </c>
      <c r="AC5" s="139" t="str">
        <f aca="false">E5</f>
        <v>Endring i prosent
2020
--&gt; 2021</v>
      </c>
      <c r="AD5" s="65" t="n">
        <v>2019</v>
      </c>
      <c r="AE5" s="141" t="n">
        <v>2020</v>
      </c>
      <c r="AF5" s="65" t="n">
        <v>2021</v>
      </c>
      <c r="AG5" s="140" t="str">
        <f aca="false">E5</f>
        <v>Endring i prosent
2020
--&gt; 2021</v>
      </c>
      <c r="AH5" s="138" t="n">
        <v>2019</v>
      </c>
      <c r="AI5" s="138" t="n">
        <v>2020</v>
      </c>
      <c r="AJ5" s="138" t="n">
        <v>2021</v>
      </c>
      <c r="AK5" s="139" t="str">
        <f aca="false">E5</f>
        <v>Endring i prosent
2020
--&gt; 2021</v>
      </c>
      <c r="AL5" s="65" t="n">
        <v>2019</v>
      </c>
      <c r="AM5" s="65" t="n">
        <v>2020</v>
      </c>
      <c r="AN5" s="65" t="n">
        <v>2021</v>
      </c>
      <c r="AO5" s="140" t="s">
        <v>219</v>
      </c>
      <c r="AP5" s="142" t="n">
        <v>2019</v>
      </c>
      <c r="AQ5" s="142" t="n">
        <v>2020</v>
      </c>
      <c r="AR5" s="142" t="n">
        <v>2021</v>
      </c>
      <c r="AS5" s="142" t="str">
        <f aca="false">M5</f>
        <v>Endring i prosent
2020
--&gt; 2021</v>
      </c>
      <c r="AT5" s="143" t="s">
        <v>220</v>
      </c>
    </row>
    <row r="6" ht="15.75" customHeight="1">
      <c r="A6" s="69" t="s">
        <v>68</v>
      </c>
      <c r="B6" s="144" t="n">
        <v>39130.549</v>
      </c>
      <c r="C6" s="144" t="n">
        <v>39285</v>
      </c>
      <c r="D6" s="144" t="n">
        <v>44703.951</v>
      </c>
      <c r="E6" s="145" t="n">
        <f aca="false">IFERROR((D6-C6)/C6,0)</f>
        <v>0.137939442535319</v>
      </c>
      <c r="F6" s="74" t="n">
        <v>31080.414</v>
      </c>
      <c r="G6" s="74" t="n">
        <v>37644.314</v>
      </c>
      <c r="H6" s="74" t="n">
        <v>51975.515</v>
      </c>
      <c r="I6" s="146" t="n">
        <f aca="false">IFERROR((H6-G6)/G6,0)</f>
        <v>0.380700283182209</v>
      </c>
      <c r="J6" s="77" t="n">
        <v>70210.963</v>
      </c>
      <c r="K6" s="77" t="n">
        <f aca="false">+C6+G6</f>
        <v>76929.314</v>
      </c>
      <c r="L6" s="77" t="n">
        <v>96679.466</v>
      </c>
      <c r="M6" s="145" t="n">
        <f aca="false">IFERROR((L6-K6)/K6,0)</f>
        <v>0.256731159724107</v>
      </c>
      <c r="N6" s="74" t="n">
        <v>36034.683</v>
      </c>
      <c r="O6" s="74" t="n">
        <v>42509.166</v>
      </c>
      <c r="P6" s="74" t="n">
        <v>54966.765</v>
      </c>
      <c r="Q6" s="147" t="n">
        <f aca="false">IFERROR((P6-O6)/O6,0)</f>
        <v>0.293056772744024</v>
      </c>
      <c r="R6" s="77" t="n">
        <v>36134.683</v>
      </c>
      <c r="S6" s="77" t="n">
        <v>42609.166</v>
      </c>
      <c r="T6" s="77" t="n">
        <v>55066.765</v>
      </c>
      <c r="U6" s="148" t="n">
        <f aca="false">IFERROR((T6-S6)/S6,0)</f>
        <v>0.29236899403288</v>
      </c>
      <c r="V6" s="74" t="n">
        <v>0</v>
      </c>
      <c r="W6" s="74" t="n">
        <v>0</v>
      </c>
      <c r="X6" s="74" t="n">
        <v>0</v>
      </c>
      <c r="Y6" s="147" t="n">
        <f aca="false">IFERROR((X6-W6)/W6,0)</f>
        <v>0</v>
      </c>
      <c r="Z6" s="77" t="n">
        <v>5500</v>
      </c>
      <c r="AA6" s="77" t="n">
        <v>4500</v>
      </c>
      <c r="AB6" s="77" t="n">
        <v>3500</v>
      </c>
      <c r="AC6" s="145" t="n">
        <f aca="false">IFERROR((AB6-AA6)/AA6,0)</f>
        <v>-0.222222222222222</v>
      </c>
      <c r="AD6" s="149" t="n">
        <v>28576.28</v>
      </c>
      <c r="AE6" s="150" t="n">
        <v>29820.608</v>
      </c>
      <c r="AF6" s="149" t="n">
        <v>38112.702</v>
      </c>
      <c r="AG6" s="147" t="n">
        <f aca="false">IFERROR((AF6-AE6)/AE6,0)</f>
        <v>0.278065893223907</v>
      </c>
      <c r="AH6" s="77" t="n">
        <v>70210.963</v>
      </c>
      <c r="AI6" s="77" t="n">
        <f aca="false">S6+W6+AA6+AE6</f>
        <v>76929.774</v>
      </c>
      <c r="AJ6" s="77" t="n">
        <v>96679.467</v>
      </c>
      <c r="AK6" s="148" t="n">
        <f aca="false">IFERROR((AJ6-AI6)/AI6,0)</f>
        <v>0.256723658124876</v>
      </c>
      <c r="AL6" s="82" t="n">
        <f aca="false">IFERROR(R6/AH6,0)</f>
        <v>0.514658700807166</v>
      </c>
      <c r="AM6" s="82" t="n">
        <f aca="false">IFERROR(S6/AI6,0)</f>
        <v>0.553870936888493</v>
      </c>
      <c r="AN6" s="83" t="n">
        <f aca="false">IFERROR(T6/AJ6,0)</f>
        <v>0.569580767341218</v>
      </c>
      <c r="AO6" s="90" t="n">
        <f aca="false">AN6-AM6</f>
        <v>0.0157098304527258</v>
      </c>
      <c r="AP6" s="151" t="n">
        <f aca="false">IFERROR(F6/AD6,0)</f>
        <v>1.08762981045818</v>
      </c>
      <c r="AQ6" s="151" t="n">
        <f aca="false">IFERROR(G6/AE6,0)</f>
        <v>1.26235903707932</v>
      </c>
      <c r="AR6" s="152" t="n">
        <f aca="false">IFERROR(H6/AF6,0)</f>
        <v>1.36373209645435</v>
      </c>
      <c r="AS6" s="153" t="n">
        <f aca="false">IFERROR((AR6-AQ6)/AQ6,0)</f>
        <v>0.0803044588721537</v>
      </c>
      <c r="AT6" s="154" t="e">
        <f aca="false">+T6/'tab resultat'!#ref!</f>
        <v>#VALUE!</v>
      </c>
    </row>
    <row r="7" ht="15" customHeight="1">
      <c r="A7" s="155" t="s">
        <v>188</v>
      </c>
      <c r="B7" s="156" t="n">
        <v>1620764.632</v>
      </c>
      <c r="C7" s="156" t="n">
        <v>1606020</v>
      </c>
      <c r="D7" s="156" t="n">
        <v>1579586.534</v>
      </c>
      <c r="E7" s="157" t="n">
        <f aca="false">IFERROR((D7-C7)/C7,0)</f>
        <v>-0.0164589893027484</v>
      </c>
      <c r="F7" s="106" t="n">
        <v>453996.002</v>
      </c>
      <c r="G7" s="106" t="n">
        <v>469814.673</v>
      </c>
      <c r="H7" s="106" t="n">
        <v>503002.15</v>
      </c>
      <c r="I7" s="158" t="n">
        <f aca="false">IFERROR((H7-G7)/G7,0)</f>
        <v>0.0706395072509795</v>
      </c>
      <c r="J7" s="95" t="n">
        <v>2074760.634</v>
      </c>
      <c r="K7" s="95" t="n">
        <f aca="false">+C7+G7</f>
        <v>2075834.673</v>
      </c>
      <c r="L7" s="95" t="n">
        <v>2082588.684</v>
      </c>
      <c r="M7" s="157" t="n">
        <f aca="false">IFERROR((L7-K7)/K7,0)</f>
        <v>0.00325363627838388</v>
      </c>
      <c r="N7" s="110" t="n">
        <v>913767.372</v>
      </c>
      <c r="O7" s="110" t="n">
        <v>837520.27</v>
      </c>
      <c r="P7" s="110" t="n">
        <v>763365.966</v>
      </c>
      <c r="Q7" s="159" t="n">
        <f aca="false">IFERROR((P7-O7)/O7,0)</f>
        <v>-0.0885403095975217</v>
      </c>
      <c r="R7" s="160" t="n">
        <v>911588</v>
      </c>
      <c r="S7" s="160" t="n">
        <v>840669</v>
      </c>
      <c r="T7" s="161" t="n">
        <v>764665.966</v>
      </c>
      <c r="U7" s="162" t="n">
        <f aca="false">IFERROR((T7-S7)/S7,0)</f>
        <v>-0.0904077990267275</v>
      </c>
      <c r="V7" s="110" t="n">
        <v>221986</v>
      </c>
      <c r="W7" s="110" t="n">
        <v>377838</v>
      </c>
      <c r="X7" s="110" t="n">
        <v>490029.305</v>
      </c>
      <c r="Y7" s="159" t="n">
        <f aca="false">IFERROR((X7-W7)/W7,0)</f>
        <v>0.29692964974407</v>
      </c>
      <c r="Z7" s="163" t="n">
        <v>379000</v>
      </c>
      <c r="AA7" s="163" t="n">
        <v>341000</v>
      </c>
      <c r="AB7" s="161" t="n">
        <v>303000</v>
      </c>
      <c r="AC7" s="157" t="n">
        <f aca="false">IFERROR((AB7-AA7)/AA7,0)</f>
        <v>-0.111436950146628</v>
      </c>
      <c r="AD7" s="164" t="n">
        <v>562186.663</v>
      </c>
      <c r="AE7" s="89" t="n">
        <v>516328</v>
      </c>
      <c r="AF7" s="164" t="n">
        <v>524893.415</v>
      </c>
      <c r="AG7" s="159" t="n">
        <f aca="false">IFERROR((AF7-AE7)/AE7,0)</f>
        <v>0.0165890964658125</v>
      </c>
      <c r="AH7" s="95" t="n">
        <v>2074760.637</v>
      </c>
      <c r="AI7" s="95" t="n">
        <f aca="false">S7+W7+AA7+AE7</f>
        <v>2075835</v>
      </c>
      <c r="AJ7" s="114" t="n">
        <v>2082588.686</v>
      </c>
      <c r="AK7" s="162" t="n">
        <f aca="false">IFERROR((AJ7-AI7)/AI7,0)</f>
        <v>0.00325347920234507</v>
      </c>
      <c r="AL7" s="94" t="n">
        <f aca="false">IFERROR(R7/AH7,0)</f>
        <v>0.43937020191308</v>
      </c>
      <c r="AM7" s="94" t="n">
        <f aca="false">IFERROR(S7/AI7,0)</f>
        <v>0.404978719406889</v>
      </c>
      <c r="AN7" s="90" t="n">
        <f aca="false">IFERROR(T7/AJ7,0)</f>
        <v>0.367170901839808</v>
      </c>
      <c r="AO7" s="90" t="n">
        <f aca="false">AN7-AM7</f>
        <v>-0.0378078175670816</v>
      </c>
      <c r="AP7" s="165" t="n">
        <f aca="false">IFERROR(F7/AD7,0)</f>
        <v>0.807553846221357</v>
      </c>
      <c r="AQ7" s="165" t="n">
        <f aca="false">IFERROR(G7/AE7,0)</f>
        <v>0.909915156644613</v>
      </c>
      <c r="AR7" s="166" t="n">
        <f aca="false">IFERROR(H7/AF7,0)</f>
        <v>0.958293885245255</v>
      </c>
      <c r="AS7" s="153" t="n">
        <f aca="false">IFERROR((AR7-AQ7)/AQ7,0)</f>
        <v>0.053168395149106</v>
      </c>
      <c r="AT7" s="167" t="e">
        <f aca="false">+T7/'tab resultat'!#ref!</f>
        <v>#VALUE!</v>
      </c>
    </row>
    <row r="8" ht="15" customHeight="1">
      <c r="A8" s="69" t="s">
        <v>189</v>
      </c>
      <c r="B8" s="168" t="n">
        <v>25302</v>
      </c>
      <c r="C8" s="168" t="n">
        <v>77720</v>
      </c>
      <c r="D8" s="168" t="n">
        <v>117959</v>
      </c>
      <c r="E8" s="169" t="n">
        <f aca="false">IFERROR((D8-C8)/C8,0)</f>
        <v>0.517743180648482</v>
      </c>
      <c r="F8" s="93" t="n">
        <v>114498</v>
      </c>
      <c r="G8" s="93" t="n">
        <v>111109</v>
      </c>
      <c r="H8" s="115" t="n">
        <v>115814</v>
      </c>
      <c r="I8" s="158" t="n">
        <f aca="false">IFERROR((H8-G8)/G8,0)</f>
        <v>0.0423458045702868</v>
      </c>
      <c r="J8" s="104" t="n">
        <v>139800</v>
      </c>
      <c r="K8" s="104" t="n">
        <f aca="false">+C8+G8</f>
        <v>188829</v>
      </c>
      <c r="L8" s="114" t="n">
        <v>233773</v>
      </c>
      <c r="M8" s="169" t="n">
        <f aca="false">IFERROR((L8-K8)/K8,0)</f>
        <v>0.238014288059567</v>
      </c>
      <c r="N8" s="101" t="n">
        <v>23680</v>
      </c>
      <c r="O8" s="101" t="n">
        <v>52112</v>
      </c>
      <c r="P8" s="88" t="n">
        <v>63332</v>
      </c>
      <c r="Q8" s="170" t="n">
        <f aca="false">IFERROR((P8-O8)/O8,0)</f>
        <v>0.215305495855081</v>
      </c>
      <c r="R8" s="171" t="n">
        <v>45519</v>
      </c>
      <c r="S8" s="171" t="n">
        <v>73951</v>
      </c>
      <c r="T8" s="86" t="n">
        <v>85171</v>
      </c>
      <c r="U8" s="172" t="n">
        <f aca="false">IFERROR((T8-S8)/S8,0)</f>
        <v>0.151722086246298</v>
      </c>
      <c r="V8" s="101" t="n">
        <v>0</v>
      </c>
      <c r="W8" s="101" t="n">
        <v>0</v>
      </c>
      <c r="X8" s="88" t="n">
        <v>0</v>
      </c>
      <c r="Y8" s="170" t="n">
        <f aca="false">IFERROR((X8-W8)/W8,0)</f>
        <v>0</v>
      </c>
      <c r="Z8" s="173" t="n">
        <v>0</v>
      </c>
      <c r="AA8" s="173" t="n">
        <v>0</v>
      </c>
      <c r="AB8" s="86" t="n">
        <v>0</v>
      </c>
      <c r="AC8" s="157" t="n">
        <f aca="false">IFERROR((AB8-AA8)/AA8,0)</f>
        <v>0</v>
      </c>
      <c r="AD8" s="89" t="n">
        <v>94281</v>
      </c>
      <c r="AE8" s="89" t="n">
        <v>114878</v>
      </c>
      <c r="AF8" s="174" t="n">
        <v>148602</v>
      </c>
      <c r="AG8" s="170" t="n">
        <f aca="false">IFERROR((AF8-AE8)/AE8,0)</f>
        <v>0.29356360660875</v>
      </c>
      <c r="AH8" s="104" t="n">
        <v>139800</v>
      </c>
      <c r="AI8" s="104" t="n">
        <f aca="false">S8+W8+AA8+AE8</f>
        <v>188829</v>
      </c>
      <c r="AJ8" s="86" t="n">
        <v>233773</v>
      </c>
      <c r="AK8" s="172" t="n">
        <f aca="false">IFERROR((AJ8-AI8)/AI8,0)</f>
        <v>0.238014288059567</v>
      </c>
      <c r="AL8" s="112" t="n">
        <f aca="false">IFERROR(R8/AH8,0)</f>
        <v>0.325600858369099</v>
      </c>
      <c r="AM8" s="112" t="n">
        <f aca="false">IFERROR(S8/AI8,0)</f>
        <v>0.391629463694666</v>
      </c>
      <c r="AN8" s="90" t="n">
        <f aca="false">IFERROR(T8/AJ8,0)</f>
        <v>0.364332065721876</v>
      </c>
      <c r="AO8" s="94" t="n">
        <f aca="false">AN8-AM8</f>
        <v>-0.0272973979727901</v>
      </c>
      <c r="AP8" s="175" t="n">
        <f aca="false">IFERROR(F8/AD8,0)</f>
        <v>1.21443344894517</v>
      </c>
      <c r="AQ8" s="175" t="n">
        <f aca="false">IFERROR(G8/AE8,0)</f>
        <v>0.967191281185257</v>
      </c>
      <c r="AR8" s="166" t="n">
        <f aca="false">IFERROR(H8/AF8,0)</f>
        <v>0.779356940014266</v>
      </c>
      <c r="AS8" s="153" t="n">
        <f aca="false">IFERROR((AR8-AQ8)/AQ8,0)</f>
        <v>-0.194205990919198</v>
      </c>
      <c r="AT8" s="167" t="e">
        <f aca="false">+T8/'tab resultat'!#ref!</f>
        <v>#VALUE!</v>
      </c>
    </row>
    <row r="9" ht="15" customHeight="1">
      <c r="A9" s="155" t="s">
        <v>190</v>
      </c>
      <c r="B9" s="156" t="n">
        <v>9314</v>
      </c>
      <c r="C9" s="156" t="n">
        <v>9314</v>
      </c>
      <c r="D9" s="156" t="n">
        <v>0</v>
      </c>
      <c r="E9" s="157" t="n">
        <f aca="false">IFERROR((D9-C9)/C9,0)</f>
        <v>-1</v>
      </c>
      <c r="F9" s="106" t="n">
        <v>3785</v>
      </c>
      <c r="G9" s="106" t="n">
        <v>17543</v>
      </c>
      <c r="H9" s="106" t="n">
        <v>21462</v>
      </c>
      <c r="I9" s="158" t="n">
        <f aca="false">IFERROR((H9-G9)/G9,0)</f>
        <v>0.223393946303369</v>
      </c>
      <c r="J9" s="156" t="n">
        <v>13099</v>
      </c>
      <c r="K9" s="176" t="n">
        <v>17543</v>
      </c>
      <c r="L9" s="95" t="n">
        <v>21462</v>
      </c>
      <c r="M9" s="157" t="n">
        <f aca="false">IFERROR((L9-K9)/K9,0)</f>
        <v>0.223393946303369</v>
      </c>
      <c r="N9" s="106" t="n">
        <v>1979</v>
      </c>
      <c r="O9" s="106" t="n">
        <v>5221</v>
      </c>
      <c r="P9" s="106" t="n">
        <v>6385</v>
      </c>
      <c r="Q9" s="177" t="n">
        <f aca="false">IFERROR((P9-O9)/O9,0)</f>
        <v>0.222945795824555</v>
      </c>
      <c r="R9" s="156" t="n">
        <v>8659</v>
      </c>
      <c r="S9" s="156" t="n">
        <v>11901</v>
      </c>
      <c r="T9" s="95" t="n">
        <v>13065</v>
      </c>
      <c r="U9" s="157" t="n">
        <f aca="false">IFERROR((T9-S9)/S9,0)</f>
        <v>0.0978069069826065</v>
      </c>
      <c r="V9" s="106" t="n">
        <v>0</v>
      </c>
      <c r="W9" s="106" t="n">
        <v>0</v>
      </c>
      <c r="X9" s="106" t="n">
        <v>0</v>
      </c>
      <c r="Y9" s="159" t="n">
        <f aca="false">IFERROR((X9-W9)/W9,0)</f>
        <v>0</v>
      </c>
      <c r="Z9" s="95" t="n">
        <v>0</v>
      </c>
      <c r="AA9" s="95" t="n">
        <v>0</v>
      </c>
      <c r="AB9" s="95" t="n">
        <v>0</v>
      </c>
      <c r="AC9" s="157" t="n">
        <f aca="false">IFERROR((AB9-AA9)/AA9,0)</f>
        <v>0</v>
      </c>
      <c r="AD9" s="106" t="n">
        <v>4440</v>
      </c>
      <c r="AE9" s="89" t="n">
        <v>5642</v>
      </c>
      <c r="AF9" s="106" t="n">
        <v>8397</v>
      </c>
      <c r="AG9" s="159" t="n">
        <f aca="false">IFERROR((AF9-AE9)/AE9,0)</f>
        <v>0.488302020560085</v>
      </c>
      <c r="AH9" s="95" t="n">
        <v>13099</v>
      </c>
      <c r="AI9" s="95" t="n">
        <f aca="false">S9+W9+AA9+AE9</f>
        <v>17543</v>
      </c>
      <c r="AJ9" s="95" t="n">
        <v>21462</v>
      </c>
      <c r="AK9" s="157" t="n">
        <f aca="false">IFERROR((AJ9-AI9)/AI9,0)</f>
        <v>0.223393946303369</v>
      </c>
      <c r="AL9" s="94" t="n">
        <f aca="false">IFERROR(R9/AH9,0)</f>
        <v>0.661042827696771</v>
      </c>
      <c r="AM9" s="94" t="n">
        <f aca="false">IFERROR(S9/AI9,0)</f>
        <v>0.678390241121815</v>
      </c>
      <c r="AN9" s="90" t="n">
        <f aca="false">IFERROR(T9/AJ9,0)</f>
        <v>0.60875034945485</v>
      </c>
      <c r="AO9" s="90" t="n">
        <f aca="false">AN9-AM9</f>
        <v>-0.0696398916669646</v>
      </c>
      <c r="AP9" s="165" t="n">
        <f aca="false">IFERROR(F9/AD9,0)</f>
        <v>0.852477477477478</v>
      </c>
      <c r="AQ9" s="165" t="n">
        <f aca="false">IFERROR(G9/AE9,0)</f>
        <v>3.10935838355193</v>
      </c>
      <c r="AR9" s="166" t="n">
        <f aca="false">IFERROR(H9/AF9,0)</f>
        <v>2.55591282600929</v>
      </c>
      <c r="AS9" s="153" t="n">
        <f aca="false">IFERROR((AR9-AQ9)/AQ9,0)</f>
        <v>-0.177993492313492</v>
      </c>
      <c r="AT9" s="167" t="e">
        <f aca="false">+T9/'tab resultat'!#ref!</f>
        <v>#VALUE!</v>
      </c>
    </row>
    <row r="10" ht="15" customHeight="1">
      <c r="A10" s="155" t="s">
        <v>191</v>
      </c>
      <c r="B10" s="156" t="n">
        <v>37895</v>
      </c>
      <c r="C10" s="156" t="n">
        <v>38740</v>
      </c>
      <c r="D10" s="156" t="n">
        <v>39514.554</v>
      </c>
      <c r="E10" s="157" t="n">
        <f aca="false">IFERROR((D10-C10)/C10,0)</f>
        <v>0.0199936499741868</v>
      </c>
      <c r="F10" s="106" t="n">
        <v>6720</v>
      </c>
      <c r="G10" s="106" t="n">
        <v>7551</v>
      </c>
      <c r="H10" s="106" t="n">
        <v>7931.055</v>
      </c>
      <c r="I10" s="158" t="n">
        <f aca="false">IFERROR((H10-G10)/G10,0)</f>
        <v>0.0503317441398491</v>
      </c>
      <c r="J10" s="156" t="n">
        <v>44615</v>
      </c>
      <c r="K10" s="176" t="n">
        <v>46291</v>
      </c>
      <c r="L10" s="95" t="n">
        <v>47445.609</v>
      </c>
      <c r="M10" s="157" t="n">
        <f aca="false">IFERROR((L10-K10)/K10,0)</f>
        <v>0.0249424078114536</v>
      </c>
      <c r="N10" s="110" t="n">
        <v>10018</v>
      </c>
      <c r="O10" s="110" t="n">
        <v>10531</v>
      </c>
      <c r="P10" s="110" t="n">
        <v>9976.939</v>
      </c>
      <c r="Q10" s="159" t="n">
        <f aca="false">IFERROR((P10-O10)/O10,0)</f>
        <v>-0.052612382489792</v>
      </c>
      <c r="R10" s="178" t="n">
        <v>10218</v>
      </c>
      <c r="S10" s="160" t="n">
        <v>10731</v>
      </c>
      <c r="T10" s="95" t="n">
        <v>10176.939</v>
      </c>
      <c r="U10" s="162" t="n">
        <f aca="false">IFERROR((T10-S10)/S10,0)</f>
        <v>-0.0516318143695834</v>
      </c>
      <c r="V10" s="110" t="n">
        <v>2006</v>
      </c>
      <c r="W10" s="110" t="n">
        <v>1867.545</v>
      </c>
      <c r="X10" s="110" t="n">
        <v>1858.36</v>
      </c>
      <c r="Y10" s="170" t="n">
        <f aca="false">IFERROR((X10-W10)/W10,0)</f>
        <v>-0.00491822151541204</v>
      </c>
      <c r="Z10" s="179" t="n">
        <v>18382</v>
      </c>
      <c r="AA10" s="163" t="n">
        <v>17159.786</v>
      </c>
      <c r="AB10" s="163" t="n">
        <v>22511.072</v>
      </c>
      <c r="AC10" s="157" t="n">
        <f aca="false">IFERROR((AB10-AA10)/AA10,0)</f>
        <v>0.31185039253986</v>
      </c>
      <c r="AD10" s="164" t="n">
        <v>14009</v>
      </c>
      <c r="AE10" s="89" t="n">
        <v>16531.893</v>
      </c>
      <c r="AF10" s="164" t="n">
        <v>12899.238</v>
      </c>
      <c r="AG10" s="159" t="n">
        <f aca="false">IFERROR((AF10-AE10)/AE10,0)</f>
        <v>-0.219736179032855</v>
      </c>
      <c r="AH10" s="95" t="n">
        <v>44615</v>
      </c>
      <c r="AI10" s="95" t="n">
        <f aca="false">S10+W10+AA10+AE10</f>
        <v>46290.224</v>
      </c>
      <c r="AJ10" s="95" t="n">
        <v>47445.609</v>
      </c>
      <c r="AK10" s="162" t="n">
        <f aca="false">IFERROR((AJ10-AI10)/AI10,0)</f>
        <v>0.0249595897397255</v>
      </c>
      <c r="AL10" s="94" t="n">
        <f aca="false">IFERROR(R10/AH10,0)</f>
        <v>0.229026112294072</v>
      </c>
      <c r="AM10" s="94" t="n">
        <f aca="false">IFERROR(S10/AI10,0)</f>
        <v>0.231820005882884</v>
      </c>
      <c r="AN10" s="90" t="n">
        <f aca="false">IFERROR(T10/AJ10,0)</f>
        <v>0.214496962195174</v>
      </c>
      <c r="AO10" s="94" t="n">
        <f aca="false">AN10-AM10</f>
        <v>-0.0173230436877097</v>
      </c>
      <c r="AP10" s="165" t="n">
        <f aca="false">IFERROR(F10/AD10,0)</f>
        <v>0.479691626811336</v>
      </c>
      <c r="AQ10" s="165" t="n">
        <f aca="false">IFERROR(G10/AE10,0)</f>
        <v>0.456753500642667</v>
      </c>
      <c r="AR10" s="166" t="n">
        <f aca="false">IFERROR(H10/AF10,0)</f>
        <v>0.614846783972821</v>
      </c>
      <c r="AS10" s="153" t="n">
        <f aca="false">IFERROR((AR10-AQ10)/AQ10,0)</f>
        <v>0.346123856976929</v>
      </c>
      <c r="AT10" s="167" t="e">
        <f aca="false">+T10/'tab resultat'!#ref!</f>
        <v>#VALUE!</v>
      </c>
    </row>
    <row r="11" ht="15" customHeight="1">
      <c r="A11" s="155" t="s">
        <v>192</v>
      </c>
      <c r="B11" s="156" t="n">
        <v>6963.9</v>
      </c>
      <c r="C11" s="156" t="n">
        <v>7282</v>
      </c>
      <c r="D11" s="156" t="n">
        <v>6932.608</v>
      </c>
      <c r="E11" s="157" t="n">
        <f aca="false">IFERROR((D11-C11)/C11,0)</f>
        <v>-0.0479802252128536</v>
      </c>
      <c r="F11" s="106" t="n">
        <v>12651.8</v>
      </c>
      <c r="G11" s="106" t="n">
        <v>12837</v>
      </c>
      <c r="H11" s="106" t="n">
        <v>13802.403</v>
      </c>
      <c r="I11" s="158" t="n">
        <f aca="false">IFERROR((H11-G11)/G11,0)</f>
        <v>0.0752047207291424</v>
      </c>
      <c r="J11" s="156" t="n">
        <v>19615.7</v>
      </c>
      <c r="K11" s="176" t="n">
        <v>20119</v>
      </c>
      <c r="L11" s="95" t="n">
        <v>20735.011</v>
      </c>
      <c r="M11" s="157" t="n">
        <f aca="false">IFERROR((L11-K11)/K11,0)</f>
        <v>0.0306183706943684</v>
      </c>
      <c r="N11" s="110" t="n">
        <v>16452.6</v>
      </c>
      <c r="O11" s="110" t="n">
        <v>16299</v>
      </c>
      <c r="P11" s="110" t="n">
        <v>16997.029</v>
      </c>
      <c r="Q11" s="159" t="n">
        <f aca="false">IFERROR((P11-O11)/O11,0)</f>
        <v>0.0428264924228479</v>
      </c>
      <c r="R11" s="160" t="n">
        <v>16502.6</v>
      </c>
      <c r="S11" s="160" t="n">
        <v>16349</v>
      </c>
      <c r="T11" s="95" t="n">
        <v>17047.029</v>
      </c>
      <c r="U11" s="162" t="n">
        <f aca="false">IFERROR((T11-S11)/S11,0)</f>
        <v>0.0426955165453544</v>
      </c>
      <c r="V11" s="110" t="n">
        <v>0</v>
      </c>
      <c r="W11" s="110" t="n">
        <v>0</v>
      </c>
      <c r="X11" s="110" t="n">
        <v>0</v>
      </c>
      <c r="Y11" s="159" t="n">
        <f aca="false">IFERROR((X11-W11)/W11,0)</f>
        <v>0</v>
      </c>
      <c r="Z11" s="163" t="n">
        <v>0</v>
      </c>
      <c r="AA11" s="163" t="n">
        <v>0</v>
      </c>
      <c r="AB11" s="163" t="n">
        <v>0</v>
      </c>
      <c r="AC11" s="157" t="n">
        <f aca="false">IFERROR((AB11-AA11)/AA11,0)</f>
        <v>0</v>
      </c>
      <c r="AD11" s="164" t="n">
        <v>3113.3</v>
      </c>
      <c r="AE11" s="89" t="n">
        <v>3769.6</v>
      </c>
      <c r="AF11" s="164" t="n">
        <v>3687.981</v>
      </c>
      <c r="AG11" s="159" t="n">
        <f aca="false">IFERROR((AF11-AE11)/AE11,0)</f>
        <v>-0.0216518994057724</v>
      </c>
      <c r="AH11" s="95" t="n">
        <v>19615.9</v>
      </c>
      <c r="AI11" s="95" t="n">
        <f aca="false">S11+W11+AA11+AE11</f>
        <v>20118.6</v>
      </c>
      <c r="AJ11" s="95" t="n">
        <v>20735.01</v>
      </c>
      <c r="AK11" s="162" t="n">
        <f aca="false">IFERROR((AJ11-AI11)/AI11,0)</f>
        <v>0.0306388118457547</v>
      </c>
      <c r="AL11" s="94" t="n">
        <f aca="false">IFERROR(R11/AH11,0)</f>
        <v>0.841286915206542</v>
      </c>
      <c r="AM11" s="94" t="n">
        <f aca="false">IFERROR(S11/AI11,0)</f>
        <v>0.812631097591284</v>
      </c>
      <c r="AN11" s="90" t="n">
        <f aca="false">IFERROR(T11/AJ11,0)</f>
        <v>0.822137486309387</v>
      </c>
      <c r="AO11" s="90" t="n">
        <f aca="false">AN11-AM11</f>
        <v>0.00950638871810317</v>
      </c>
      <c r="AP11" s="165" t="n">
        <f aca="false">IFERROR(F11/AD11,0)</f>
        <v>4.0637908328783</v>
      </c>
      <c r="AQ11" s="165" t="n">
        <f aca="false">IFERROR(G11/AE11,0)</f>
        <v>3.40540110356537</v>
      </c>
      <c r="AR11" s="166" t="n">
        <f aca="false">IFERROR(H11/AF11,0)</f>
        <v>3.74253636339233</v>
      </c>
      <c r="AS11" s="153" t="n">
        <f aca="false">IFERROR((AR11-AQ11)/AQ11,0)</f>
        <v>0.0990001616766938</v>
      </c>
      <c r="AT11" s="167" t="e">
        <f aca="false">+T11/'tab resultat'!#ref!</f>
        <v>#VALUE!</v>
      </c>
    </row>
    <row r="12" ht="15" customHeight="1">
      <c r="A12" s="155" t="s">
        <v>193</v>
      </c>
      <c r="B12" s="156" t="n">
        <v>108171.592</v>
      </c>
      <c r="C12" s="156" t="n">
        <v>103075</v>
      </c>
      <c r="D12" s="156" t="n">
        <v>97915.369</v>
      </c>
      <c r="E12" s="157" t="n">
        <f aca="false">IFERROR((D12-C12)/C12,0)</f>
        <v>-0.050057055542081</v>
      </c>
      <c r="F12" s="106" t="n">
        <v>27428.25</v>
      </c>
      <c r="G12" s="106" t="n">
        <v>38103</v>
      </c>
      <c r="H12" s="106" t="n">
        <v>39789.342</v>
      </c>
      <c r="I12" s="158" t="n">
        <f aca="false">IFERROR((H12-G12)/G12,0)</f>
        <v>0.0442574600425163</v>
      </c>
      <c r="J12" s="156" t="n">
        <v>135599.842</v>
      </c>
      <c r="K12" s="176" t="n">
        <v>141178</v>
      </c>
      <c r="L12" s="95" t="n">
        <v>137704.711</v>
      </c>
      <c r="M12" s="157" t="n">
        <f aca="false">IFERROR((L12-K12)/K12,0)</f>
        <v>-0.0246021972261966</v>
      </c>
      <c r="N12" s="110" t="n">
        <v>37473.79</v>
      </c>
      <c r="O12" s="110" t="n">
        <v>40193</v>
      </c>
      <c r="P12" s="110" t="n">
        <v>49068.638</v>
      </c>
      <c r="Q12" s="159" t="n">
        <f aca="false">IFERROR((P12-O12)/O12,0)</f>
        <v>0.22082546712114</v>
      </c>
      <c r="R12" s="160" t="n">
        <v>41473.79</v>
      </c>
      <c r="S12" s="160" t="n">
        <v>44193</v>
      </c>
      <c r="T12" s="95" t="n">
        <v>53068.638</v>
      </c>
      <c r="U12" s="162" t="n">
        <f aca="false">IFERROR((T12-S12)/S12,0)</f>
        <v>0.200838096531125</v>
      </c>
      <c r="V12" s="110" t="n">
        <v>0</v>
      </c>
      <c r="W12" s="110" t="n">
        <v>0</v>
      </c>
      <c r="X12" s="110" t="n">
        <v>0</v>
      </c>
      <c r="Y12" s="159" t="n">
        <f aca="false">IFERROR((X12-W12)/W12,0)</f>
        <v>0</v>
      </c>
      <c r="Z12" s="163" t="n">
        <v>64991.452</v>
      </c>
      <c r="AA12" s="163" t="n">
        <v>61148.754</v>
      </c>
      <c r="AB12" s="163" t="n">
        <v>40892.956</v>
      </c>
      <c r="AC12" s="157" t="n">
        <f aca="false">IFERROR((AB12-AA12)/AA12,0)</f>
        <v>-0.331254468406666</v>
      </c>
      <c r="AD12" s="174" t="n">
        <v>29134.601</v>
      </c>
      <c r="AE12" s="89" t="n">
        <v>35835.693</v>
      </c>
      <c r="AF12" s="164" t="n">
        <v>43743.117</v>
      </c>
      <c r="AG12" s="159" t="n">
        <f aca="false">IFERROR((AF12-AE12)/AE12,0)</f>
        <v>0.220657767103876</v>
      </c>
      <c r="AH12" s="114" t="n">
        <v>135599.843</v>
      </c>
      <c r="AI12" s="95" t="n">
        <f aca="false">S12+W12+AA12+AE12</f>
        <v>141177.447</v>
      </c>
      <c r="AJ12" s="95" t="n">
        <v>137704.711</v>
      </c>
      <c r="AK12" s="162" t="n">
        <f aca="false">IFERROR((AJ12-AI12)/AI12,0)</f>
        <v>-0.0245983765381448</v>
      </c>
      <c r="AL12" s="94" t="n">
        <f aca="false">IFERROR(R12/AH12,0)</f>
        <v>0.305854262677871</v>
      </c>
      <c r="AM12" s="94" t="n">
        <f aca="false">IFERROR(S12/AI12,0)</f>
        <v>0.3130315849953</v>
      </c>
      <c r="AN12" s="90" t="n">
        <f aca="false">IFERROR(T12/AJ12,0)</f>
        <v>0.38537997440044</v>
      </c>
      <c r="AO12" s="90" t="n">
        <f aca="false">AN12-AM12</f>
        <v>0.0723483894051397</v>
      </c>
      <c r="AP12" s="165" t="n">
        <f aca="false">IFERROR(F12/AD12,0)</f>
        <v>0.941432147981021</v>
      </c>
      <c r="AQ12" s="165" t="n">
        <f aca="false">IFERROR(G12/AE12,0)</f>
        <v>1.06326951734964</v>
      </c>
      <c r="AR12" s="166" t="n">
        <f aca="false">IFERROR(H12/AF12,0)</f>
        <v>0.909613779923365</v>
      </c>
      <c r="AS12" s="153" t="n">
        <f aca="false">IFERROR((AR12-AQ12)/AQ12,0)</f>
        <v>-0.144512501222915</v>
      </c>
      <c r="AT12" s="167" t="e">
        <f aca="false">+T12/'tab resultat'!#ref!</f>
        <v>#VALUE!</v>
      </c>
    </row>
    <row r="13" ht="15" customHeight="1">
      <c r="A13" s="155" t="s">
        <v>194</v>
      </c>
      <c r="B13" s="156" t="n">
        <v>15030</v>
      </c>
      <c r="C13" s="156" t="n">
        <v>12645</v>
      </c>
      <c r="D13" s="156" t="n">
        <v>9831</v>
      </c>
      <c r="E13" s="157" t="n">
        <f aca="false">IFERROR((D13-C13)/C13,0)</f>
        <v>-0.222538552787663</v>
      </c>
      <c r="F13" s="106" t="n">
        <v>10120</v>
      </c>
      <c r="G13" s="106" t="n">
        <v>15691</v>
      </c>
      <c r="H13" s="106" t="n">
        <v>20084</v>
      </c>
      <c r="I13" s="158" t="n">
        <f aca="false">IFERROR((H13-G13)/G13,0)</f>
        <v>0.279969409215474</v>
      </c>
      <c r="J13" s="156" t="n">
        <v>25150</v>
      </c>
      <c r="K13" s="176" t="n">
        <v>28337</v>
      </c>
      <c r="L13" s="95" t="n">
        <v>29915</v>
      </c>
      <c r="M13" s="157" t="n">
        <f aca="false">IFERROR((L13-K13)/K13,0)</f>
        <v>0.0556869111056216</v>
      </c>
      <c r="N13" s="110" t="n">
        <v>390</v>
      </c>
      <c r="O13" s="110" t="n">
        <v>1147</v>
      </c>
      <c r="P13" s="110" t="n">
        <v>3189</v>
      </c>
      <c r="Q13" s="159" t="n">
        <f aca="false">IFERROR((P13-O13)/O13,0)</f>
        <v>1.78029642545772</v>
      </c>
      <c r="R13" s="160" t="n">
        <v>21070</v>
      </c>
      <c r="S13" s="160" t="n">
        <v>23306</v>
      </c>
      <c r="T13" s="95" t="n">
        <v>25347</v>
      </c>
      <c r="U13" s="162" t="n">
        <f aca="false">IFERROR((T13-S13)/S13,0)</f>
        <v>0.0875740152750365</v>
      </c>
      <c r="V13" s="110" t="n">
        <v>264</v>
      </c>
      <c r="W13" s="110" t="n">
        <v>47</v>
      </c>
      <c r="X13" s="110" t="n">
        <v>47</v>
      </c>
      <c r="Y13" s="159" t="n">
        <f aca="false">IFERROR((X13-W13)/W13,0)</f>
        <v>0</v>
      </c>
      <c r="Z13" s="163" t="n">
        <v>325</v>
      </c>
      <c r="AA13" s="163" t="n">
        <v>325</v>
      </c>
      <c r="AB13" s="163" t="n">
        <v>331</v>
      </c>
      <c r="AC13" s="169" t="n">
        <f aca="false">IFERROR((AB13-AA13)/AA13,0)</f>
        <v>0.0184615384615385</v>
      </c>
      <c r="AD13" s="180" t="n">
        <v>3491</v>
      </c>
      <c r="AE13" s="174" t="n">
        <v>4659</v>
      </c>
      <c r="AF13" s="164" t="n">
        <v>4190</v>
      </c>
      <c r="AG13" s="170" t="n">
        <f aca="false">IFERROR((AF13-AE13)/AE13,0)</f>
        <v>-0.10066537883666</v>
      </c>
      <c r="AH13" s="87" t="n">
        <v>25150</v>
      </c>
      <c r="AI13" s="95" t="n">
        <f aca="false">S13+W13+AA13+AE13</f>
        <v>28337</v>
      </c>
      <c r="AJ13" s="95" t="n">
        <v>29915</v>
      </c>
      <c r="AK13" s="181" t="n">
        <f aca="false">IFERROR((AJ13-AI13)/AI13,0)</f>
        <v>0.0556869111056216</v>
      </c>
      <c r="AL13" s="90" t="n">
        <f aca="false">IFERROR(R13/AH13,0)</f>
        <v>0.837773359840954</v>
      </c>
      <c r="AM13" s="94" t="n">
        <f aca="false">IFERROR(S13/AI13,0)</f>
        <v>0.822458270106222</v>
      </c>
      <c r="AN13" s="90" t="n">
        <f aca="false">IFERROR(T13/AJ13,0)</f>
        <v>0.847300685274946</v>
      </c>
      <c r="AO13" s="90" t="n">
        <f aca="false">AN13-AM13</f>
        <v>0.0248424151687242</v>
      </c>
      <c r="AP13" s="182" t="n">
        <f aca="false">IFERROR(F13/AD13,0)</f>
        <v>2.89888284159267</v>
      </c>
      <c r="AQ13" s="165" t="n">
        <f aca="false">IFERROR(G13/AE13,0)</f>
        <v>3.36789010517278</v>
      </c>
      <c r="AR13" s="166" t="n">
        <f aca="false">IFERROR(H13/AF13,0)</f>
        <v>4.79331742243437</v>
      </c>
      <c r="AS13" s="153" t="n">
        <f aca="false">IFERROR((AR13-AQ13)/AQ13,0)</f>
        <v>0.42324044809902</v>
      </c>
      <c r="AT13" s="94" t="e">
        <f aca="false">+T13/'tab resultat'!#ref!</f>
        <v>#VALUE!</v>
      </c>
    </row>
    <row r="14" ht="15" customHeight="1">
      <c r="A14" s="155" t="s">
        <v>195</v>
      </c>
      <c r="B14" s="183" t="n">
        <v>182</v>
      </c>
      <c r="C14" s="156" t="n">
        <v>722</v>
      </c>
      <c r="D14" s="156" t="n">
        <v>548</v>
      </c>
      <c r="E14" s="157" t="n">
        <f aca="false">IFERROR((D14-C14)/C14,0)</f>
        <v>-0.240997229916898</v>
      </c>
      <c r="F14" s="184" t="n">
        <v>1509</v>
      </c>
      <c r="G14" s="106" t="n">
        <v>201</v>
      </c>
      <c r="H14" s="106" t="n">
        <v>768</v>
      </c>
      <c r="I14" s="158" t="n">
        <f aca="false">IFERROR((H14-G14)/G14,0)</f>
        <v>2.82089552238806</v>
      </c>
      <c r="J14" s="183" t="n">
        <v>1691</v>
      </c>
      <c r="K14" s="185" t="n">
        <v>923</v>
      </c>
      <c r="L14" s="95" t="n">
        <v>1316</v>
      </c>
      <c r="M14" s="157" t="n">
        <f aca="false">IFERROR((L14-K14)/K14,0)</f>
        <v>0.42578548212351</v>
      </c>
      <c r="N14" s="186" t="n">
        <v>0</v>
      </c>
      <c r="O14" s="110" t="n">
        <f aca="false">87-2</f>
        <v>85</v>
      </c>
      <c r="P14" s="110" t="n">
        <v>224</v>
      </c>
      <c r="Q14" s="159" t="n">
        <f aca="false">IFERROR((P14-O14)/O14,0)</f>
        <v>1.63529411764706</v>
      </c>
      <c r="R14" s="187" t="n">
        <v>-748</v>
      </c>
      <c r="S14" s="160" t="n">
        <f aca="false">287-2</f>
        <v>285</v>
      </c>
      <c r="T14" s="95" t="n">
        <v>424</v>
      </c>
      <c r="U14" s="162" t="n">
        <f aca="false">IFERROR((T14-S14)/S14,0)</f>
        <v>0.487719298245614</v>
      </c>
      <c r="V14" s="188" t="n">
        <v>0</v>
      </c>
      <c r="W14" s="110" t="n">
        <v>0</v>
      </c>
      <c r="X14" s="110" t="n">
        <v>0</v>
      </c>
      <c r="Y14" s="159" t="n">
        <f aca="false">IFERROR((X14-W14)/W14,0)</f>
        <v>0</v>
      </c>
      <c r="Z14" s="189"/>
      <c r="AA14" s="163" t="n">
        <v>0</v>
      </c>
      <c r="AB14" s="163" t="n">
        <v>0</v>
      </c>
      <c r="AC14" s="169" t="n">
        <f aca="false">IFERROR((AB14-AA14)/AA14,0)</f>
        <v>0</v>
      </c>
      <c r="AD14" s="190" t="n">
        <v>2438</v>
      </c>
      <c r="AE14" s="174" t="n">
        <v>638</v>
      </c>
      <c r="AF14" s="164" t="n">
        <v>892</v>
      </c>
      <c r="AG14" s="170" t="n">
        <f aca="false">IFERROR((AF14-AE14)/AE14,0)</f>
        <v>0.398119122257053</v>
      </c>
      <c r="AH14" s="191" t="n">
        <v>1690</v>
      </c>
      <c r="AI14" s="95" t="n">
        <f aca="false">S14+W14+AA14+AE14</f>
        <v>923</v>
      </c>
      <c r="AJ14" s="95" t="n">
        <v>1316</v>
      </c>
      <c r="AK14" s="153" t="n">
        <f aca="false">IFERROR((AJ14-AI14)/AI14,0)</f>
        <v>0.42578548212351</v>
      </c>
      <c r="AL14" s="90" t="n">
        <f aca="false">IFERROR(R14/AH14,0)</f>
        <v>-0.442603550295858</v>
      </c>
      <c r="AM14" s="94" t="n">
        <f aca="false">IFERROR(S14/AI14,0)</f>
        <v>0.308775731310943</v>
      </c>
      <c r="AN14" s="90" t="n">
        <f aca="false">IFERROR(T14/AJ14,0)</f>
        <v>0.322188449848024</v>
      </c>
      <c r="AO14" s="94" t="n">
        <f aca="false">AN14-AM14</f>
        <v>0.0134127185370817</v>
      </c>
      <c r="AP14" s="192" t="n">
        <f aca="false">IFERROR(F14/AD14,0)</f>
        <v>0.618949958982773</v>
      </c>
      <c r="AQ14" s="165" t="n">
        <f aca="false">IFERROR(G14/AE14,0)</f>
        <v>0.315047021943574</v>
      </c>
      <c r="AR14" s="166" t="n">
        <f aca="false">IFERROR(H14/AF14,0)</f>
        <v>0.860986547085202</v>
      </c>
      <c r="AS14" s="153" t="n">
        <f aca="false">IFERROR((AR14-AQ14)/AQ14,0)</f>
        <v>1.73288267184258</v>
      </c>
      <c r="AT14" s="90" t="e">
        <f aca="false">+T14/'tab resultat'!#ref!</f>
        <v>#VALUE!</v>
      </c>
    </row>
    <row r="15" ht="15" customHeight="1">
      <c r="A15" s="155" t="s">
        <v>196</v>
      </c>
      <c r="B15" s="156" t="n">
        <v>0</v>
      </c>
      <c r="C15" s="156" t="n">
        <v>0</v>
      </c>
      <c r="D15" s="156" t="n">
        <v>0</v>
      </c>
      <c r="E15" s="157" t="n">
        <f aca="false">IFERROR((D15-C15)/C15,0)</f>
        <v>0</v>
      </c>
      <c r="F15" s="106" t="n">
        <v>473.575</v>
      </c>
      <c r="G15" s="106" t="n">
        <v>965</v>
      </c>
      <c r="H15" s="106" t="n">
        <v>1267</v>
      </c>
      <c r="I15" s="158" t="n">
        <f aca="false">IFERROR((H15-G15)/G15,0)</f>
        <v>0.312953367875648</v>
      </c>
      <c r="J15" s="156" t="n">
        <v>473.575</v>
      </c>
      <c r="K15" s="185" t="n">
        <v>965</v>
      </c>
      <c r="L15" s="95" t="n">
        <v>1267</v>
      </c>
      <c r="M15" s="157" t="n">
        <f aca="false">IFERROR((L15-K15)/K15,0)</f>
        <v>0.312953367875648</v>
      </c>
      <c r="N15" s="110" t="n">
        <v>170.302</v>
      </c>
      <c r="O15" s="110" t="n">
        <v>438</v>
      </c>
      <c r="P15" s="110" t="n">
        <v>587</v>
      </c>
      <c r="Q15" s="159" t="n">
        <f aca="false">IFERROR((P15-O15)/O15,0)</f>
        <v>0.340182648401827</v>
      </c>
      <c r="R15" s="160" t="n">
        <v>200.302</v>
      </c>
      <c r="S15" s="160" t="n">
        <v>468</v>
      </c>
      <c r="T15" s="95" t="n">
        <v>617</v>
      </c>
      <c r="U15" s="162" t="n">
        <f aca="false">IFERROR((T15-S15)/S15,0)</f>
        <v>0.318376068376068</v>
      </c>
      <c r="V15" s="110" t="n">
        <v>0</v>
      </c>
      <c r="W15" s="110" t="n">
        <v>0</v>
      </c>
      <c r="X15" s="110" t="n">
        <v>0</v>
      </c>
      <c r="Y15" s="159" t="n">
        <f aca="false">IFERROR((X15-W15)/W15,0)</f>
        <v>0</v>
      </c>
      <c r="Z15" s="163" t="n">
        <v>0</v>
      </c>
      <c r="AA15" s="163" t="n">
        <v>0</v>
      </c>
      <c r="AB15" s="163" t="n">
        <v>0</v>
      </c>
      <c r="AC15" s="169" t="n">
        <f aca="false">IFERROR((AB15-AA15)/AA15,0)</f>
        <v>0</v>
      </c>
      <c r="AD15" s="89" t="n">
        <v>273.273</v>
      </c>
      <c r="AE15" s="174" t="n">
        <v>497</v>
      </c>
      <c r="AF15" s="164" t="n">
        <v>650</v>
      </c>
      <c r="AG15" s="170" t="n">
        <f aca="false">IFERROR((AF15-AE15)/AE15,0)</f>
        <v>0.30784708249497</v>
      </c>
      <c r="AH15" s="87" t="n">
        <v>473.575</v>
      </c>
      <c r="AI15" s="95" t="n">
        <f aca="false">S15+W15+AA15+AE15</f>
        <v>965</v>
      </c>
      <c r="AJ15" s="95" t="n">
        <v>1267</v>
      </c>
      <c r="AK15" s="157" t="n">
        <f aca="false">IFERROR((AJ15-AI15)/AI15,0)</f>
        <v>0.312953367875648</v>
      </c>
      <c r="AL15" s="94" t="n">
        <f aca="false">IFERROR(R15/AH15,0)</f>
        <v>0.422957292931426</v>
      </c>
      <c r="AM15" s="94" t="n">
        <f aca="false">IFERROR(S15/AI15,0)</f>
        <v>0.484974093264249</v>
      </c>
      <c r="AN15" s="90" t="n">
        <f aca="false">IFERROR(T15/AJ15,0)</f>
        <v>0.486977111286504</v>
      </c>
      <c r="AO15" s="94" t="n">
        <f aca="false">AN15-AM15</f>
        <v>0.00200301802225483</v>
      </c>
      <c r="AP15" s="193" t="n">
        <f aca="false">IFERROR(F15/AD15,0)</f>
        <v>1.73297398572124</v>
      </c>
      <c r="AQ15" s="165" t="n">
        <f aca="false">IFERROR(G15/AE15,0)</f>
        <v>1.94164989939638</v>
      </c>
      <c r="AR15" s="166" t="n">
        <f aca="false">IFERROR(H15/AF15,0)</f>
        <v>1.94923076923077</v>
      </c>
      <c r="AS15" s="153" t="n">
        <f aca="false">IFERROR((AR15-AQ15)/AQ15,0)</f>
        <v>0.00390434436030298</v>
      </c>
      <c r="AT15" s="167" t="e">
        <f aca="false">+T15/'tab resultat'!#ref!</f>
        <v>#VALUE!</v>
      </c>
    </row>
    <row r="16" ht="15" customHeight="1">
      <c r="A16" s="155" t="s">
        <v>197</v>
      </c>
      <c r="B16" s="156" t="n">
        <v>181</v>
      </c>
      <c r="C16" s="156" t="n">
        <v>164</v>
      </c>
      <c r="D16" s="156" t="n">
        <v>94.552</v>
      </c>
      <c r="E16" s="157" t="n">
        <f aca="false">IFERROR((D16-C16)/C16,0)</f>
        <v>-0.423463414634146</v>
      </c>
      <c r="F16" s="106" t="n">
        <v>4382.818</v>
      </c>
      <c r="G16" s="106" t="n">
        <v>5511</v>
      </c>
      <c r="H16" s="106" t="n">
        <v>6133.342</v>
      </c>
      <c r="I16" s="158" t="n">
        <f aca="false">IFERROR((H16-G16)/G16,0)</f>
        <v>0.112927236436218</v>
      </c>
      <c r="J16" s="156" t="n">
        <v>4563.818</v>
      </c>
      <c r="K16" s="176" t="n">
        <v>5674</v>
      </c>
      <c r="L16" s="95" t="n">
        <v>6227.894</v>
      </c>
      <c r="M16" s="157" t="n">
        <f aca="false">IFERROR((L16-K16)/K16,0)</f>
        <v>0.0976196686640817</v>
      </c>
      <c r="N16" s="110" t="n">
        <v>-404.673</v>
      </c>
      <c r="O16" s="110" t="n">
        <v>116</v>
      </c>
      <c r="P16" s="110" t="n">
        <v>526.055</v>
      </c>
      <c r="Q16" s="177" t="n">
        <f aca="false">IFERROR((P16-O16)/O16,0)</f>
        <v>3.53495689655172</v>
      </c>
      <c r="R16" s="160" t="n">
        <v>2215.327</v>
      </c>
      <c r="S16" s="194" t="n">
        <v>2736</v>
      </c>
      <c r="T16" s="95" t="n">
        <v>3146.055</v>
      </c>
      <c r="U16" s="162" t="n">
        <f aca="false">IFERROR((T16-S16)/S16,0)</f>
        <v>0.149873903508772</v>
      </c>
      <c r="V16" s="110" t="n">
        <v>0</v>
      </c>
      <c r="W16" s="110" t="n">
        <v>0</v>
      </c>
      <c r="X16" s="110" t="n">
        <v>0</v>
      </c>
      <c r="Y16" s="159" t="n">
        <f aca="false">IFERROR((X16-W16)/W16,0)</f>
        <v>0</v>
      </c>
      <c r="Z16" s="163" t="n">
        <v>0</v>
      </c>
      <c r="AA16" s="163" t="n">
        <v>0</v>
      </c>
      <c r="AB16" s="163" t="n">
        <v>0</v>
      </c>
      <c r="AC16" s="157" t="n">
        <f aca="false">IFERROR((AB16-AA16)/AA16,0)</f>
        <v>0</v>
      </c>
      <c r="AD16" s="106" t="n">
        <v>2348.365</v>
      </c>
      <c r="AE16" s="89" t="n">
        <v>2938.116</v>
      </c>
      <c r="AF16" s="164" t="n">
        <v>3081.838</v>
      </c>
      <c r="AG16" s="159" t="n">
        <f aca="false">IFERROR((AF16-AE16)/AE16,0)</f>
        <v>0.0489163804288191</v>
      </c>
      <c r="AH16" s="95" t="n">
        <v>4563.692</v>
      </c>
      <c r="AI16" s="95" t="n">
        <f aca="false">S16+W16+AA16+AE16</f>
        <v>5674.116</v>
      </c>
      <c r="AJ16" s="95" t="n">
        <v>6227.893</v>
      </c>
      <c r="AK16" s="162" t="n">
        <f aca="false">IFERROR((AJ16-AI16)/AI16,0)</f>
        <v>0.0975970530034987</v>
      </c>
      <c r="AL16" s="94" t="n">
        <f aca="false">IFERROR(R16/AH16,0)</f>
        <v>0.485424301201746</v>
      </c>
      <c r="AM16" s="94" t="n">
        <f aca="false">IFERROR(S16/AI16,0)</f>
        <v>0.482189648572571</v>
      </c>
      <c r="AN16" s="90" t="n">
        <f aca="false">IFERROR(T16/AJ16,0)</f>
        <v>0.505155595961588</v>
      </c>
      <c r="AO16" s="90" t="n">
        <f aca="false">AN16-AM16</f>
        <v>0.022965947389017</v>
      </c>
      <c r="AP16" s="165" t="n">
        <f aca="false">IFERROR(F16/AD16,0)</f>
        <v>1.86632742354787</v>
      </c>
      <c r="AQ16" s="165" t="n">
        <f aca="false">IFERROR(G16/AE16,0)</f>
        <v>1.87569176982801</v>
      </c>
      <c r="AR16" s="166" t="n">
        <f aca="false">IFERROR(H16/AF16,0)</f>
        <v>1.9901571724406</v>
      </c>
      <c r="AS16" s="153" t="n">
        <f aca="false">IFERROR((AR16-AQ16)/AQ16,0)</f>
        <v>0.0610256996665743</v>
      </c>
      <c r="AT16" s="167" t="e">
        <f aca="false">+T16/'tab resultat'!#ref!</f>
        <v>#VALUE!</v>
      </c>
    </row>
    <row r="17" ht="13.5" customHeight="1">
      <c r="A17" s="155" t="s">
        <v>198</v>
      </c>
      <c r="B17" s="91" t="n">
        <v>270272</v>
      </c>
      <c r="C17" s="156" t="n">
        <v>288332</v>
      </c>
      <c r="D17" s="156" t="n">
        <v>322383</v>
      </c>
      <c r="E17" s="157" t="n">
        <f aca="false">IFERROR((D17-C17)/C17,0)</f>
        <v>0.118096499868207</v>
      </c>
      <c r="F17" s="106" t="n">
        <v>203944</v>
      </c>
      <c r="G17" s="106" t="n">
        <v>304930</v>
      </c>
      <c r="H17" s="106" t="n">
        <v>416609</v>
      </c>
      <c r="I17" s="158" t="n">
        <f aca="false">IFERROR((H17-G17)/G17,0)</f>
        <v>0.366244711901092</v>
      </c>
      <c r="J17" s="156" t="n">
        <v>474216</v>
      </c>
      <c r="K17" s="176" t="n">
        <v>591898</v>
      </c>
      <c r="L17" s="95" t="n">
        <v>738992</v>
      </c>
      <c r="M17" s="157" t="n">
        <f aca="false">IFERROR((L17-K17)/K17,0)</f>
        <v>0.248512412611632</v>
      </c>
      <c r="N17" s="89" t="n">
        <v>268691</v>
      </c>
      <c r="O17" s="89" t="n">
        <v>296582</v>
      </c>
      <c r="P17" s="110" t="n">
        <v>408375</v>
      </c>
      <c r="Q17" s="159" t="n">
        <f aca="false">IFERROR((P17-O17)/O17,0)</f>
        <v>0.376937912617758</v>
      </c>
      <c r="R17" s="91" t="n">
        <v>278791</v>
      </c>
      <c r="S17" s="195" t="n">
        <v>306682</v>
      </c>
      <c r="T17" s="95" t="n">
        <v>418475</v>
      </c>
      <c r="U17" s="162" t="n">
        <f aca="false">IFERROR((T17-S17)/S17,0)</f>
        <v>0.364524165096093</v>
      </c>
      <c r="V17" s="110" t="n">
        <v>2940</v>
      </c>
      <c r="W17" s="110" t="n">
        <v>4111</v>
      </c>
      <c r="X17" s="110" t="n">
        <v>4817</v>
      </c>
      <c r="Y17" s="170" t="n">
        <f aca="false">IFERROR((X17-W17)/W17,0)</f>
        <v>0.171734371199222</v>
      </c>
      <c r="Z17" s="179" t="n">
        <v>0</v>
      </c>
      <c r="AA17" s="163" t="n">
        <v>0</v>
      </c>
      <c r="AB17" s="163" t="n">
        <v>0</v>
      </c>
      <c r="AC17" s="157" t="n">
        <f aca="false">IFERROR((AB17-AA17)/AA17,0)</f>
        <v>0</v>
      </c>
      <c r="AD17" s="164" t="n">
        <v>192485</v>
      </c>
      <c r="AE17" s="89" t="n">
        <v>281105</v>
      </c>
      <c r="AF17" s="164" t="n">
        <v>315700</v>
      </c>
      <c r="AG17" s="170" t="n">
        <f aca="false">IFERROR((AF17-AE17)/AE17,0)</f>
        <v>0.123067892780278</v>
      </c>
      <c r="AH17" s="179" t="n">
        <f aca="false">+AD17+V17+R17</f>
        <v>474216</v>
      </c>
      <c r="AI17" s="95" t="n">
        <f aca="false">S17+W17+AA17+AE17</f>
        <v>591898</v>
      </c>
      <c r="AJ17" s="95" t="n">
        <v>738992</v>
      </c>
      <c r="AK17" s="162" t="n">
        <f aca="false">IFERROR((AJ17-AI17)/AI17,0)</f>
        <v>0.248512412611632</v>
      </c>
      <c r="AL17" s="94" t="n">
        <f aca="false">IFERROR(R17/AH17,0)</f>
        <v>0.587898763432697</v>
      </c>
      <c r="AM17" s="94" t="n">
        <f aca="false">IFERROR(S17/AI17,0)</f>
        <v>0.518133191867518</v>
      </c>
      <c r="AN17" s="90" t="n">
        <f aca="false">IFERROR(T17/AJ17,0)</f>
        <v>0.566278119384242</v>
      </c>
      <c r="AO17" s="90" t="n">
        <f aca="false">AN17-AM17</f>
        <v>0.0481449275167246</v>
      </c>
      <c r="AP17" s="165" t="n">
        <f aca="false">IFERROR(F17/AD17,0)</f>
        <v>1.05953191157753</v>
      </c>
      <c r="AQ17" s="165" t="n">
        <f aca="false">IFERROR(G17/AE17,0)</f>
        <v>1.08475480692268</v>
      </c>
      <c r="AR17" s="166" t="n">
        <f aca="false">IFERROR(H17/AF17,0)</f>
        <v>1.31963573012354</v>
      </c>
      <c r="AS17" s="153" t="n">
        <f aca="false">IFERROR((AR17-AQ17)/AQ17,0)</f>
        <v>0.216529045736321</v>
      </c>
      <c r="AT17" s="167" t="e">
        <f aca="false">+T17/'tab resultat'!#ref!</f>
        <v>#VALUE!</v>
      </c>
    </row>
    <row r="18" ht="15" customHeight="1">
      <c r="A18" s="155" t="s">
        <v>199</v>
      </c>
      <c r="B18" s="156" t="n">
        <v>5416.146</v>
      </c>
      <c r="C18" s="156" t="n">
        <v>11993</v>
      </c>
      <c r="D18" s="156" t="n">
        <v>13026.734</v>
      </c>
      <c r="E18" s="157" t="n">
        <f aca="false">IFERROR((D18-C18)/C18,0)</f>
        <v>0.0861947802885017</v>
      </c>
      <c r="F18" s="89" t="n">
        <v>29642</v>
      </c>
      <c r="G18" s="106" t="n">
        <v>29180</v>
      </c>
      <c r="H18" s="106" t="n">
        <v>35108.999</v>
      </c>
      <c r="I18" s="158" t="n">
        <f aca="false">IFERROR((H18-G18)/G18,0)</f>
        <v>0.203187080191912</v>
      </c>
      <c r="J18" s="156" t="n">
        <v>35058</v>
      </c>
      <c r="K18" s="156" t="n">
        <v>41173</v>
      </c>
      <c r="L18" s="95" t="n">
        <v>48135.733</v>
      </c>
      <c r="M18" s="157" t="n">
        <f aca="false">IFERROR((L18-K18)/K18,0)</f>
        <v>0.169109197775241</v>
      </c>
      <c r="N18" s="110" t="n">
        <v>7028</v>
      </c>
      <c r="O18" s="110" t="n">
        <v>12099</v>
      </c>
      <c r="P18" s="110" t="n">
        <v>19983.791</v>
      </c>
      <c r="Q18" s="159" t="n">
        <f aca="false">IFERROR((P18-O18)/O18,0)</f>
        <v>0.651689478469295</v>
      </c>
      <c r="R18" s="160" t="n">
        <v>10628</v>
      </c>
      <c r="S18" s="156" t="n">
        <v>15699</v>
      </c>
      <c r="T18" s="95" t="n">
        <v>23583.791</v>
      </c>
      <c r="U18" s="162" t="n">
        <f aca="false">IFERROR((T18-S18)/S18,0)</f>
        <v>0.50224797757819</v>
      </c>
      <c r="V18" s="110" t="n">
        <v>333</v>
      </c>
      <c r="W18" s="110" t="n">
        <v>150.573</v>
      </c>
      <c r="X18" s="110" t="n">
        <v>106.114</v>
      </c>
      <c r="Y18" s="159" t="n">
        <f aca="false">IFERROR((X18-W18)/W18,0)</f>
        <v>-0.295265419431106</v>
      </c>
      <c r="Z18" s="163" t="n">
        <v>0</v>
      </c>
      <c r="AA18" s="163" t="n">
        <v>0</v>
      </c>
      <c r="AB18" s="163" t="n">
        <v>0</v>
      </c>
      <c r="AC18" s="157" t="n">
        <f aca="false">IFERROR((AB18-AA18)/AA18,0)</f>
        <v>0</v>
      </c>
      <c r="AD18" s="164" t="n">
        <v>24097</v>
      </c>
      <c r="AE18" s="89" t="n">
        <f aca="false">25473-151</f>
        <v>25322</v>
      </c>
      <c r="AF18" s="164" t="n">
        <v>24445.828</v>
      </c>
      <c r="AG18" s="159" t="n">
        <f aca="false">IFERROR((AF18-AE18)/AE18,0)</f>
        <v>-0.0346012163336229</v>
      </c>
      <c r="AH18" s="95" t="n">
        <v>35058</v>
      </c>
      <c r="AI18" s="95" t="n">
        <f aca="false">S18+W18+AA18+AE18</f>
        <v>41171.573</v>
      </c>
      <c r="AJ18" s="95" t="n">
        <v>48135.733</v>
      </c>
      <c r="AK18" s="162" t="n">
        <f aca="false">IFERROR((AJ18-AI18)/AI18,0)</f>
        <v>0.16914971890921</v>
      </c>
      <c r="AL18" s="94" t="n">
        <f aca="false">IFERROR(R18/AH18,0)</f>
        <v>0.303154772091962</v>
      </c>
      <c r="AM18" s="94" t="n">
        <f aca="false">IFERROR(S18/AI18,0)</f>
        <v>0.381306781744773</v>
      </c>
      <c r="AN18" s="90" t="n">
        <f aca="false">IFERROR(T18/AJ18,0)</f>
        <v>0.489943531139331</v>
      </c>
      <c r="AO18" s="90" t="n">
        <f aca="false">AN18-AM18</f>
        <v>0.108636749394557</v>
      </c>
      <c r="AP18" s="165" t="n">
        <f aca="false">IFERROR(F18/AD18,0)</f>
        <v>1.23011163215338</v>
      </c>
      <c r="AQ18" s="165" t="n">
        <f aca="false">IFERROR(G18/AE18,0)</f>
        <v>1.15235763367822</v>
      </c>
      <c r="AR18" s="166" t="n">
        <f aca="false">IFERROR(H18/AF18,0)</f>
        <v>1.4361959431278</v>
      </c>
      <c r="AS18" s="153" t="n">
        <f aca="false">IFERROR((AR18-AQ18)/AQ18,0)</f>
        <v>0.246310955170739</v>
      </c>
      <c r="AT18" s="167" t="e">
        <f aca="false">+T18/'tab resultat'!#ref!</f>
        <v>#VALUE!</v>
      </c>
    </row>
    <row r="19" ht="15" customHeight="1">
      <c r="A19" s="155" t="s">
        <v>200</v>
      </c>
      <c r="B19" s="156" t="n">
        <v>15434</v>
      </c>
      <c r="C19" s="156" t="n">
        <v>18432</v>
      </c>
      <c r="D19" s="156" t="n">
        <v>17559</v>
      </c>
      <c r="E19" s="157" t="n">
        <f aca="false">IFERROR((D19-C19)/C19,0)</f>
        <v>-0.04736328125</v>
      </c>
      <c r="F19" s="106" t="n">
        <v>70304</v>
      </c>
      <c r="G19" s="106" t="n">
        <v>88327</v>
      </c>
      <c r="H19" s="106" t="n">
        <v>137181</v>
      </c>
      <c r="I19" s="158" t="n">
        <f aca="false">IFERROR((H19-G19)/G19,0)</f>
        <v>0.553103807442798</v>
      </c>
      <c r="J19" s="95" t="n">
        <v>85738</v>
      </c>
      <c r="K19" s="196" t="n">
        <v>106759</v>
      </c>
      <c r="L19" s="95" t="n">
        <v>154740</v>
      </c>
      <c r="M19" s="157" t="n">
        <f aca="false">IFERROR((L19-K19)/K19,0)</f>
        <v>0.449432834702461</v>
      </c>
      <c r="N19" s="110" t="n">
        <v>27120</v>
      </c>
      <c r="O19" s="110" t="n">
        <v>41458</v>
      </c>
      <c r="P19" s="110" t="n">
        <v>81290</v>
      </c>
      <c r="Q19" s="159" t="n">
        <f aca="false">IFERROR((P19-O19)/O19,0)</f>
        <v>0.960779584157461</v>
      </c>
      <c r="R19" s="163" t="n">
        <v>29618</v>
      </c>
      <c r="S19" s="163" t="n">
        <v>43956</v>
      </c>
      <c r="T19" s="95" t="n">
        <v>83788</v>
      </c>
      <c r="U19" s="162" t="n">
        <f aca="false">IFERROR((T19-S19)/S19,0)</f>
        <v>0.906178906178906</v>
      </c>
      <c r="V19" s="110" t="n">
        <v>211</v>
      </c>
      <c r="W19" s="110" t="n">
        <v>210</v>
      </c>
      <c r="X19" s="110" t="n">
        <v>192</v>
      </c>
      <c r="Y19" s="159" t="n">
        <f aca="false">IFERROR((X19-W19)/W19,0)</f>
        <v>-0.0857142857142857</v>
      </c>
      <c r="Z19" s="163" t="n">
        <v>0</v>
      </c>
      <c r="AA19" s="163" t="n">
        <v>0</v>
      </c>
      <c r="AB19" s="163" t="n">
        <v>0</v>
      </c>
      <c r="AC19" s="157" t="n">
        <f aca="false">IFERROR((AB19-AA19)/AA19,0)</f>
        <v>0</v>
      </c>
      <c r="AD19" s="164" t="n">
        <v>55909</v>
      </c>
      <c r="AE19" s="89" t="n">
        <v>62593</v>
      </c>
      <c r="AF19" s="164" t="n">
        <v>70760</v>
      </c>
      <c r="AG19" s="159" t="n">
        <f aca="false">IFERROR((AF19-AE19)/AE19,0)</f>
        <v>0.130477848960746</v>
      </c>
      <c r="AH19" s="95" t="n">
        <v>85738</v>
      </c>
      <c r="AI19" s="95" t="n">
        <f aca="false">S19+W19+AA19+AE19</f>
        <v>106759</v>
      </c>
      <c r="AJ19" s="95" t="n">
        <v>154740</v>
      </c>
      <c r="AK19" s="162" t="n">
        <f aca="false">IFERROR((AJ19-AI19)/AI19,0)</f>
        <v>0.449432834702461</v>
      </c>
      <c r="AL19" s="94" t="n">
        <f aca="false">IFERROR(R19/AH19,0)</f>
        <v>0.345447759453218</v>
      </c>
      <c r="AM19" s="94" t="n">
        <f aca="false">IFERROR(S19/AI19,0)</f>
        <v>0.411731095270656</v>
      </c>
      <c r="AN19" s="90" t="n">
        <f aca="false">IFERROR(T19/AJ19,0)</f>
        <v>0.541476024298824</v>
      </c>
      <c r="AO19" s="90" t="n">
        <f aca="false">AN19-AM19</f>
        <v>0.129744929028167</v>
      </c>
      <c r="AP19" s="165" t="n">
        <f aca="false">IFERROR(F19/AD19,0)</f>
        <v>1.25747196336905</v>
      </c>
      <c r="AQ19" s="165" t="n">
        <f aca="false">IFERROR(G19/AE19,0)</f>
        <v>1.41113223523397</v>
      </c>
      <c r="AR19" s="166" t="n">
        <f aca="false">IFERROR(H19/AF19,0)</f>
        <v>1.93868004522329</v>
      </c>
      <c r="AS19" s="153" t="n">
        <f aca="false">IFERROR((AR19-AQ19)/AQ19,0)</f>
        <v>0.373847182296029</v>
      </c>
      <c r="AT19" s="167" t="e">
        <f aca="false">+T19/'tab resultat'!#ref!</f>
        <v>#VALUE!</v>
      </c>
    </row>
    <row r="20" ht="15.75" customHeight="1">
      <c r="A20" s="197" t="s">
        <v>201</v>
      </c>
      <c r="B20" s="168" t="n">
        <v>2596</v>
      </c>
      <c r="C20" s="168" t="n">
        <v>2453</v>
      </c>
      <c r="D20" s="168" t="n">
        <v>2320</v>
      </c>
      <c r="E20" s="198" t="n">
        <f aca="false">IFERROR((D20-C20)/C20,0)</f>
        <v>-0.0542193232776192</v>
      </c>
      <c r="F20" s="115" t="n">
        <v>3950</v>
      </c>
      <c r="G20" s="115" t="n">
        <v>3599</v>
      </c>
      <c r="H20" s="115" t="n">
        <v>7639</v>
      </c>
      <c r="I20" s="199" t="n">
        <f aca="false">IFERROR((H20-G20)/G20,0)</f>
        <v>1.12253403723256</v>
      </c>
      <c r="J20" s="114" t="n">
        <v>6546</v>
      </c>
      <c r="K20" s="95" t="n">
        <v>6052</v>
      </c>
      <c r="L20" s="114" t="n">
        <v>9959</v>
      </c>
      <c r="M20" s="198" t="n">
        <f aca="false">IFERROR((L20-K20)/K20,0)</f>
        <v>0.6455717118308</v>
      </c>
      <c r="N20" s="88" t="n">
        <v>2754</v>
      </c>
      <c r="O20" s="88" t="n">
        <v>1550</v>
      </c>
      <c r="P20" s="88" t="n">
        <v>4095</v>
      </c>
      <c r="Q20" s="177" t="n">
        <f aca="false">IFERROR((P20-O20)/O20,0)</f>
        <v>1.64193548387097</v>
      </c>
      <c r="R20" s="161" t="n">
        <v>2894</v>
      </c>
      <c r="S20" s="161" t="n">
        <v>1690</v>
      </c>
      <c r="T20" s="114" t="n">
        <v>4235</v>
      </c>
      <c r="U20" s="200" t="n">
        <f aca="false">IFERROR((T20-S20)/S20,0)</f>
        <v>1.50591715976331</v>
      </c>
      <c r="V20" s="88" t="n">
        <v>0</v>
      </c>
      <c r="W20" s="88" t="n">
        <v>0</v>
      </c>
      <c r="X20" s="88" t="n">
        <v>0</v>
      </c>
      <c r="Y20" s="177" t="n">
        <f aca="false">IFERROR((X20-W20)/W20,0)</f>
        <v>0</v>
      </c>
      <c r="Z20" s="161" t="n">
        <v>0</v>
      </c>
      <c r="AA20" s="161" t="n">
        <v>0</v>
      </c>
      <c r="AB20" s="161" t="n">
        <v>0</v>
      </c>
      <c r="AC20" s="198" t="n">
        <f aca="false">IFERROR((AB20-AA20)/AA20,0)</f>
        <v>0</v>
      </c>
      <c r="AD20" s="174" t="n">
        <v>3652</v>
      </c>
      <c r="AE20" s="201" t="n">
        <v>4362</v>
      </c>
      <c r="AF20" s="174" t="n">
        <v>5724</v>
      </c>
      <c r="AG20" s="177" t="n">
        <f aca="false">IFERROR((AF20-AE20)/AE20,0)</f>
        <v>0.312242090784044</v>
      </c>
      <c r="AH20" s="114" t="n">
        <v>6546</v>
      </c>
      <c r="AI20" s="114" t="n">
        <f aca="false">S20+W20+AA20+AE20</f>
        <v>6052</v>
      </c>
      <c r="AJ20" s="114" t="n">
        <v>9959</v>
      </c>
      <c r="AK20" s="200" t="n">
        <f aca="false">IFERROR((AJ20-AI20)/AI20,0)</f>
        <v>0.6455717118308</v>
      </c>
      <c r="AL20" s="202" t="n">
        <f aca="false">IFERROR(R20/AH20,0)</f>
        <v>0.442102047051635</v>
      </c>
      <c r="AM20" s="202" t="n">
        <f aca="false">IFERROR(S20/AI20,0)</f>
        <v>0.279246530072703</v>
      </c>
      <c r="AN20" s="202" t="n">
        <f aca="false">IFERROR(T20/AJ20,0)</f>
        <v>0.425243498343207</v>
      </c>
      <c r="AO20" s="203" t="n">
        <f aca="false">AN20-AM20</f>
        <v>0.145996968270504</v>
      </c>
      <c r="AP20" s="182" t="n">
        <f aca="false">IFERROR(F20/AD20,0)</f>
        <v>1.0815991237678</v>
      </c>
      <c r="AQ20" s="182" t="n">
        <f aca="false">IFERROR(G20/AE20,0)</f>
        <v>0.825080238422742</v>
      </c>
      <c r="AR20" s="204" t="n">
        <f aca="false">IFERROR(H20/AF20,0)</f>
        <v>1.33455625436758</v>
      </c>
      <c r="AS20" s="181" t="n">
        <f aca="false">IFERROR((AR20-AQ20)/AQ20,0)</f>
        <v>0.617486630050393</v>
      </c>
      <c r="AT20" s="205" t="e">
        <f aca="false">+T20/'tab resultat'!#ref!</f>
        <v>#VALUE!</v>
      </c>
    </row>
    <row r="21" ht="15" customHeight="1">
      <c r="A21" s="206" t="s">
        <v>202</v>
      </c>
      <c r="B21" s="207"/>
      <c r="C21" s="207"/>
      <c r="D21" s="208"/>
      <c r="E21" s="209" t="n">
        <f aca="false">IFERROR((D22-C22)/C22,0)</f>
        <v>0.0163332179695034</v>
      </c>
      <c r="F21" s="210"/>
      <c r="G21" s="210"/>
      <c r="H21" s="211"/>
      <c r="I21" s="212" t="n">
        <f aca="false">IFERROR((H22-G22)/G22,0)</f>
        <v>0.206088875893176</v>
      </c>
      <c r="J21" s="213"/>
      <c r="K21" s="207"/>
      <c r="L21" s="208"/>
      <c r="M21" s="209" t="n">
        <f aca="false">IFERROR((L22-K22)/K22,0)</f>
        <v>0.0843469315699127</v>
      </c>
      <c r="N21" s="210"/>
      <c r="O21" s="210"/>
      <c r="P21" s="211"/>
      <c r="Q21" s="212" t="n">
        <f aca="false">IFERROR((P22-O22)/O22,0)</f>
        <v>0.0916896491709845</v>
      </c>
      <c r="R21" s="213"/>
      <c r="S21" s="207"/>
      <c r="T21" s="208"/>
      <c r="U21" s="209" t="n">
        <f aca="false">IFERROR((T22-S22)/S22,0)</f>
        <v>0.0854583795669034</v>
      </c>
      <c r="V21" s="210"/>
      <c r="W21" s="210"/>
      <c r="X21" s="211"/>
      <c r="Y21" s="212" t="n">
        <f aca="false">IFERROR((X22-W22)/W22,0)</f>
        <v>0.293645442111471</v>
      </c>
      <c r="Z21" s="213"/>
      <c r="AA21" s="207"/>
      <c r="AB21" s="208"/>
      <c r="AC21" s="209" t="n">
        <f aca="false">IFERROR((AB22-AA22)/AA22,0)</f>
        <v>-0.127079108150702</v>
      </c>
      <c r="AD21" s="210"/>
      <c r="AE21" s="210"/>
      <c r="AF21" s="211"/>
      <c r="AG21" s="212" t="n">
        <f aca="false">IFERROR((AF22-AE22)/AE22,0)</f>
        <v>0.0912819183428417</v>
      </c>
      <c r="AH21" s="213"/>
      <c r="AI21" s="207"/>
      <c r="AJ21" s="208"/>
      <c r="AK21" s="209" t="n">
        <f aca="false">IFERROR((AJ22-AI22)/AI22,0)</f>
        <v>0.0843476614584123</v>
      </c>
      <c r="AL21" s="214" t="n">
        <f aca="false">IFERROR(R22/AH22,0)</f>
        <v>0.4518371052485</v>
      </c>
      <c r="AM21" s="214" t="n">
        <f aca="false">IFERROR(S22/AI22,0)</f>
        <v>0.428616990939569</v>
      </c>
      <c r="AN21" s="215" t="n">
        <f aca="false">IFERROR(T22/AJ22,0)</f>
        <v>0.429056031544686</v>
      </c>
      <c r="AO21" s="216" t="n">
        <f aca="false">AN21-AM21</f>
        <v>0.000439040605116681</v>
      </c>
      <c r="AP21" s="217" t="n">
        <f aca="false">IFERROR(F22/AD22,0)</f>
        <v>0.954970530876278</v>
      </c>
      <c r="AQ21" s="217" t="n">
        <f aca="false">IFERROR(G22/AE22,0)</f>
        <v>1.03446953634857</v>
      </c>
      <c r="AR21" s="218" t="n">
        <f aca="false">IFERROR(H22/AF22,0)</f>
        <v>1.14329961787968</v>
      </c>
      <c r="AS21" s="219" t="n">
        <f aca="false">IFERROR((AR21-AQ21)/AQ21,0)</f>
        <v>0.105203756811689</v>
      </c>
      <c r="AT21" s="220" t="e">
        <f aca="false">+T22/'tab resultat'!#ref!</f>
        <v>#VALUE!</v>
      </c>
    </row>
    <row r="22" ht="15.75" customHeight="1">
      <c r="A22" s="221" t="s">
        <v>203</v>
      </c>
      <c r="B22" s="222" t="n">
        <f aca="false">SUM(B6:B20)</f>
        <v>2156652.819</v>
      </c>
      <c r="C22" s="222" t="n">
        <f aca="false">SUM(C6:C20)</f>
        <v>2216177</v>
      </c>
      <c r="D22" s="222" t="n">
        <f aca="false">SUM(D6:D20)</f>
        <v>2252374.302</v>
      </c>
      <c r="E22" s="223"/>
      <c r="F22" s="224" t="n">
        <f aca="false">SUM(F6:F20)</f>
        <v>974484.859</v>
      </c>
      <c r="G22" s="224" t="n">
        <f aca="false">SUM(G6:G20)</f>
        <v>1143005.987</v>
      </c>
      <c r="H22" s="224" t="n">
        <f aca="false">SUM(H6:H20)</f>
        <v>1378566.806</v>
      </c>
      <c r="I22" s="225"/>
      <c r="J22" s="226" t="n">
        <f aca="false">SUM(J6:J20)</f>
        <v>3131137.532</v>
      </c>
      <c r="K22" s="226" t="n">
        <f aca="false">SUM(K6:K20)</f>
        <v>3348504.987</v>
      </c>
      <c r="L22" s="226" t="n">
        <f aca="false">SUM(L6:L20)</f>
        <v>3630941.108</v>
      </c>
      <c r="M22" s="227"/>
      <c r="N22" s="224" t="n">
        <f aca="false">SUM(N6:N20)</f>
        <v>1345154.074</v>
      </c>
      <c r="O22" s="224" t="n">
        <f aca="false">SUM(O6:O20)</f>
        <v>1357860.436</v>
      </c>
      <c r="P22" s="224" t="n">
        <f aca="false">SUM(P6:P20)</f>
        <v>1482362.183</v>
      </c>
      <c r="Q22" s="228"/>
      <c r="R22" s="226" t="n">
        <f aca="false">SUM(R6:R20)</f>
        <v>1414763.702</v>
      </c>
      <c r="S22" s="226" t="n">
        <f aca="false">SUM(S6:S20)</f>
        <v>1435225.166</v>
      </c>
      <c r="T22" s="226" t="n">
        <f aca="false">SUM(T6:T20)</f>
        <v>1557877.183</v>
      </c>
      <c r="U22" s="229"/>
      <c r="V22" s="224" t="n">
        <f aca="false">SUM(V6:V20)</f>
        <v>227740</v>
      </c>
      <c r="W22" s="224" t="n">
        <f aca="false">SUM(W6:W20)</f>
        <v>384224.118</v>
      </c>
      <c r="X22" s="224" t="n">
        <f aca="false">SUM(X6:X20)</f>
        <v>497049.779</v>
      </c>
      <c r="Y22" s="228"/>
      <c r="Z22" s="226" t="n">
        <f aca="false">SUM(Z6:Z20)</f>
        <v>468198.452</v>
      </c>
      <c r="AA22" s="226" t="n">
        <f aca="false">SUM(AA6:AA20)</f>
        <v>424133.54</v>
      </c>
      <c r="AB22" s="226" t="n">
        <f aca="false">SUM(AB6:AB20)</f>
        <v>370235.028</v>
      </c>
      <c r="AC22" s="229"/>
      <c r="AD22" s="224" t="n">
        <f aca="false">SUM(AD6:AD20)</f>
        <v>1020434.482</v>
      </c>
      <c r="AE22" s="224" t="n">
        <f aca="false">SUM(AE6:AE20)</f>
        <v>1104919.91</v>
      </c>
      <c r="AF22" s="230" t="n">
        <f aca="false">SUM(AF6:AF20)</f>
        <v>1205779.119</v>
      </c>
      <c r="AG22" s="228"/>
      <c r="AH22" s="226" t="n">
        <f aca="false">SUM(AH6:AH20)</f>
        <v>3131136.61</v>
      </c>
      <c r="AI22" s="226" t="n">
        <f aca="false">SUM(AI6:AI20)</f>
        <v>3348502.734</v>
      </c>
      <c r="AJ22" s="226" t="n">
        <f aca="false">SUM(AJ6:AJ20)</f>
        <v>3630941.109</v>
      </c>
      <c r="AK22" s="227"/>
      <c r="AL22" s="231"/>
      <c r="AM22" s="231"/>
      <c r="AN22" s="231"/>
      <c r="AO22" s="228"/>
      <c r="AP22" s="232"/>
      <c r="AQ22" s="232"/>
      <c r="AR22" s="232"/>
      <c r="AS22" s="232"/>
      <c r="AT22" s="233"/>
    </row>
    <row r="24" ht="15" customHeight="1">
      <c r="A24" t="s">
        <v>221</v>
      </c>
      <c r="R24" s="46"/>
      <c r="T24" s="46"/>
      <c r="AO24" s="234"/>
    </row>
    <row r="25" ht="15" customHeight="1">
      <c r="A25" t="s">
        <v>222</v>
      </c>
      <c r="T25" s="235"/>
    </row>
    <row r="26" ht="15" customHeight="1">
      <c r="A26" t="s">
        <v>223</v>
      </c>
    </row>
    <row r="27" ht="15" customHeight="1">
      <c r="A27" t="s">
        <v>224</v>
      </c>
    </row>
    <row r="28" ht="15" customHeight="1">
      <c r="G28" s="236"/>
      <c r="AQ28" s="237"/>
    </row>
  </sheetData>
  <mergeCells count="1">
    <mergeCell ref="A4:A5"/>
  </mergeCells>
  <pageMargins left="0.7" right="0.7" top="0.597222222222222" bottom="0.597222222222222" header="0.511805555555556" footer="0.511805555555556"/>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R1" colorId="64" zoomScale="100" zoomScaleNormal="100" zoomScalePageLayoutView="100" workbookViewId="0">
      <selection pane="topLeft" activeCell="B6" activeCellId="0" sqref="B6"/>
    </sheetView>
  </sheetViews>
  <sheetFormatPr defaultRowHeight="15.0" baseColWidth="10" outlineLevelCol="0"/>
  <cols>
    <col min="1" max="1" width="40.71" hidden="false" outlineLevel="0" customWidth="1"/>
  </cols>
  <sheetData>
    <row r="1" ht="13.5" customHeight="1">
      <c r="A1" s="47"/>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238"/>
      <c r="AQ1" s="238"/>
      <c r="AR1" s="238"/>
      <c r="AS1" s="238"/>
      <c r="AT1" s="15"/>
      <c r="AU1" s="15"/>
      <c r="AV1" s="15"/>
      <c r="AW1" s="15"/>
      <c r="AX1" s="238"/>
      <c r="AY1" s="238"/>
      <c r="AZ1" s="238"/>
      <c r="BA1" s="238"/>
      <c r="BB1" s="48"/>
      <c r="BC1" s="48"/>
      <c r="BD1" s="48"/>
      <c r="BE1" s="48"/>
      <c r="BF1" s="15"/>
    </row>
    <row r="2" ht="15" customHeight="1">
      <c r="A2" s="49" t="s">
        <v>225</v>
      </c>
      <c r="B2" s="49"/>
      <c r="C2" s="49"/>
      <c r="D2" s="49"/>
      <c r="E2" s="49"/>
      <c r="F2" s="49"/>
      <c r="G2" s="49"/>
      <c r="H2" s="49"/>
      <c r="I2" s="49"/>
      <c r="J2" s="49"/>
      <c r="K2" s="49"/>
      <c r="L2" s="49"/>
      <c r="M2" s="49"/>
      <c r="N2" s="50"/>
      <c r="O2" s="50"/>
      <c r="P2" s="50"/>
      <c r="Q2" s="49"/>
      <c r="R2" s="49"/>
      <c r="S2" s="49"/>
      <c r="T2" s="49"/>
      <c r="U2" s="49"/>
      <c r="V2" s="50"/>
      <c r="W2" s="50"/>
      <c r="X2" s="50"/>
      <c r="Y2" s="49"/>
      <c r="Z2" s="49"/>
      <c r="AA2" s="49"/>
      <c r="AB2" s="49"/>
      <c r="AC2" s="49"/>
      <c r="AD2" s="50"/>
      <c r="AE2" s="50"/>
      <c r="AF2" s="50"/>
      <c r="AG2" s="49"/>
      <c r="AH2" s="49"/>
      <c r="AI2" s="49"/>
      <c r="AJ2" s="49"/>
      <c r="AK2" s="49"/>
      <c r="AL2" s="49"/>
      <c r="AM2" s="49"/>
      <c r="AN2" s="49"/>
      <c r="AO2" s="49"/>
      <c r="AP2" s="239"/>
      <c r="AQ2" s="239"/>
      <c r="AR2" s="239"/>
      <c r="AS2" s="239"/>
      <c r="AT2" s="49"/>
      <c r="AU2" s="49"/>
      <c r="AV2" s="49"/>
      <c r="AW2" s="49"/>
      <c r="AX2" s="239"/>
      <c r="AY2" s="239"/>
      <c r="AZ2" s="239"/>
      <c r="BA2" s="239"/>
      <c r="BB2" s="50"/>
      <c r="BC2" s="50"/>
      <c r="BD2" s="50"/>
      <c r="BE2" s="50"/>
    </row>
    <row r="3" ht="13.5" customHeight="1">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238"/>
      <c r="AQ3" s="238"/>
      <c r="AR3" s="238"/>
      <c r="AS3" s="238"/>
      <c r="AT3" s="15"/>
      <c r="AU3" s="15"/>
      <c r="AV3" s="15"/>
      <c r="AW3" s="15"/>
      <c r="AX3" s="238"/>
      <c r="AY3" s="238"/>
      <c r="AZ3" s="238"/>
      <c r="BA3" s="238"/>
      <c r="BB3" s="48"/>
      <c r="BC3" s="48"/>
      <c r="BD3" s="48"/>
      <c r="BE3" s="48"/>
      <c r="BF3" s="15"/>
    </row>
    <row r="4" ht="13.5" customHeight="1">
      <c r="A4" s="51" t="s">
        <v>179</v>
      </c>
      <c r="B4" s="129"/>
      <c r="C4" s="129" t="s">
        <v>207</v>
      </c>
      <c r="D4" s="129"/>
      <c r="E4" s="130"/>
      <c r="F4" s="56"/>
      <c r="G4" s="55" t="s">
        <v>208</v>
      </c>
      <c r="H4" s="56"/>
      <c r="I4" s="131"/>
      <c r="J4" s="53"/>
      <c r="K4" s="58" t="s">
        <v>209</v>
      </c>
      <c r="L4" s="53"/>
      <c r="M4" s="54"/>
      <c r="N4" s="56"/>
      <c r="O4" s="55" t="s">
        <v>210</v>
      </c>
      <c r="P4" s="56"/>
      <c r="Q4" s="131"/>
      <c r="R4" s="240" t="s">
        <v>211</v>
      </c>
      <c r="S4" s="240"/>
      <c r="T4" s="240"/>
      <c r="U4" s="240"/>
      <c r="V4" s="241" t="s">
        <v>226</v>
      </c>
      <c r="W4" s="241"/>
      <c r="X4" s="241"/>
      <c r="Y4" s="241"/>
      <c r="Z4" s="53"/>
      <c r="AA4" s="133" t="s">
        <v>213</v>
      </c>
      <c r="AB4" s="53"/>
      <c r="AC4" s="54"/>
      <c r="AD4" s="56"/>
      <c r="AE4" s="55" t="s">
        <v>214</v>
      </c>
      <c r="AF4" s="56"/>
      <c r="AG4" s="131"/>
      <c r="AH4" s="53"/>
      <c r="AI4" s="58" t="s">
        <v>215</v>
      </c>
      <c r="AJ4" s="53"/>
      <c r="AK4" s="54"/>
      <c r="AL4" s="56"/>
      <c r="AM4" s="134" t="s">
        <v>227</v>
      </c>
      <c r="AN4" s="56"/>
      <c r="AO4" s="131"/>
      <c r="AP4" s="242"/>
      <c r="AQ4" s="243" t="s">
        <v>228</v>
      </c>
      <c r="AR4" s="242"/>
      <c r="AS4" s="244"/>
      <c r="AT4" s="56"/>
      <c r="AU4" s="134" t="s">
        <v>217</v>
      </c>
      <c r="AV4" s="56"/>
      <c r="AW4" s="245"/>
      <c r="AX4" s="53"/>
      <c r="AY4" s="58" t="s">
        <v>229</v>
      </c>
      <c r="AZ4" s="53"/>
      <c r="BA4" s="54"/>
      <c r="BB4" s="246"/>
      <c r="BC4" s="247" t="s">
        <v>230</v>
      </c>
      <c r="BD4" s="246"/>
      <c r="BE4" s="248"/>
      <c r="BF4" s="249"/>
    </row>
    <row r="5" ht="57" customHeight="1">
      <c r="A5" s="51"/>
      <c r="B5" s="138" t="n">
        <v>2022</v>
      </c>
      <c r="C5" s="138" t="n">
        <v>2023</v>
      </c>
      <c r="D5" s="138" t="n">
        <v>2024</v>
      </c>
      <c r="E5" s="139" t="s">
        <v>186</v>
      </c>
      <c r="F5" s="65" t="n">
        <v>2022</v>
      </c>
      <c r="G5" s="65" t="n">
        <v>2023</v>
      </c>
      <c r="H5" s="65" t="n">
        <v>2024</v>
      </c>
      <c r="I5" s="140" t="str">
        <f aca="false">E5</f>
        <v>Endring i prosent
2023
--&gt; 2024</v>
      </c>
      <c r="J5" s="138" t="n">
        <v>2022</v>
      </c>
      <c r="K5" s="138" t="n">
        <v>2023</v>
      </c>
      <c r="L5" s="138" t="n">
        <v>2024</v>
      </c>
      <c r="M5" s="139" t="str">
        <f aca="false">E5</f>
        <v>Endring i prosent
2023
--&gt; 2024</v>
      </c>
      <c r="N5" s="65" t="n">
        <v>2022</v>
      </c>
      <c r="O5" s="65" t="n">
        <v>2023</v>
      </c>
      <c r="P5" s="65" t="n">
        <v>2024</v>
      </c>
      <c r="Q5" s="140" t="str">
        <f aca="false">E5</f>
        <v>Endring i prosent
2023
--&gt; 2024</v>
      </c>
      <c r="R5" s="138" t="n">
        <v>2022</v>
      </c>
      <c r="S5" s="138" t="n">
        <v>2023</v>
      </c>
      <c r="T5" s="138" t="n">
        <v>2024</v>
      </c>
      <c r="U5" s="139" t="str">
        <f aca="false">E5</f>
        <v>Endring i prosent
2023
--&gt; 2024</v>
      </c>
      <c r="V5" s="65" t="n">
        <v>2022</v>
      </c>
      <c r="W5" s="65" t="n">
        <v>2023</v>
      </c>
      <c r="X5" s="65" t="n">
        <v>2024</v>
      </c>
      <c r="Y5" s="140" t="str">
        <f aca="false">E5</f>
        <v>Endring i prosent
2023
--&gt; 2024</v>
      </c>
      <c r="Z5" s="138" t="n">
        <v>2022</v>
      </c>
      <c r="AA5" s="138" t="n">
        <v>2023</v>
      </c>
      <c r="AB5" s="138" t="n">
        <v>2024</v>
      </c>
      <c r="AC5" s="139" t="str">
        <f aca="false">E5</f>
        <v>Endring i prosent
2023
--&gt; 2024</v>
      </c>
      <c r="AD5" s="65" t="n">
        <v>2022</v>
      </c>
      <c r="AE5" s="65" t="n">
        <v>2023</v>
      </c>
      <c r="AF5" s="65" t="n">
        <v>2024</v>
      </c>
      <c r="AG5" s="140" t="str">
        <f aca="false">E5</f>
        <v>Endring i prosent
2023
--&gt; 2024</v>
      </c>
      <c r="AH5" s="138" t="n">
        <v>2022</v>
      </c>
      <c r="AI5" s="138" t="n">
        <v>2023</v>
      </c>
      <c r="AJ5" s="138" t="n">
        <v>2024</v>
      </c>
      <c r="AK5" s="139" t="str">
        <f aca="false">E5</f>
        <v>Endring i prosent
2023
--&gt; 2024</v>
      </c>
      <c r="AL5" s="65" t="n">
        <v>2022</v>
      </c>
      <c r="AM5" s="65" t="n">
        <v>2023</v>
      </c>
      <c r="AN5" s="65" t="n">
        <v>2024</v>
      </c>
      <c r="AO5" s="140" t="s">
        <v>231</v>
      </c>
      <c r="AP5" s="138" t="n">
        <v>2022</v>
      </c>
      <c r="AQ5" s="138" t="n">
        <v>2023</v>
      </c>
      <c r="AR5" s="138" t="n">
        <v>2024</v>
      </c>
      <c r="AS5" s="139" t="s">
        <v>232</v>
      </c>
      <c r="AT5" s="65" t="n">
        <v>2022</v>
      </c>
      <c r="AU5" s="250" t="n">
        <v>2023</v>
      </c>
      <c r="AV5" s="250" t="n">
        <v>2024</v>
      </c>
      <c r="AW5" s="140" t="str">
        <f aca="false">AS5</f>
        <v>Endring
2023
--&gt; 2024</v>
      </c>
      <c r="AX5" s="138" t="n">
        <v>2022</v>
      </c>
      <c r="AY5" s="138" t="n">
        <v>2023</v>
      </c>
      <c r="AZ5" s="138" t="n">
        <v>2024</v>
      </c>
      <c r="BA5" s="139" t="str">
        <f aca="false">E5</f>
        <v>Endring i prosent
2023
--&gt; 2024</v>
      </c>
      <c r="BB5" s="65" t="n">
        <v>2022</v>
      </c>
      <c r="BC5" s="65" t="n">
        <v>2023</v>
      </c>
      <c r="BD5" s="65" t="n">
        <v>2024</v>
      </c>
      <c r="BE5" s="251" t="str">
        <f aca="false">AO5</f>
        <v>Endring i prosent-poeng
2023
--&gt;2024</v>
      </c>
      <c r="BF5" s="46"/>
    </row>
    <row r="6" ht="13.5" customHeight="1">
      <c r="A6" s="69" t="s">
        <v>68</v>
      </c>
      <c r="B6" s="144"/>
      <c r="C6" s="144"/>
      <c r="D6" s="144" t="n">
        <v>39899.252</v>
      </c>
      <c r="E6" s="252"/>
      <c r="F6" s="74"/>
      <c r="G6" s="74"/>
      <c r="H6" s="74" t="n">
        <v>69256.91221</v>
      </c>
      <c r="I6" s="253"/>
      <c r="J6" s="254"/>
      <c r="K6" s="77"/>
      <c r="L6" s="77" t="n">
        <v>109156.16421</v>
      </c>
      <c r="M6" s="252"/>
      <c r="N6" s="74"/>
      <c r="O6" s="74"/>
      <c r="P6" s="74" t="n">
        <v>72142.55738</v>
      </c>
      <c r="Q6" s="253"/>
      <c r="R6" s="77"/>
      <c r="S6" s="77"/>
      <c r="T6" s="77" t="n">
        <v>72242.55738</v>
      </c>
      <c r="U6" s="252"/>
      <c r="V6" s="255"/>
      <c r="W6" s="74"/>
      <c r="X6" s="74" t="n">
        <v>0</v>
      </c>
      <c r="Y6" s="253"/>
      <c r="Z6" s="254"/>
      <c r="AA6" s="77"/>
      <c r="AB6" s="77" t="n">
        <v>500</v>
      </c>
      <c r="AC6" s="252"/>
      <c r="AD6" s="256"/>
      <c r="AE6" s="149"/>
      <c r="AF6" s="149" t="n">
        <v>36413.82444</v>
      </c>
      <c r="AG6" s="257"/>
      <c r="AH6" s="77"/>
      <c r="AI6" s="77"/>
      <c r="AJ6" s="77" t="n">
        <v>109156.38182</v>
      </c>
      <c r="AK6" s="258"/>
      <c r="AL6" s="82"/>
      <c r="AM6" s="82"/>
      <c r="AN6" s="82"/>
      <c r="AO6" s="257"/>
      <c r="AP6" s="259"/>
      <c r="AQ6" s="259"/>
      <c r="AR6" s="260"/>
      <c r="AS6" s="261"/>
      <c r="AT6" s="262"/>
      <c r="AU6" s="262"/>
      <c r="AV6" s="262"/>
      <c r="AW6" s="263"/>
      <c r="AX6" s="264"/>
      <c r="AY6" s="72"/>
      <c r="AZ6" s="77"/>
      <c r="BA6" s="258"/>
      <c r="BB6" s="82"/>
      <c r="BC6" s="82"/>
      <c r="BD6" s="82"/>
      <c r="BE6" s="76"/>
    </row>
    <row r="7" ht="13.5" customHeight="1">
      <c r="A7" s="69" t="s">
        <v>188</v>
      </c>
      <c r="B7" s="156"/>
      <c r="C7" s="156"/>
      <c r="D7" s="156"/>
      <c r="E7" s="157"/>
      <c r="F7" s="106"/>
      <c r="G7" s="106"/>
      <c r="H7" s="106"/>
      <c r="I7" s="159"/>
      <c r="J7" s="196"/>
      <c r="K7" s="95"/>
      <c r="L7" s="95"/>
      <c r="M7" s="157"/>
      <c r="N7" s="110"/>
      <c r="O7" s="110"/>
      <c r="P7" s="106"/>
      <c r="Q7" s="159"/>
      <c r="R7" s="163"/>
      <c r="S7" s="163"/>
      <c r="T7" s="95"/>
      <c r="U7" s="157"/>
      <c r="V7" s="265"/>
      <c r="W7" s="110"/>
      <c r="X7" s="106"/>
      <c r="Y7" s="159"/>
      <c r="Z7" s="196"/>
      <c r="AA7" s="163"/>
      <c r="AB7" s="95"/>
      <c r="AC7" s="157"/>
      <c r="AD7" s="266"/>
      <c r="AE7" s="164"/>
      <c r="AF7" s="106"/>
      <c r="AG7" s="90"/>
      <c r="AH7" s="95"/>
      <c r="AI7" s="95"/>
      <c r="AJ7" s="95"/>
      <c r="AK7" s="267"/>
      <c r="AL7" s="94"/>
      <c r="AM7" s="94"/>
      <c r="AN7" s="94"/>
      <c r="AO7" s="90"/>
      <c r="AP7" s="268"/>
      <c r="AQ7" s="268"/>
      <c r="AR7" s="269"/>
      <c r="AS7" s="270"/>
      <c r="AT7" s="271"/>
      <c r="AU7" s="271"/>
      <c r="AV7" s="271"/>
      <c r="AW7" s="272"/>
      <c r="AX7" s="273"/>
      <c r="AY7" s="274"/>
      <c r="AZ7" s="95"/>
      <c r="BA7" s="267"/>
      <c r="BB7" s="94"/>
      <c r="BC7" s="94"/>
      <c r="BD7" s="94"/>
      <c r="BE7" s="275"/>
    </row>
    <row r="8" ht="13.5" customHeight="1">
      <c r="A8" s="276" t="s">
        <v>189</v>
      </c>
      <c r="B8" s="277"/>
      <c r="C8" s="277"/>
      <c r="D8" s="277" t="n">
        <v>117765</v>
      </c>
      <c r="E8" s="169"/>
      <c r="F8" s="93"/>
      <c r="G8" s="93"/>
      <c r="H8" s="93" t="n">
        <v>149147</v>
      </c>
      <c r="I8" s="170"/>
      <c r="J8" s="278"/>
      <c r="K8" s="104"/>
      <c r="L8" s="104" t="n">
        <v>266912</v>
      </c>
      <c r="M8" s="169"/>
      <c r="N8" s="101"/>
      <c r="O8" s="101"/>
      <c r="P8" s="93" t="n">
        <v>59573</v>
      </c>
      <c r="Q8" s="170"/>
      <c r="R8" s="173"/>
      <c r="S8" s="173"/>
      <c r="T8" s="104" t="n">
        <v>81412</v>
      </c>
      <c r="U8" s="169"/>
      <c r="V8" s="279"/>
      <c r="W8" s="101"/>
      <c r="X8" s="93" t="n">
        <v>0</v>
      </c>
      <c r="Y8" s="170"/>
      <c r="Z8" s="280"/>
      <c r="AA8" s="173"/>
      <c r="AB8" s="104" t="n">
        <v>0</v>
      </c>
      <c r="AC8" s="169"/>
      <c r="AD8" s="281"/>
      <c r="AE8" s="89"/>
      <c r="AF8" s="103" t="n">
        <v>185500</v>
      </c>
      <c r="AG8" s="94"/>
      <c r="AH8" s="104"/>
      <c r="AI8" s="104"/>
      <c r="AJ8" s="104" t="n">
        <v>266912</v>
      </c>
      <c r="AK8" s="282"/>
      <c r="AL8" s="112"/>
      <c r="AM8" s="112"/>
      <c r="AN8" s="112"/>
      <c r="AO8" s="94"/>
      <c r="AP8" s="283"/>
      <c r="AQ8" s="283"/>
      <c r="AR8" s="284"/>
      <c r="AS8" s="285"/>
      <c r="AT8" s="286"/>
      <c r="AU8" s="286"/>
      <c r="AV8" s="286"/>
      <c r="AW8" s="287"/>
      <c r="AX8" s="288"/>
      <c r="AY8" s="86"/>
      <c r="AZ8" s="104"/>
      <c r="BA8" s="282"/>
      <c r="BB8" s="112"/>
      <c r="BC8" s="112"/>
      <c r="BD8" s="112"/>
      <c r="BE8" s="289"/>
    </row>
    <row r="9" ht="13.5" customHeight="1">
      <c r="A9" s="155" t="s">
        <v>190</v>
      </c>
      <c r="B9" s="156"/>
      <c r="C9" s="156"/>
      <c r="D9" s="156" t="n">
        <v>244</v>
      </c>
      <c r="E9" s="157"/>
      <c r="F9" s="106"/>
      <c r="G9" s="106"/>
      <c r="H9" s="106" t="n">
        <v>11282</v>
      </c>
      <c r="I9" s="159"/>
      <c r="J9" s="196"/>
      <c r="K9" s="95"/>
      <c r="L9" s="95" t="n">
        <v>11526</v>
      </c>
      <c r="M9" s="157"/>
      <c r="N9" s="106"/>
      <c r="O9" s="106"/>
      <c r="P9" s="106" t="n">
        <v>4551</v>
      </c>
      <c r="Q9" s="159"/>
      <c r="R9" s="95"/>
      <c r="S9" s="95"/>
      <c r="T9" s="95" t="n">
        <v>4651</v>
      </c>
      <c r="U9" s="157"/>
      <c r="V9" s="265"/>
      <c r="W9" s="106"/>
      <c r="X9" s="106" t="n">
        <v>0</v>
      </c>
      <c r="Y9" s="159"/>
      <c r="Z9" s="290"/>
      <c r="AA9" s="95"/>
      <c r="AB9" s="95" t="n">
        <v>0</v>
      </c>
      <c r="AC9" s="157"/>
      <c r="AD9" s="266"/>
      <c r="AE9" s="106"/>
      <c r="AF9" s="106" t="n">
        <v>6875</v>
      </c>
      <c r="AG9" s="90"/>
      <c r="AH9" s="95"/>
      <c r="AI9" s="95"/>
      <c r="AJ9" s="95" t="n">
        <v>11526</v>
      </c>
      <c r="AK9" s="267"/>
      <c r="AL9" s="94"/>
      <c r="AM9" s="94"/>
      <c r="AN9" s="94"/>
      <c r="AO9" s="90"/>
      <c r="AP9" s="284"/>
      <c r="AQ9" s="284"/>
      <c r="AR9" s="269"/>
      <c r="AS9" s="270"/>
      <c r="AT9" s="271"/>
      <c r="AU9" s="271"/>
      <c r="AV9" s="271"/>
      <c r="AW9" s="272"/>
      <c r="AX9" s="273"/>
      <c r="AY9" s="104"/>
      <c r="AZ9" s="95"/>
      <c r="BA9" s="267"/>
      <c r="BB9" s="94"/>
      <c r="BC9" s="94"/>
      <c r="BD9" s="94"/>
      <c r="BE9" s="275"/>
    </row>
    <row r="10" ht="13.5" customHeight="1">
      <c r="A10" s="69" t="s">
        <v>191</v>
      </c>
      <c r="B10" s="156"/>
      <c r="C10" s="156"/>
      <c r="D10" s="156" t="n">
        <v>43711.2431</v>
      </c>
      <c r="E10" s="157"/>
      <c r="F10" s="106"/>
      <c r="G10" s="106"/>
      <c r="H10" s="106" t="n">
        <v>12508.89061</v>
      </c>
      <c r="I10" s="159"/>
      <c r="J10" s="196"/>
      <c r="K10" s="95"/>
      <c r="L10" s="95" t="n">
        <v>56220.13371</v>
      </c>
      <c r="M10" s="157"/>
      <c r="N10" s="110"/>
      <c r="O10" s="110"/>
      <c r="P10" s="106" t="n">
        <v>13959.54362</v>
      </c>
      <c r="Q10" s="159"/>
      <c r="R10" s="163"/>
      <c r="S10" s="163"/>
      <c r="T10" s="95" t="n">
        <v>14159.54362</v>
      </c>
      <c r="U10" s="157"/>
      <c r="V10" s="265"/>
      <c r="W10" s="110"/>
      <c r="X10" s="106" t="n">
        <v>2092.7733</v>
      </c>
      <c r="Y10" s="159"/>
      <c r="Z10" s="196"/>
      <c r="AA10" s="163"/>
      <c r="AB10" s="95" t="n">
        <v>21616.602</v>
      </c>
      <c r="AC10" s="157"/>
      <c r="AD10" s="266"/>
      <c r="AE10" s="164"/>
      <c r="AF10" s="106" t="n">
        <v>18351.21536</v>
      </c>
      <c r="AG10" s="90"/>
      <c r="AH10" s="95"/>
      <c r="AI10" s="95"/>
      <c r="AJ10" s="95" t="n">
        <v>56220.13428</v>
      </c>
      <c r="AK10" s="267"/>
      <c r="AL10" s="94"/>
      <c r="AM10" s="94"/>
      <c r="AN10" s="94"/>
      <c r="AO10" s="90"/>
      <c r="AP10" s="268"/>
      <c r="AQ10" s="268"/>
      <c r="AR10" s="269"/>
      <c r="AS10" s="270"/>
      <c r="AT10" s="271"/>
      <c r="AU10" s="271"/>
      <c r="AV10" s="271"/>
      <c r="AW10" s="272"/>
      <c r="AX10" s="273"/>
      <c r="AY10" s="274"/>
      <c r="AZ10" s="95"/>
      <c r="BA10" s="267"/>
      <c r="BB10" s="94"/>
      <c r="BC10" s="94"/>
      <c r="BD10" s="94"/>
      <c r="BE10" s="275"/>
    </row>
    <row r="11" ht="13.5" customHeight="1">
      <c r="A11" s="69" t="s">
        <v>192</v>
      </c>
      <c r="B11" s="156"/>
      <c r="C11" s="156"/>
      <c r="D11" s="156" t="n">
        <v>6105.151</v>
      </c>
      <c r="E11" s="157"/>
      <c r="F11" s="106"/>
      <c r="G11" s="106"/>
      <c r="H11" s="106" t="n">
        <v>16356.27039</v>
      </c>
      <c r="I11" s="159"/>
      <c r="J11" s="196"/>
      <c r="K11" s="95"/>
      <c r="L11" s="95" t="n">
        <v>22461.42139</v>
      </c>
      <c r="M11" s="157"/>
      <c r="N11" s="110"/>
      <c r="O11" s="110"/>
      <c r="P11" s="106" t="n">
        <v>16811.2</v>
      </c>
      <c r="Q11" s="159"/>
      <c r="R11" s="163"/>
      <c r="S11" s="163"/>
      <c r="T11" s="95" t="n">
        <v>16861.2</v>
      </c>
      <c r="U11" s="157"/>
      <c r="V11" s="265"/>
      <c r="W11" s="110"/>
      <c r="X11" s="106" t="n">
        <v>0</v>
      </c>
      <c r="Y11" s="159"/>
      <c r="Z11" s="290"/>
      <c r="AA11" s="163"/>
      <c r="AB11" s="95" t="n">
        <v>0</v>
      </c>
      <c r="AC11" s="157"/>
      <c r="AD11" s="266"/>
      <c r="AE11" s="164"/>
      <c r="AF11" s="106" t="n">
        <v>5600.22271</v>
      </c>
      <c r="AG11" s="90"/>
      <c r="AH11" s="95"/>
      <c r="AI11" s="95"/>
      <c r="AJ11" s="95" t="n">
        <v>22461.42271</v>
      </c>
      <c r="AK11" s="267"/>
      <c r="AL11" s="94"/>
      <c r="AM11" s="94"/>
      <c r="AN11" s="94"/>
      <c r="AO11" s="90"/>
      <c r="AP11" s="268"/>
      <c r="AQ11" s="268"/>
      <c r="AR11" s="269"/>
      <c r="AS11" s="270"/>
      <c r="AT11" s="271"/>
      <c r="AU11" s="271"/>
      <c r="AV11" s="271"/>
      <c r="AW11" s="272"/>
      <c r="AX11" s="273"/>
      <c r="AY11" s="274"/>
      <c r="AZ11" s="95"/>
      <c r="BA11" s="267"/>
      <c r="BB11" s="94"/>
      <c r="BC11" s="94"/>
      <c r="BD11" s="94"/>
      <c r="BE11" s="275"/>
    </row>
    <row r="12" ht="13.5" customHeight="1">
      <c r="A12" s="69" t="s">
        <v>193</v>
      </c>
      <c r="B12" s="156"/>
      <c r="C12" s="156"/>
      <c r="D12" s="156" t="n">
        <v>84453.55937</v>
      </c>
      <c r="E12" s="157"/>
      <c r="F12" s="106"/>
      <c r="G12" s="106"/>
      <c r="H12" s="106" t="n">
        <v>72249.79507</v>
      </c>
      <c r="I12" s="159"/>
      <c r="J12" s="196"/>
      <c r="K12" s="95"/>
      <c r="L12" s="95" t="n">
        <v>156703.35444</v>
      </c>
      <c r="M12" s="157"/>
      <c r="N12" s="110"/>
      <c r="O12" s="110"/>
      <c r="P12" s="106" t="n">
        <v>70739.6920699999</v>
      </c>
      <c r="Q12" s="159"/>
      <c r="R12" s="163"/>
      <c r="S12" s="163"/>
      <c r="T12" s="95" t="n">
        <v>74739.6920699999</v>
      </c>
      <c r="U12" s="157"/>
      <c r="V12" s="265"/>
      <c r="W12" s="110"/>
      <c r="X12" s="106" t="n">
        <v>0</v>
      </c>
      <c r="Y12" s="159"/>
      <c r="Z12" s="196"/>
      <c r="AA12" s="163"/>
      <c r="AB12" s="95" t="n">
        <v>31162.19944</v>
      </c>
      <c r="AC12" s="157"/>
      <c r="AD12" s="266"/>
      <c r="AE12" s="164"/>
      <c r="AF12" s="106" t="n">
        <v>50801.46293</v>
      </c>
      <c r="AG12" s="90"/>
      <c r="AH12" s="95"/>
      <c r="AI12" s="95"/>
      <c r="AJ12" s="95" t="n">
        <v>156703.35444</v>
      </c>
      <c r="AK12" s="267"/>
      <c r="AL12" s="94"/>
      <c r="AM12" s="94"/>
      <c r="AN12" s="94"/>
      <c r="AO12" s="90"/>
      <c r="AP12" s="268"/>
      <c r="AQ12" s="268"/>
      <c r="AR12" s="269"/>
      <c r="AS12" s="270"/>
      <c r="AT12" s="271"/>
      <c r="AU12" s="271"/>
      <c r="AV12" s="271"/>
      <c r="AW12" s="272"/>
      <c r="AX12" s="273"/>
      <c r="AY12" s="274"/>
      <c r="AZ12" s="95"/>
      <c r="BA12" s="267"/>
      <c r="BB12" s="94"/>
      <c r="BC12" s="94"/>
      <c r="BD12" s="94"/>
      <c r="BE12" s="275"/>
    </row>
    <row r="13" ht="13.5" customHeight="1">
      <c r="A13" s="69" t="s">
        <v>194</v>
      </c>
      <c r="B13" s="156"/>
      <c r="C13" s="156"/>
      <c r="D13" s="156" t="n">
        <v>1348</v>
      </c>
      <c r="E13" s="157"/>
      <c r="F13" s="106"/>
      <c r="G13" s="106"/>
      <c r="H13" s="106" t="n">
        <v>36714</v>
      </c>
      <c r="I13" s="159"/>
      <c r="J13" s="196"/>
      <c r="K13" s="95"/>
      <c r="L13" s="95" t="n">
        <v>38062</v>
      </c>
      <c r="M13" s="157"/>
      <c r="N13" s="110"/>
      <c r="O13" s="110"/>
      <c r="P13" s="106" t="n">
        <v>10707</v>
      </c>
      <c r="Q13" s="159"/>
      <c r="R13" s="163"/>
      <c r="S13" s="163"/>
      <c r="T13" s="95" t="n">
        <v>32865</v>
      </c>
      <c r="U13" s="157"/>
      <c r="V13" s="265"/>
      <c r="W13" s="110"/>
      <c r="X13" s="106" t="n">
        <v>0</v>
      </c>
      <c r="Y13" s="159"/>
      <c r="Z13" s="290"/>
      <c r="AA13" s="163"/>
      <c r="AB13" s="95" t="n">
        <v>350</v>
      </c>
      <c r="AC13" s="157"/>
      <c r="AD13" s="266"/>
      <c r="AE13" s="164"/>
      <c r="AF13" s="106" t="n">
        <v>4847</v>
      </c>
      <c r="AG13" s="90"/>
      <c r="AH13" s="95"/>
      <c r="AI13" s="95"/>
      <c r="AJ13" s="95" t="n">
        <v>38062</v>
      </c>
      <c r="AK13" s="267"/>
      <c r="AL13" s="94"/>
      <c r="AM13" s="94"/>
      <c r="AN13" s="94"/>
      <c r="AO13" s="90"/>
      <c r="AP13" s="268"/>
      <c r="AQ13" s="268"/>
      <c r="AR13" s="269"/>
      <c r="AS13" s="270"/>
      <c r="AT13" s="271"/>
      <c r="AU13" s="271"/>
      <c r="AV13" s="271"/>
      <c r="AW13" s="272"/>
      <c r="AX13" s="273"/>
      <c r="AY13" s="274"/>
      <c r="AZ13" s="95"/>
      <c r="BA13" s="267"/>
      <c r="BB13" s="94"/>
      <c r="BC13" s="94"/>
      <c r="BD13" s="94"/>
      <c r="BE13" s="275"/>
    </row>
    <row r="14" ht="13.5" customHeight="1">
      <c r="A14" s="69" t="s">
        <v>195</v>
      </c>
      <c r="B14" s="156"/>
      <c r="C14" s="156"/>
      <c r="D14" s="156" t="n">
        <v>17</v>
      </c>
      <c r="E14" s="157"/>
      <c r="F14" s="106"/>
      <c r="G14" s="106"/>
      <c r="H14" s="106" t="n">
        <v>3382</v>
      </c>
      <c r="I14" s="159"/>
      <c r="J14" s="290"/>
      <c r="K14" s="95"/>
      <c r="L14" s="95" t="n">
        <v>3399</v>
      </c>
      <c r="M14" s="157"/>
      <c r="N14" s="110"/>
      <c r="O14" s="110"/>
      <c r="P14" s="106" t="n">
        <v>2264</v>
      </c>
      <c r="Q14" s="159"/>
      <c r="R14" s="163"/>
      <c r="S14" s="163"/>
      <c r="T14" s="95" t="n">
        <v>2464</v>
      </c>
      <c r="U14" s="157"/>
      <c r="V14" s="265"/>
      <c r="W14" s="110"/>
      <c r="X14" s="106" t="n">
        <v>0</v>
      </c>
      <c r="Y14" s="159"/>
      <c r="Z14" s="290"/>
      <c r="AA14" s="163"/>
      <c r="AB14" s="95" t="n">
        <v>0</v>
      </c>
      <c r="AC14" s="157"/>
      <c r="AD14" s="291"/>
      <c r="AE14" s="164"/>
      <c r="AF14" s="106" t="n">
        <v>935</v>
      </c>
      <c r="AG14" s="90"/>
      <c r="AH14" s="95"/>
      <c r="AI14" s="95"/>
      <c r="AJ14" s="95" t="n">
        <v>3399</v>
      </c>
      <c r="AK14" s="267"/>
      <c r="AL14" s="94"/>
      <c r="AM14" s="94"/>
      <c r="AN14" s="94"/>
      <c r="AO14" s="90"/>
      <c r="AP14" s="268"/>
      <c r="AQ14" s="268"/>
      <c r="AR14" s="269"/>
      <c r="AS14" s="270"/>
      <c r="AT14" s="271"/>
      <c r="AU14" s="271"/>
      <c r="AV14" s="271"/>
      <c r="AW14" s="272"/>
      <c r="AX14" s="273"/>
      <c r="AY14" s="274"/>
      <c r="AZ14" s="95"/>
      <c r="BA14" s="267"/>
      <c r="BB14" s="94"/>
      <c r="BC14" s="94"/>
      <c r="BD14" s="94"/>
      <c r="BE14" s="275"/>
    </row>
    <row r="15" ht="13.5" customHeight="1">
      <c r="A15" s="69" t="s">
        <v>196</v>
      </c>
      <c r="B15" s="156"/>
      <c r="C15" s="156"/>
      <c r="D15" s="156" t="n">
        <v>0</v>
      </c>
      <c r="E15" s="157"/>
      <c r="F15" s="106"/>
      <c r="G15" s="106"/>
      <c r="H15" s="106" t="n">
        <v>1562</v>
      </c>
      <c r="I15" s="159"/>
      <c r="J15" s="290"/>
      <c r="K15" s="95"/>
      <c r="L15" s="95" t="n">
        <v>1562</v>
      </c>
      <c r="M15" s="157"/>
      <c r="N15" s="110"/>
      <c r="O15" s="110"/>
      <c r="P15" s="106" t="n">
        <v>1196</v>
      </c>
      <c r="Q15" s="159"/>
      <c r="R15" s="163"/>
      <c r="S15" s="163"/>
      <c r="T15" s="95" t="n">
        <v>1226</v>
      </c>
      <c r="U15" s="157"/>
      <c r="V15" s="265"/>
      <c r="W15" s="110"/>
      <c r="X15" s="106" t="n">
        <v>0</v>
      </c>
      <c r="Y15" s="159"/>
      <c r="Z15" s="290"/>
      <c r="AA15" s="163"/>
      <c r="AB15" s="95" t="n">
        <v>0</v>
      </c>
      <c r="AC15" s="157"/>
      <c r="AD15" s="291"/>
      <c r="AE15" s="164"/>
      <c r="AF15" s="106" t="n">
        <v>336</v>
      </c>
      <c r="AG15" s="90"/>
      <c r="AH15" s="95"/>
      <c r="AI15" s="95"/>
      <c r="AJ15" s="95" t="n">
        <v>1562</v>
      </c>
      <c r="AK15" s="267"/>
      <c r="AL15" s="94"/>
      <c r="AM15" s="94"/>
      <c r="AN15" s="94"/>
      <c r="AO15" s="90"/>
      <c r="AP15" s="268"/>
      <c r="AQ15" s="268"/>
      <c r="AR15" s="269"/>
      <c r="AS15" s="270"/>
      <c r="AT15" s="271"/>
      <c r="AU15" s="271"/>
      <c r="AV15" s="271"/>
      <c r="AW15" s="272"/>
      <c r="AX15" s="273"/>
      <c r="AY15" s="274"/>
      <c r="AZ15" s="95"/>
      <c r="BA15" s="267"/>
      <c r="BB15" s="94"/>
      <c r="BC15" s="94"/>
      <c r="BD15" s="94"/>
      <c r="BE15" s="275"/>
    </row>
    <row r="16" ht="13.5" customHeight="1">
      <c r="A16" s="69" t="s">
        <v>197</v>
      </c>
      <c r="B16" s="156"/>
      <c r="C16" s="156"/>
      <c r="D16" s="156" t="n">
        <v>2097.93551</v>
      </c>
      <c r="E16" s="157"/>
      <c r="F16" s="106"/>
      <c r="G16" s="106"/>
      <c r="H16" s="106" t="n">
        <v>5939.92076</v>
      </c>
      <c r="I16" s="159"/>
      <c r="J16" s="196"/>
      <c r="K16" s="95"/>
      <c r="L16" s="95" t="n">
        <v>8037.85627</v>
      </c>
      <c r="M16" s="157"/>
      <c r="N16" s="110"/>
      <c r="O16" s="110"/>
      <c r="P16" s="106" t="n">
        <v>-241.916059999996</v>
      </c>
      <c r="Q16" s="159"/>
      <c r="R16" s="163"/>
      <c r="S16" s="163"/>
      <c r="T16" s="95" t="n">
        <v>2378.08394</v>
      </c>
      <c r="U16" s="157"/>
      <c r="V16" s="265"/>
      <c r="W16" s="110"/>
      <c r="X16" s="106" t="n">
        <v>0</v>
      </c>
      <c r="Y16" s="159"/>
      <c r="Z16" s="290"/>
      <c r="AA16" s="163"/>
      <c r="AB16" s="95" t="n">
        <v>0</v>
      </c>
      <c r="AC16" s="157"/>
      <c r="AD16" s="266"/>
      <c r="AE16" s="164"/>
      <c r="AF16" s="106" t="n">
        <v>5659.77233</v>
      </c>
      <c r="AG16" s="90"/>
      <c r="AH16" s="95"/>
      <c r="AI16" s="95"/>
      <c r="AJ16" s="95" t="n">
        <v>8037.85627</v>
      </c>
      <c r="AK16" s="267"/>
      <c r="AL16" s="94"/>
      <c r="AM16" s="94"/>
      <c r="AN16" s="94"/>
      <c r="AO16" s="90"/>
      <c r="AP16" s="268"/>
      <c r="AQ16" s="268"/>
      <c r="AR16" s="269"/>
      <c r="AS16" s="270"/>
      <c r="AT16" s="271"/>
      <c r="AU16" s="271"/>
      <c r="AV16" s="271"/>
      <c r="AW16" s="272"/>
      <c r="AX16" s="273"/>
      <c r="AY16" s="274"/>
      <c r="AZ16" s="95"/>
      <c r="BA16" s="267"/>
      <c r="BB16" s="94"/>
      <c r="BC16" s="94"/>
      <c r="BD16" s="94"/>
      <c r="BE16" s="275"/>
    </row>
    <row r="17" ht="13.5" customHeight="1">
      <c r="A17" s="69" t="s">
        <v>198</v>
      </c>
      <c r="B17" s="156"/>
      <c r="C17" s="156"/>
      <c r="D17" s="156" t="n">
        <v>502801</v>
      </c>
      <c r="E17" s="157"/>
      <c r="F17" s="106"/>
      <c r="G17" s="106"/>
      <c r="H17" s="106" t="n">
        <v>627377</v>
      </c>
      <c r="I17" s="159"/>
      <c r="J17" s="196"/>
      <c r="K17" s="95"/>
      <c r="L17" s="95" t="n">
        <v>1130178</v>
      </c>
      <c r="M17" s="157"/>
      <c r="N17" s="110"/>
      <c r="O17" s="110"/>
      <c r="P17" s="106" t="n">
        <v>777223</v>
      </c>
      <c r="Q17" s="159"/>
      <c r="R17" s="163"/>
      <c r="S17" s="163"/>
      <c r="T17" s="95" t="n">
        <v>787323</v>
      </c>
      <c r="U17" s="157"/>
      <c r="V17" s="265"/>
      <c r="W17" s="110"/>
      <c r="X17" s="106" t="n">
        <v>7505</v>
      </c>
      <c r="Y17" s="159"/>
      <c r="Z17" s="290"/>
      <c r="AA17" s="163"/>
      <c r="AB17" s="95" t="n">
        <v>0</v>
      </c>
      <c r="AC17" s="157"/>
      <c r="AD17" s="266"/>
      <c r="AE17" s="164"/>
      <c r="AF17" s="106" t="n">
        <v>335350</v>
      </c>
      <c r="AG17" s="90"/>
      <c r="AH17" s="95"/>
      <c r="AI17" s="95"/>
      <c r="AJ17" s="95" t="n">
        <v>1130178</v>
      </c>
      <c r="AK17" s="267"/>
      <c r="AL17" s="94"/>
      <c r="AM17" s="94"/>
      <c r="AN17" s="94"/>
      <c r="AO17" s="90"/>
      <c r="AP17" s="268"/>
      <c r="AQ17" s="268"/>
      <c r="AR17" s="269"/>
      <c r="AS17" s="270"/>
      <c r="AT17" s="271"/>
      <c r="AU17" s="271"/>
      <c r="AV17" s="271"/>
      <c r="AW17" s="272"/>
      <c r="AX17" s="273"/>
      <c r="AY17" s="274"/>
      <c r="AZ17" s="95"/>
      <c r="BA17" s="267"/>
      <c r="BB17" s="94"/>
      <c r="BC17" s="94"/>
      <c r="BD17" s="94"/>
      <c r="BE17" s="275"/>
    </row>
    <row r="18" ht="13.5" customHeight="1">
      <c r="A18" s="69" t="s">
        <v>199</v>
      </c>
      <c r="B18" s="156"/>
      <c r="C18" s="156"/>
      <c r="D18" s="156" t="n">
        <v>23294.07786</v>
      </c>
      <c r="E18" s="157"/>
      <c r="F18" s="106"/>
      <c r="G18" s="106"/>
      <c r="H18" s="106" t="n">
        <v>40658.53755</v>
      </c>
      <c r="I18" s="159"/>
      <c r="J18" s="196"/>
      <c r="K18" s="95"/>
      <c r="L18" s="95" t="n">
        <v>63952.61541</v>
      </c>
      <c r="M18" s="157"/>
      <c r="N18" s="110"/>
      <c r="O18" s="110"/>
      <c r="P18" s="106" t="n">
        <v>-5149.61304000003</v>
      </c>
      <c r="Q18" s="159"/>
      <c r="R18" s="163"/>
      <c r="S18" s="163"/>
      <c r="T18" s="95" t="n">
        <v>23450.38696</v>
      </c>
      <c r="U18" s="157"/>
      <c r="V18" s="265"/>
      <c r="W18" s="110"/>
      <c r="X18" s="106" t="n">
        <v>0</v>
      </c>
      <c r="Y18" s="159"/>
      <c r="Z18" s="290"/>
      <c r="AA18" s="163"/>
      <c r="AB18" s="95" t="n">
        <v>0</v>
      </c>
      <c r="AC18" s="157"/>
      <c r="AD18" s="266"/>
      <c r="AE18" s="164"/>
      <c r="AF18" s="106" t="n">
        <v>40502.22845</v>
      </c>
      <c r="AG18" s="90"/>
      <c r="AH18" s="95"/>
      <c r="AI18" s="95"/>
      <c r="AJ18" s="95" t="n">
        <v>63952.61541</v>
      </c>
      <c r="AK18" s="267"/>
      <c r="AL18" s="94"/>
      <c r="AM18" s="94"/>
      <c r="AN18" s="94"/>
      <c r="AO18" s="90"/>
      <c r="AP18" s="268"/>
      <c r="AQ18" s="268"/>
      <c r="AR18" s="269"/>
      <c r="AS18" s="270"/>
      <c r="AT18" s="271"/>
      <c r="AU18" s="271"/>
      <c r="AV18" s="271"/>
      <c r="AW18" s="272"/>
      <c r="AX18" s="273"/>
      <c r="AY18" s="274"/>
      <c r="AZ18" s="95"/>
      <c r="BA18" s="267"/>
      <c r="BB18" s="94"/>
      <c r="BC18" s="94"/>
      <c r="BD18" s="94"/>
      <c r="BE18" s="275"/>
    </row>
    <row r="19" ht="13.5" customHeight="1">
      <c r="A19" s="69" t="s">
        <v>200</v>
      </c>
      <c r="B19" s="156"/>
      <c r="C19" s="156"/>
      <c r="D19" s="156"/>
      <c r="E19" s="157"/>
      <c r="F19" s="106"/>
      <c r="G19" s="106"/>
      <c r="H19" s="106"/>
      <c r="I19" s="159"/>
      <c r="J19" s="196"/>
      <c r="K19" s="95"/>
      <c r="L19" s="95"/>
      <c r="M19" s="157"/>
      <c r="N19" s="110"/>
      <c r="O19" s="110"/>
      <c r="P19" s="106"/>
      <c r="Q19" s="159"/>
      <c r="R19" s="163"/>
      <c r="S19" s="163"/>
      <c r="T19" s="95"/>
      <c r="U19" s="157"/>
      <c r="V19" s="265"/>
      <c r="W19" s="110"/>
      <c r="X19" s="106"/>
      <c r="Y19" s="159"/>
      <c r="Z19" s="290"/>
      <c r="AA19" s="163"/>
      <c r="AB19" s="95"/>
      <c r="AC19" s="157"/>
      <c r="AD19" s="266"/>
      <c r="AE19" s="164"/>
      <c r="AF19" s="106"/>
      <c r="AG19" s="90"/>
      <c r="AH19" s="95"/>
      <c r="AI19" s="95"/>
      <c r="AJ19" s="95"/>
      <c r="AK19" s="267"/>
      <c r="AL19" s="94"/>
      <c r="AM19" s="94"/>
      <c r="AN19" s="94"/>
      <c r="AO19" s="90"/>
      <c r="AP19" s="268"/>
      <c r="AQ19" s="268"/>
      <c r="AR19" s="269"/>
      <c r="AS19" s="270"/>
      <c r="AT19" s="271"/>
      <c r="AU19" s="271"/>
      <c r="AV19" s="271"/>
      <c r="AW19" s="272"/>
      <c r="AX19" s="273"/>
      <c r="AY19" s="274"/>
      <c r="AZ19" s="95"/>
      <c r="BA19" s="267"/>
      <c r="BB19" s="94"/>
      <c r="BC19" s="94"/>
      <c r="BD19" s="94"/>
      <c r="BE19" s="275"/>
    </row>
    <row r="20" ht="13.5" customHeight="1">
      <c r="A20" s="69" t="s">
        <v>201</v>
      </c>
      <c r="B20" s="156"/>
      <c r="C20" s="156"/>
      <c r="D20" s="168" t="n">
        <v>158</v>
      </c>
      <c r="E20" s="292"/>
      <c r="F20" s="106"/>
      <c r="G20" s="106"/>
      <c r="H20" s="115" t="n">
        <v>14167</v>
      </c>
      <c r="I20" s="293"/>
      <c r="J20" s="196"/>
      <c r="K20" s="95"/>
      <c r="L20" s="114" t="n">
        <v>14325</v>
      </c>
      <c r="M20" s="292"/>
      <c r="N20" s="110"/>
      <c r="O20" s="110"/>
      <c r="P20" s="115" t="n">
        <v>7254</v>
      </c>
      <c r="Q20" s="293"/>
      <c r="R20" s="163"/>
      <c r="S20" s="163"/>
      <c r="T20" s="114" t="n">
        <v>7394</v>
      </c>
      <c r="U20" s="292"/>
      <c r="V20" s="265"/>
      <c r="W20" s="110"/>
      <c r="X20" s="115" t="n">
        <v>0</v>
      </c>
      <c r="Y20" s="293"/>
      <c r="Z20" s="290"/>
      <c r="AA20" s="163"/>
      <c r="AB20" s="114" t="n">
        <v>0</v>
      </c>
      <c r="AC20" s="292"/>
      <c r="AD20" s="266"/>
      <c r="AE20" s="164"/>
      <c r="AF20" s="89" t="n">
        <v>6931</v>
      </c>
      <c r="AG20" s="294"/>
      <c r="AH20" s="95"/>
      <c r="AI20" s="95"/>
      <c r="AJ20" s="114" t="n">
        <v>14325</v>
      </c>
      <c r="AK20" s="295"/>
      <c r="AL20" s="94"/>
      <c r="AM20" s="94"/>
      <c r="AN20" s="202"/>
      <c r="AO20" s="294"/>
      <c r="AP20" s="268"/>
      <c r="AQ20" s="268"/>
      <c r="AR20" s="269"/>
      <c r="AS20" s="270"/>
      <c r="AT20" s="271"/>
      <c r="AU20" s="271"/>
      <c r="AV20" s="271"/>
      <c r="AW20" s="272"/>
      <c r="AX20" s="273"/>
      <c r="AY20" s="274"/>
      <c r="AZ20" s="114"/>
      <c r="BA20" s="295"/>
      <c r="BB20" s="94"/>
      <c r="BC20" s="94"/>
      <c r="BD20" s="202"/>
      <c r="BE20" s="117"/>
    </row>
    <row r="21" ht="13.5" customHeight="1">
      <c r="A21" s="296" t="s">
        <v>202</v>
      </c>
      <c r="B21" s="297"/>
      <c r="C21" s="297"/>
      <c r="D21" s="298"/>
      <c r="E21" s="299" t="n">
        <f aca="false">IFERROR((C22-B22)/B22,0)</f>
        <v>0</v>
      </c>
      <c r="F21" s="300"/>
      <c r="G21" s="300"/>
      <c r="H21" s="121"/>
      <c r="I21" s="301" t="n">
        <f aca="false">IFERROR((G22-F22)/F22,0)</f>
        <v>0</v>
      </c>
      <c r="J21" s="297"/>
      <c r="K21" s="297"/>
      <c r="L21" s="298"/>
      <c r="M21" s="299" t="n">
        <f aca="false">IFERROR((K22-J22)/J22,0)</f>
        <v>0</v>
      </c>
      <c r="N21" s="300"/>
      <c r="O21" s="300"/>
      <c r="P21" s="121"/>
      <c r="Q21" s="301" t="n">
        <f aca="false">IFERROR((O22-N22)/N22,0)</f>
        <v>0</v>
      </c>
      <c r="R21" s="297"/>
      <c r="S21" s="297"/>
      <c r="T21" s="298"/>
      <c r="U21" s="299" t="n">
        <f aca="false">IFERROR((S22-R22)/R22,0)</f>
        <v>0</v>
      </c>
      <c r="V21" s="300"/>
      <c r="W21" s="300"/>
      <c r="X21" s="121"/>
      <c r="Y21" s="301" t="n">
        <f aca="false">IFERROR((W22-V22)/V22,0)</f>
        <v>0</v>
      </c>
      <c r="Z21" s="297"/>
      <c r="AA21" s="297"/>
      <c r="AB21" s="298"/>
      <c r="AC21" s="299" t="n">
        <f aca="false">IFERROR((AA22-Z22)/Z22,0)</f>
        <v>0</v>
      </c>
      <c r="AD21" s="300"/>
      <c r="AE21" s="300"/>
      <c r="AF21" s="121"/>
      <c r="AG21" s="301" t="n">
        <f aca="false">IFERROR((AE22-AD22)/AD22,0)</f>
        <v>0</v>
      </c>
      <c r="AH21" s="297"/>
      <c r="AI21" s="297"/>
      <c r="AJ21" s="298"/>
      <c r="AK21" s="299" t="n">
        <f aca="false">IFERROR((AI22-AH22)/AH22,0)</f>
        <v>0</v>
      </c>
      <c r="AL21" s="302" t="n">
        <f aca="false">IFERROR(R22/AH22,0)</f>
        <v>0</v>
      </c>
      <c r="AM21" s="302" t="n">
        <f aca="false">IFERROR(S22/AI22,0)</f>
        <v>0</v>
      </c>
      <c r="AN21" s="302" t="n">
        <f aca="false">IFERROR(T22/AJ22,0)</f>
        <v>0</v>
      </c>
      <c r="AO21" s="302" t="n">
        <f aca="false">AM21-AL21</f>
        <v>0</v>
      </c>
      <c r="AP21" s="303" t="n">
        <f aca="false">IFERROR(B22/(R22+V22+Z22),0)</f>
        <v>0</v>
      </c>
      <c r="AQ21" s="303" t="n">
        <f aca="false">IFERROR(C22/(S22+W22+AA22),0)</f>
        <v>0</v>
      </c>
      <c r="AR21" s="303" t="n">
        <f aca="false">IFERROR(D22/(T22+X22+AB22),0)</f>
        <v>0</v>
      </c>
      <c r="AS21" s="304" t="n">
        <f aca="false">AQ21-AP21</f>
        <v>0</v>
      </c>
      <c r="AT21" s="305" t="n">
        <f aca="false">IFERROR(F22/AD22,0)</f>
        <v>0</v>
      </c>
      <c r="AU21" s="305" t="n">
        <f aca="false">IFERROR(G22/AE22,0)</f>
        <v>0</v>
      </c>
      <c r="AV21" s="305" t="n">
        <f aca="false">IFERROR(H22/AF22,0)</f>
        <v>0</v>
      </c>
      <c r="AW21" s="306" t="n">
        <f aca="false">AU21-AT21</f>
        <v>0</v>
      </c>
      <c r="AX21" s="307"/>
      <c r="AY21" s="307"/>
      <c r="AZ21" s="119"/>
      <c r="BA21" s="308" t="n">
        <f aca="false">IFERROR((AY22-AX22)/AX22,0)</f>
        <v>0</v>
      </c>
      <c r="BB21" s="309" t="n">
        <f aca="false">IFERROR(AD22/R22,0)</f>
        <v>0</v>
      </c>
      <c r="BC21" s="309" t="n">
        <f aca="false">IFERROR(AE22/S22,0)</f>
        <v>0</v>
      </c>
      <c r="BD21" s="309" t="n">
        <f aca="false">IFERROR(AF22/T22,0)</f>
        <v>0</v>
      </c>
      <c r="BE21" s="310" t="n">
        <f aca="false">BC21-BB21</f>
        <v>0</v>
      </c>
      <c r="BF21" s="311"/>
    </row>
    <row r="22" ht="13.5" customHeight="1">
      <c r="A22" s="126" t="s">
        <v>203</v>
      </c>
      <c r="B22" s="312" t="n">
        <f aca="false">SUM(B6:B20)</f>
        <v>0</v>
      </c>
      <c r="C22" s="312" t="n">
        <f aca="false">SUM(C6:C20)</f>
        <v>0</v>
      </c>
      <c r="D22" s="312" t="n">
        <f aca="false">SUM(D6:D20)</f>
        <v>0</v>
      </c>
      <c r="E22" s="313"/>
      <c r="F22" s="40" t="n">
        <f aca="false">SUM(F6:F20)</f>
        <v>0</v>
      </c>
      <c r="G22" s="40" t="n">
        <f aca="false">SUM(G6:G20)</f>
        <v>0</v>
      </c>
      <c r="H22" s="40" t="n">
        <f aca="false">SUM(H6:H20)</f>
        <v>0</v>
      </c>
      <c r="I22" s="314"/>
      <c r="J22" s="127" t="n">
        <f aca="false">SUM(J6:J20)</f>
        <v>0</v>
      </c>
      <c r="K22" s="127" t="n">
        <f aca="false">SUM(K6:K20)</f>
        <v>0</v>
      </c>
      <c r="L22" s="127" t="n">
        <f aca="false">SUM(L6:L20)</f>
        <v>0</v>
      </c>
      <c r="M22" s="39"/>
      <c r="N22" s="40" t="n">
        <f aca="false">SUM(N6:N20)</f>
        <v>0</v>
      </c>
      <c r="O22" s="40" t="n">
        <f aca="false">SUM(O6:O20)</f>
        <v>0</v>
      </c>
      <c r="P22" s="40" t="n">
        <f aca="false">SUM(P6:P20)</f>
        <v>0</v>
      </c>
      <c r="Q22" s="315"/>
      <c r="R22" s="127" t="n">
        <f aca="false">SUM(R6:R20)</f>
        <v>0</v>
      </c>
      <c r="S22" s="127" t="n">
        <f aca="false">SUM(S6:S20)</f>
        <v>0</v>
      </c>
      <c r="T22" s="127" t="n">
        <f aca="false">SUM(T6:T20)</f>
        <v>0</v>
      </c>
      <c r="U22" s="316"/>
      <c r="V22" s="40" t="n">
        <f aca="false">SUM(V6:V20)</f>
        <v>0</v>
      </c>
      <c r="W22" s="40" t="n">
        <f aca="false">SUM(W6:W20)</f>
        <v>0</v>
      </c>
      <c r="X22" s="40" t="n">
        <f aca="false">SUM(X6:X20)</f>
        <v>0</v>
      </c>
      <c r="Y22" s="315"/>
      <c r="Z22" s="127" t="n">
        <f aca="false">SUM(Z6:Z20)</f>
        <v>0</v>
      </c>
      <c r="AA22" s="127" t="n">
        <f aca="false">SUM(AA6:AA20)</f>
        <v>0</v>
      </c>
      <c r="AB22" s="127" t="n">
        <f aca="false">SUM(AB6:AB20)</f>
        <v>0</v>
      </c>
      <c r="AC22" s="316"/>
      <c r="AD22" s="40" t="n">
        <f aca="false">SUM(AD6:AD20)</f>
        <v>0</v>
      </c>
      <c r="AE22" s="40" t="n">
        <f aca="false">SUM(AE6:AE20)</f>
        <v>0</v>
      </c>
      <c r="AF22" s="40" t="n">
        <f aca="false">SUM(AF6:AF20)</f>
        <v>0</v>
      </c>
      <c r="AG22" s="315"/>
      <c r="AH22" s="127" t="n">
        <f aca="false">SUM(AH6:AH20)</f>
        <v>0</v>
      </c>
      <c r="AI22" s="127" t="n">
        <f aca="false">SUM(AI6:AI20)</f>
        <v>0</v>
      </c>
      <c r="AJ22" s="127" t="n">
        <f aca="false">SUM(AJ6:AJ20)</f>
        <v>0</v>
      </c>
      <c r="AK22" s="39"/>
      <c r="AL22" s="317"/>
      <c r="AM22" s="317"/>
      <c r="AN22" s="317"/>
      <c r="AO22" s="315"/>
      <c r="AP22" s="318"/>
      <c r="AQ22" s="318"/>
      <c r="AR22" s="318"/>
      <c r="AS22" s="319"/>
      <c r="AT22" s="320"/>
      <c r="AU22" s="320"/>
      <c r="AV22" s="320"/>
      <c r="AW22" s="321"/>
      <c r="AX22" s="127" t="n">
        <f aca="false">F22-AD22</f>
        <v>0</v>
      </c>
      <c r="AY22" s="127" t="n">
        <f aca="false">G22-AE22</f>
        <v>0</v>
      </c>
      <c r="AZ22" s="127" t="n">
        <f aca="false">H22-AF22</f>
        <v>0</v>
      </c>
      <c r="BA22" s="316"/>
      <c r="BB22" s="310"/>
      <c r="BC22" s="310"/>
      <c r="BD22" s="310"/>
      <c r="BE22" s="322"/>
    </row>
    <row r="24" ht="13.5" customHeight="1">
      <c r="A24" t="s">
        <v>221</v>
      </c>
      <c r="E24" s="323"/>
    </row>
    <row r="25" ht="13.5" customHeight="1">
      <c r="A25" t="s">
        <v>233</v>
      </c>
    </row>
    <row r="26" ht="13.5" customHeight="1">
      <c r="A26" t="s">
        <v>222</v>
      </c>
    </row>
    <row r="27" ht="13.5" customHeight="1">
      <c r="A27" t="s">
        <v>234</v>
      </c>
    </row>
    <row r="28" ht="13.5" customHeight="1">
      <c r="A28" t="s">
        <v>235</v>
      </c>
    </row>
    <row r="45" ht="15" customHeight="1">
      <c r="D45" t="n">
        <v>1601078.82086</v>
      </c>
      <c r="H45" t="n">
        <v>470258.38839</v>
      </c>
      <c r="L45" t="n">
        <v>2071337.20925</v>
      </c>
      <c r="P45" t="n">
        <v>1026937.32561</v>
      </c>
      <c r="T45" t="n">
        <v>1028237.32561</v>
      </c>
      <c r="X45" t="n">
        <v>83399.3716</v>
      </c>
      <c r="AB45" t="n">
        <v>253000</v>
      </c>
      <c r="AF45" t="n">
        <v>706700.51317</v>
      </c>
      <c r="AJ45" t="n">
        <v>2071337.21038</v>
      </c>
    </row>
  </sheetData>
  <mergeCells count="3">
    <mergeCell ref="A4:A5"/>
    <mergeCell ref="R4:U4"/>
    <mergeCell ref="V4:Y4"/>
  </mergeCells>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OddEven="0" differentFirst="0" scaleWithDoc="0" alignWithMargins="0">
    <oddHeader>&amp;L&amp;C&amp;"Times New Roman,Regular"&amp;12&amp;Kffffff&amp;A&amp;R</oddHeader>
    <oddFooter>&amp;L&amp;C&amp;"Times New Roman,Regular"&amp;12&amp;KffffffPage &amp;P&amp;R</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0" activeCellId="0" sqref="L10"/>
    </sheetView>
  </sheetViews>
  <sheetFormatPr defaultRowHeight="15.0" baseColWidth="10" outlineLevelCol="0"/>
  <cols>
    <col min="1" max="1" width="6.14" hidden="false" outlineLevel="0" customWidth="1"/>
    <col min="2" max="2" width="38.42" hidden="false" outlineLevel="0" customWidth="1"/>
    <col min="3" max="3" width="9.29" hidden="false" outlineLevel="0" customWidth="1"/>
    <col min="4" max="4" width="9.29" hidden="false" outlineLevel="0" customWidth="1"/>
    <col min="5" max="5" width="9.29" hidden="false" outlineLevel="0" customWidth="1"/>
    <col min="6" max="6" width="9.29" hidden="false" outlineLevel="0" customWidth="1"/>
    <col min="7" max="7" width="9.29" hidden="false" outlineLevel="0" customWidth="1"/>
    <col min="8" max="8" width="9.29" hidden="false" outlineLevel="0" customWidth="1"/>
    <col min="9" max="9" width="11.14" hidden="false" outlineLevel="0" customWidth="1"/>
    <col min="10" max="10" width="9.29" hidden="false" outlineLevel="0" customWidth="1"/>
    <col min="11" max="11" width="9.29" hidden="false" outlineLevel="0" customWidth="1"/>
    <col min="12" max="12" width="9.29" hidden="false" outlineLevel="0" customWidth="1"/>
    <col min="13" max="13" width="9.29" hidden="false" outlineLevel="0" customWidth="1"/>
    <col min="14" max="14" width="9.29" hidden="false" outlineLevel="0" customWidth="1"/>
    <col min="15" max="15" width="9.29" hidden="false" outlineLevel="0" customWidth="1"/>
    <col min="16" max="16" width="9.29" hidden="false" outlineLevel="0" customWidth="1"/>
    <col min="17" max="17" width="9.29" hidden="false" outlineLevel="0" customWidth="1"/>
    <col min="18" max="18" width="9.29" hidden="false" outlineLevel="0" customWidth="1"/>
    <col min="19" max="19" width="9.29" hidden="false" outlineLevel="0" customWidth="1"/>
    <col min="20" max="20" width="9.29" hidden="false" outlineLevel="0" customWidth="1"/>
    <col min="21" max="21" width="9.29" hidden="false" outlineLevel="0" customWidth="1"/>
    <col min="22" max="22" width="9.29" hidden="false" outlineLevel="0" customWidth="1"/>
    <col min="23" max="23" width="9.29" hidden="false" outlineLevel="0" customWidth="1"/>
    <col min="24" max="24" width="9.29" hidden="false" outlineLevel="0" customWidth="1"/>
    <col min="25" max="25" width="9.29" hidden="false" outlineLevel="0" customWidth="1"/>
    <col min="26" max="26" width="9.29" hidden="false" outlineLevel="0" customWidth="1"/>
    <col min="27" max="27" width="9.29" hidden="false" outlineLevel="0" customWidth="1"/>
    <col min="29" max="29" width="29.57" hidden="false" outlineLevel="0" customWidth="1"/>
    <col min="30" max="30" width="35.29" hidden="false" outlineLevel="0" customWidth="1"/>
  </cols>
  <sheetData>
    <row r="1" ht="15.75" customHeight="1">
      <c r="B1" s="49" t="s">
        <v>236</v>
      </c>
      <c r="C1" s="49"/>
      <c r="D1" s="49"/>
      <c r="E1" s="49"/>
      <c r="F1" s="49"/>
      <c r="G1" s="49"/>
      <c r="H1" s="49"/>
      <c r="I1" s="49"/>
      <c r="J1" s="49"/>
      <c r="K1" s="49"/>
      <c r="L1" s="49"/>
      <c r="M1" s="50"/>
      <c r="N1" s="50"/>
      <c r="O1" s="50"/>
      <c r="P1" s="50"/>
      <c r="Q1" s="49"/>
      <c r="R1" s="49"/>
      <c r="S1" s="49"/>
      <c r="T1" s="49"/>
      <c r="U1" s="49"/>
      <c r="V1" s="49"/>
      <c r="W1" s="50"/>
      <c r="X1" s="50"/>
      <c r="Y1" s="50"/>
      <c r="Z1" s="50"/>
      <c r="AA1" s="49"/>
    </row>
    <row r="2" ht="15.75" customHeight="1">
      <c r="B2" s="49"/>
      <c r="C2" s="49"/>
      <c r="D2" s="49"/>
      <c r="E2" s="49"/>
      <c r="F2" s="49"/>
      <c r="G2" s="49"/>
      <c r="H2" s="49"/>
      <c r="I2" s="49"/>
      <c r="J2" s="49"/>
      <c r="K2" s="49"/>
      <c r="L2" s="49"/>
      <c r="M2" s="50"/>
      <c r="N2" s="50"/>
      <c r="O2" s="50"/>
      <c r="P2" s="50"/>
      <c r="Q2" s="49"/>
      <c r="R2" s="49"/>
      <c r="S2" s="49"/>
      <c r="T2" s="49"/>
      <c r="U2" s="49"/>
      <c r="V2" s="49"/>
      <c r="W2" s="50"/>
      <c r="X2" s="50"/>
      <c r="Y2" s="50"/>
      <c r="Z2" s="50"/>
      <c r="AA2" s="49"/>
    </row>
    <row r="3" ht="15.75" customHeight="1">
      <c r="B3" s="15" t="s">
        <v>237</v>
      </c>
      <c r="C3" s="324"/>
      <c r="D3" s="324"/>
      <c r="E3" s="324"/>
      <c r="F3" s="324"/>
      <c r="G3" s="324"/>
      <c r="H3" s="324"/>
      <c r="I3" s="324"/>
      <c r="J3" s="324"/>
      <c r="K3" s="324"/>
      <c r="L3" s="324"/>
      <c r="M3" s="325"/>
      <c r="N3" s="325"/>
      <c r="O3" s="325"/>
      <c r="P3" s="325"/>
      <c r="Q3" s="324"/>
      <c r="R3" s="324"/>
      <c r="S3" s="324"/>
      <c r="T3" s="324"/>
      <c r="U3" s="324"/>
      <c r="V3" s="324"/>
      <c r="W3" s="325"/>
      <c r="X3" s="325"/>
      <c r="Y3" s="325"/>
      <c r="Z3" s="325"/>
      <c r="AA3" s="324"/>
    </row>
    <row r="4" ht="16.5" customHeight="1">
      <c r="B4" s="15" t="s">
        <v>238</v>
      </c>
      <c r="C4" s="324"/>
      <c r="D4" s="324"/>
      <c r="E4" s="324"/>
      <c r="F4" s="324"/>
      <c r="G4" s="324"/>
      <c r="H4" s="324"/>
      <c r="I4" s="324"/>
      <c r="J4" s="324"/>
      <c r="K4" s="324"/>
      <c r="L4" s="324"/>
      <c r="M4" s="325"/>
      <c r="N4" s="325"/>
      <c r="O4" s="325"/>
      <c r="P4" s="325"/>
      <c r="Q4" s="324"/>
      <c r="R4" s="324"/>
      <c r="S4" s="324"/>
      <c r="T4" s="324"/>
      <c r="U4" s="324"/>
      <c r="V4" s="324"/>
      <c r="W4" s="325"/>
      <c r="X4" s="325"/>
      <c r="Y4" s="325"/>
      <c r="Z4" s="325"/>
      <c r="AA4" s="324"/>
    </row>
    <row r="5" ht="16.5" customHeight="1">
      <c r="B5" s="326" t="s">
        <v>239</v>
      </c>
      <c r="C5" s="327" t="s">
        <v>240</v>
      </c>
      <c r="D5" s="327" t="s">
        <v>241</v>
      </c>
      <c r="E5" s="327" t="s">
        <v>242</v>
      </c>
      <c r="F5" s="327" t="s">
        <v>243</v>
      </c>
      <c r="G5" s="324"/>
      <c r="H5" s="249" t="s">
        <v>244</v>
      </c>
      <c r="I5" s="328" t="s">
        <v>245</v>
      </c>
      <c r="J5" s="249" t="s">
        <v>246</v>
      </c>
      <c r="K5" s="249"/>
      <c r="L5" s="329" t="s">
        <v>247</v>
      </c>
      <c r="M5" s="330"/>
      <c r="N5" s="331"/>
      <c r="O5" s="331"/>
      <c r="P5" s="331"/>
      <c r="Q5" s="332"/>
      <c r="R5" s="324"/>
      <c r="S5" s="324"/>
      <c r="T5" s="324"/>
      <c r="U5" s="324"/>
      <c r="V5" s="324"/>
      <c r="W5" s="325"/>
      <c r="X5" s="325"/>
      <c r="Y5" s="325"/>
      <c r="Z5" s="325"/>
      <c r="AA5" s="324"/>
    </row>
    <row r="6" ht="16.5" customHeight="1">
      <c r="B6" s="333" t="s">
        <v>188</v>
      </c>
      <c r="C6" s="334" t="n">
        <v>2935</v>
      </c>
      <c r="D6" s="334" t="n">
        <v>23121</v>
      </c>
      <c r="E6" s="334" t="n">
        <v>1228</v>
      </c>
      <c r="F6" s="334" t="n">
        <v>56954</v>
      </c>
      <c r="G6" s="324"/>
      <c r="H6" s="189" t="n">
        <f aca="false">+C6+D6+E6+F6</f>
        <v>84238</v>
      </c>
      <c r="I6" s="45" t="n">
        <f aca="false">+'[1]Note 5 og 6'!$B$16+'[1]Note 5 og 6'!$B$26+'[1]Note 5 og 6'!$B$56+'[1]Note 5 og 6'!$B$68+'[1]Note 5 og 6'!$B$50</f>
        <v>84237.51582</v>
      </c>
      <c r="J6" s="189" t="n">
        <f aca="false">+H6-I6</f>
        <v>0.484179999999469</v>
      </c>
      <c r="K6" s="335"/>
      <c r="L6" s="329" t="s">
        <v>248</v>
      </c>
      <c r="M6" s="336"/>
      <c r="N6" s="325"/>
      <c r="O6" s="325"/>
      <c r="P6" s="325"/>
      <c r="Q6" s="324"/>
      <c r="R6" s="324"/>
      <c r="S6" s="324"/>
      <c r="T6" s="324"/>
      <c r="U6" s="324"/>
      <c r="V6" s="324"/>
      <c r="W6" s="325"/>
      <c r="X6" s="325"/>
      <c r="Y6" s="325"/>
      <c r="Z6" s="325"/>
      <c r="AA6" s="324"/>
    </row>
    <row r="7" ht="16.5" customHeight="1">
      <c r="B7" s="337" t="s">
        <v>189</v>
      </c>
      <c r="C7" s="338" t="n">
        <v>8574</v>
      </c>
      <c r="D7" s="338" t="n">
        <v>41278</v>
      </c>
      <c r="E7" s="339" t="n">
        <v>434</v>
      </c>
      <c r="F7" s="338" t="n">
        <v>2026</v>
      </c>
      <c r="G7" s="324"/>
      <c r="H7" s="189" t="n">
        <f aca="false">+C7+D7+E7+F7</f>
        <v>52312</v>
      </c>
      <c r="I7" s="45" t="n">
        <f aca="false">+'[2]Note 5 og 6'!B12+'[2]Note 5 og 6'!B20+'[2]Note 5 og 6'!B65+'[2]Note 5 og 6'!B77</f>
        <v>52312</v>
      </c>
      <c r="J7" s="189" t="n">
        <f aca="false">+H7-I7</f>
        <v>0</v>
      </c>
      <c r="K7" s="335"/>
      <c r="L7" s="329" t="s">
        <v>249</v>
      </c>
      <c r="M7" s="336"/>
      <c r="N7" s="325"/>
      <c r="O7" s="325"/>
      <c r="P7" s="325"/>
      <c r="Q7" s="324"/>
      <c r="R7" s="324"/>
      <c r="S7" s="324"/>
      <c r="T7" s="324"/>
      <c r="U7" s="324"/>
      <c r="V7" s="324"/>
      <c r="W7" s="325"/>
      <c r="X7" s="325"/>
      <c r="Y7" s="325"/>
      <c r="Z7" s="325"/>
      <c r="AA7" s="324"/>
    </row>
    <row r="8" ht="16.5" customHeight="1">
      <c r="B8" s="333" t="s">
        <v>250</v>
      </c>
      <c r="C8" s="334" t="n">
        <v>3961</v>
      </c>
      <c r="D8" s="334" t="n">
        <v>8215</v>
      </c>
      <c r="E8" s="334" t="n">
        <v>0</v>
      </c>
      <c r="F8" s="340" t="n">
        <v>0</v>
      </c>
      <c r="G8" s="324"/>
      <c r="H8" s="189" t="n">
        <f aca="false">+C8+D8+E8+F8</f>
        <v>12176</v>
      </c>
      <c r="I8" s="45" t="n">
        <f aca="false">+'[3]Note 5 og 6'!$B$12+'[3]Note 5 og 6'!$C$12+'[3]Note 5 og 6'!$C$20+'[3]Note 5 og 6'!$B$20</f>
        <v>12176</v>
      </c>
      <c r="J8" s="189" t="n">
        <f aca="false">+H8-I8</f>
        <v>0</v>
      </c>
      <c r="K8" s="335"/>
      <c r="L8" s="329" t="s">
        <v>251</v>
      </c>
      <c r="M8" s="336"/>
      <c r="N8" s="325"/>
      <c r="O8" s="325"/>
      <c r="P8" s="325"/>
      <c r="Q8" s="324"/>
      <c r="R8" s="324"/>
      <c r="S8" s="324"/>
      <c r="T8" s="324"/>
      <c r="U8" s="324"/>
      <c r="V8" s="324"/>
      <c r="W8" s="325"/>
      <c r="X8" s="325"/>
      <c r="Y8" s="325"/>
      <c r="Z8" s="325"/>
      <c r="AA8" s="324"/>
    </row>
    <row r="9" ht="16.5" customHeight="1">
      <c r="B9" s="337" t="s">
        <v>252</v>
      </c>
      <c r="C9" s="339" t="n">
        <v>0</v>
      </c>
      <c r="D9" s="339" t="n">
        <v>0</v>
      </c>
      <c r="E9" s="339" t="n">
        <v>342</v>
      </c>
      <c r="F9" s="339" t="n">
        <v>0</v>
      </c>
      <c r="G9" s="324"/>
      <c r="H9" s="189" t="n">
        <f aca="false">+C9+D9+E9+F9</f>
        <v>342</v>
      </c>
      <c r="I9" s="45" t="n">
        <v>342</v>
      </c>
      <c r="J9" s="189" t="n">
        <f aca="false">+H9-I9</f>
        <v>0</v>
      </c>
      <c r="K9" s="335"/>
      <c r="L9" s="249"/>
      <c r="M9" s="336"/>
      <c r="N9" s="325"/>
      <c r="O9" s="325"/>
      <c r="P9" s="325"/>
      <c r="Q9" s="324"/>
      <c r="R9" s="324"/>
      <c r="S9" s="324"/>
      <c r="T9" s="324"/>
      <c r="U9" s="324"/>
      <c r="V9" s="324"/>
      <c r="W9" s="325"/>
      <c r="X9" s="325"/>
      <c r="Y9" s="325"/>
      <c r="Z9" s="325"/>
      <c r="AA9" s="324"/>
    </row>
    <row r="10" ht="16.5" customHeight="1">
      <c r="B10" s="333" t="s">
        <v>192</v>
      </c>
      <c r="C10" s="340" t="n">
        <v>0</v>
      </c>
      <c r="D10" s="340" t="n">
        <v>0</v>
      </c>
      <c r="E10" s="334" t="n">
        <v>1267</v>
      </c>
      <c r="F10" s="340" t="n">
        <v>0</v>
      </c>
      <c r="G10" s="324"/>
      <c r="H10" s="189" t="n">
        <f aca="false">+C10+D10+E10+F10</f>
        <v>1267</v>
      </c>
      <c r="I10" s="45" t="n">
        <f aca="false">+'[4]Note 5 og 6'!$B$12+'[4]Note 5 og 6'!$B$20+'[4]Note 5 og 6'!$B$37+'[4]Note 5 og 6'!$B$43+'[4]Note 5 og 6'!$B$49+'[4]Note 5 og 6'!$B$55</f>
        <v>0</v>
      </c>
      <c r="J10" s="189" t="n">
        <f aca="false">+H10-I10</f>
        <v>1267</v>
      </c>
      <c r="K10" s="329" t="s">
        <v>253</v>
      </c>
      <c r="L10" s="249"/>
      <c r="M10" s="336"/>
      <c r="N10" s="325"/>
      <c r="O10" s="325"/>
      <c r="P10" s="325"/>
      <c r="Q10" s="324"/>
      <c r="R10" s="324"/>
      <c r="S10" s="324"/>
      <c r="T10" s="324"/>
      <c r="U10" s="324"/>
      <c r="V10" s="324"/>
      <c r="W10" s="325"/>
      <c r="X10" s="325"/>
      <c r="Y10" s="325"/>
      <c r="Z10" s="325"/>
      <c r="AA10" s="324"/>
    </row>
    <row r="11" ht="16.5" customHeight="1">
      <c r="B11" s="337" t="s">
        <v>254</v>
      </c>
      <c r="C11" s="339" t="n">
        <v>992</v>
      </c>
      <c r="D11" s="338" t="n">
        <f aca="false">3518+158</f>
        <v>3676</v>
      </c>
      <c r="E11" s="338" t="n">
        <f aca="false">218+4355</f>
        <v>4573</v>
      </c>
      <c r="F11" s="339" t="n">
        <v>0</v>
      </c>
      <c r="G11" s="324"/>
      <c r="H11" s="189" t="n">
        <f aca="false">+C11+D11+E11+F11</f>
        <v>9241</v>
      </c>
      <c r="I11" s="45" t="n">
        <f aca="false">+'[5]Note 5 og 6'!$B$12+'[5]Note 5 og 6'!$C$12+'[5]Note 5 og 6'!$B$20+'[5]Note 5 og 6'!$C$20+'[5]Note 5 og 6'!$B$37+'[5]Note 5 og 6'!$C$37+'[5]Note 5 og 6'!$B$43+'[5]Note 5 og 6'!$C$43+'[5]Note 5 og 6'!$B$55+'[5]Note 5 og 6'!$C$55</f>
        <v>9241</v>
      </c>
      <c r="J11" s="189" t="n">
        <f aca="false">+H11-I11</f>
        <v>0</v>
      </c>
      <c r="K11" s="335"/>
      <c r="L11" s="249"/>
      <c r="M11" s="336"/>
      <c r="N11" s="325"/>
      <c r="O11" s="325"/>
      <c r="P11" s="325"/>
      <c r="Q11" s="324"/>
      <c r="R11" s="324"/>
      <c r="S11" s="324"/>
      <c r="T11" s="324"/>
      <c r="U11" s="324"/>
      <c r="V11" s="324"/>
      <c r="W11" s="325"/>
      <c r="X11" s="325"/>
      <c r="Y11" s="325"/>
      <c r="Z11" s="325"/>
      <c r="AA11" s="324"/>
    </row>
    <row r="12" ht="16.5" customHeight="1">
      <c r="B12" s="333" t="s">
        <v>196</v>
      </c>
      <c r="C12" s="340" t="n">
        <v>0</v>
      </c>
      <c r="D12" s="340" t="n">
        <v>750</v>
      </c>
      <c r="E12" s="340" t="n">
        <v>0</v>
      </c>
      <c r="F12" s="340" t="n">
        <v>0</v>
      </c>
      <c r="G12" s="324"/>
      <c r="H12" s="189" t="n">
        <f aca="false">+C12+D12+E12+F12</f>
        <v>750</v>
      </c>
      <c r="I12" s="45" t="n">
        <f aca="false">+'[6]Note 5 og 6'!$B$12+'[6]Note 5 og 6'!$B$20+'[6]Note 5 og 6'!$B$37+'[6]Note 5 og 6'!$B$43+'[6]Note 5 og 6'!$B$49+'[6]Note 5 og 6'!$B$55</f>
        <v>750</v>
      </c>
      <c r="J12" s="189" t="n">
        <f aca="false">+H12-I12</f>
        <v>0</v>
      </c>
      <c r="K12" s="335"/>
      <c r="L12" s="249"/>
      <c r="M12" s="336"/>
      <c r="N12" s="325"/>
      <c r="O12" s="325"/>
      <c r="P12" s="325"/>
      <c r="Q12" s="324"/>
      <c r="R12" s="324"/>
      <c r="S12" s="324"/>
      <c r="T12" s="324"/>
      <c r="U12" s="324"/>
      <c r="V12" s="324"/>
      <c r="W12" s="325"/>
      <c r="X12" s="325"/>
      <c r="Y12" s="325"/>
      <c r="Z12" s="325"/>
      <c r="AA12" s="324"/>
    </row>
    <row r="13" ht="16.5" customHeight="1">
      <c r="B13" s="337" t="s">
        <v>197</v>
      </c>
      <c r="C13" s="339" t="n">
        <v>0</v>
      </c>
      <c r="D13" s="338" t="n">
        <v>3472</v>
      </c>
      <c r="E13" s="339" t="n">
        <v>0</v>
      </c>
      <c r="F13" s="339" t="n">
        <v>0</v>
      </c>
      <c r="G13" s="324"/>
      <c r="H13" s="189" t="n">
        <f aca="false">+C13+D13+E13+F13</f>
        <v>3472</v>
      </c>
      <c r="I13" s="45" t="n">
        <f aca="false">+'[7]Note 5 og 6'!$B$12+'[7]Note 5 og 6'!$B$20+'[7]Note 5 og 6'!$B$37+'[7]Note 5 og 6'!$B$55</f>
        <v>3472.4</v>
      </c>
      <c r="J13" s="189" t="n">
        <f aca="false">+H13-I13</f>
        <v>-0.400000000000091</v>
      </c>
      <c r="K13" s="335"/>
      <c r="L13" s="249"/>
      <c r="M13" s="336"/>
      <c r="N13" s="325"/>
      <c r="O13" s="325"/>
      <c r="P13" s="325"/>
      <c r="Q13" s="324"/>
      <c r="R13" s="324"/>
      <c r="S13" s="324"/>
      <c r="T13" s="324"/>
      <c r="U13" s="324"/>
      <c r="V13" s="324"/>
      <c r="W13" s="325"/>
      <c r="X13" s="325"/>
      <c r="Y13" s="325"/>
      <c r="Z13" s="325"/>
      <c r="AA13" s="324"/>
    </row>
    <row r="14" ht="16.5" customHeight="1">
      <c r="B14" s="333" t="s">
        <v>198</v>
      </c>
      <c r="C14" s="334" t="n">
        <v>75161</v>
      </c>
      <c r="D14" s="334" t="n">
        <v>20373</v>
      </c>
      <c r="E14" s="334" t="n">
        <v>246547</v>
      </c>
      <c r="F14" s="340" t="n">
        <v>0</v>
      </c>
      <c r="G14" s="324"/>
      <c r="H14" s="189" t="n">
        <f aca="false">+C14+D14+E14+F14</f>
        <v>342081</v>
      </c>
      <c r="I14" s="45" t="n">
        <f aca="false">+'[8]Note 5 og 6'!$B$12+'[8]Note 5 og 6'!$B$20+'[8]Note 5 og 6'!$B$43+'[8]Note 5 og 6'!$B$37+'[8]Note 5 og 6'!$B$55</f>
        <v>342081</v>
      </c>
      <c r="J14" s="189" t="n">
        <f aca="false">+H14-I14</f>
        <v>0</v>
      </c>
      <c r="K14" s="335"/>
      <c r="L14" s="249"/>
      <c r="M14" s="336" t="n">
        <f aca="false">479.2+0</f>
        <v>479.2</v>
      </c>
      <c r="N14" s="325"/>
      <c r="O14" s="325"/>
      <c r="P14" s="325"/>
      <c r="Q14" s="324"/>
      <c r="R14" s="324"/>
      <c r="S14" s="324"/>
      <c r="T14" s="324"/>
      <c r="U14" s="324"/>
      <c r="V14" s="324"/>
      <c r="W14" s="325"/>
      <c r="X14" s="325"/>
      <c r="Y14" s="325"/>
      <c r="Z14" s="325"/>
      <c r="AA14" s="324"/>
    </row>
    <row r="15" ht="16.5" customHeight="1">
      <c r="B15" s="337" t="s">
        <v>199</v>
      </c>
      <c r="C15" s="339" t="n">
        <v>71</v>
      </c>
      <c r="D15" s="338" t="n">
        <v>18083</v>
      </c>
      <c r="E15" s="339" t="n">
        <v>14</v>
      </c>
      <c r="F15" s="338" t="n">
        <v>-2132</v>
      </c>
      <c r="G15" s="324"/>
      <c r="H15" s="189" t="n">
        <f aca="false">+C15+D15+E15+F15</f>
        <v>16036</v>
      </c>
      <c r="I15" s="45" t="n">
        <f aca="false">+'[9]Note 5 og 6'!$B$12+'[9]Note 5 og 6'!$B$20+'[9]Note 5 og 6'!$B$37+'[9]Note 5 og 6'!$B$49+'[9]Note 5 og 6'!$B$43</f>
        <v>16035.3931</v>
      </c>
      <c r="J15" s="189" t="n">
        <f aca="false">+H15-I15</f>
        <v>0.606899999998859</v>
      </c>
      <c r="K15" s="335"/>
      <c r="L15" s="249"/>
      <c r="M15" s="336"/>
      <c r="N15" s="325"/>
      <c r="O15" s="325"/>
      <c r="P15" s="325"/>
      <c r="Q15" s="324"/>
      <c r="R15" s="324"/>
      <c r="S15" s="324"/>
      <c r="T15" s="324"/>
      <c r="U15" s="324"/>
      <c r="V15" s="324"/>
      <c r="W15" s="325"/>
      <c r="X15" s="325"/>
      <c r="Y15" s="325"/>
      <c r="Z15" s="325"/>
      <c r="AA15" s="324"/>
    </row>
    <row r="16" ht="16.5" customHeight="1">
      <c r="B16" s="333" t="s">
        <v>200</v>
      </c>
      <c r="C16" s="334" t="n">
        <v>1126</v>
      </c>
      <c r="D16" s="334" t="n">
        <v>45687</v>
      </c>
      <c r="E16" s="340" t="n">
        <v>0</v>
      </c>
      <c r="F16" s="340" t="n">
        <v>0</v>
      </c>
      <c r="G16" s="324"/>
      <c r="H16" s="189" t="n">
        <f aca="false">+C16+D16+E16+F16</f>
        <v>46813</v>
      </c>
      <c r="I16" s="45" t="n">
        <f aca="false">+'[10]Note 5 og 6'!$B$12+'[10]Note 5 og 6'!$B$20+'[10]Note 5 og 6'!$B$52+'[10]Note 5 og 6'!$B$58+'[10]Note 5 og 6'!$B$64+'[10]Note 5 og 6'!$B$70</f>
        <v>46813</v>
      </c>
      <c r="J16" s="189" t="n">
        <f aca="false">+H16-I16</f>
        <v>0</v>
      </c>
      <c r="K16" s="335"/>
      <c r="L16" s="249"/>
      <c r="M16" s="341"/>
      <c r="N16" s="325"/>
      <c r="O16" s="325"/>
      <c r="P16" s="325"/>
      <c r="Q16" s="324"/>
      <c r="R16" s="324"/>
      <c r="S16" s="324"/>
      <c r="T16" s="324"/>
      <c r="U16" s="324"/>
      <c r="V16" s="324"/>
      <c r="W16" s="325"/>
      <c r="X16" s="325"/>
      <c r="Y16" s="325"/>
      <c r="Z16" s="325"/>
      <c r="AA16" s="324"/>
    </row>
    <row r="17" ht="16.5" customHeight="1">
      <c r="B17" s="337" t="s">
        <v>201</v>
      </c>
      <c r="C17" s="339" t="n">
        <v>129</v>
      </c>
      <c r="D17" s="338" t="n">
        <v>3000</v>
      </c>
      <c r="E17" s="339" t="n">
        <v>0</v>
      </c>
      <c r="F17" s="338" t="n">
        <v>0</v>
      </c>
      <c r="G17" s="324"/>
      <c r="H17" s="189" t="n">
        <f aca="false">+C17+D17+E17+F17</f>
        <v>3129</v>
      </c>
      <c r="I17" s="45" t="n">
        <f aca="false">+'[11]Note 5 og 6'!$B$12+'[11]Note 5 og 6'!$C$12+'[11]Note 5 og 6'!$D$26+'[11]Note 5 og 6'!$B$37+'[11]Note 5 og 6'!$B$43</f>
        <v>3129</v>
      </c>
      <c r="J17" s="189" t="n">
        <f aca="false">+H17-I17</f>
        <v>0</v>
      </c>
      <c r="K17" s="335"/>
      <c r="L17" s="249"/>
      <c r="M17" s="336"/>
      <c r="N17" s="325"/>
      <c r="O17" s="325"/>
      <c r="P17" s="325"/>
      <c r="Q17" s="324"/>
      <c r="R17" s="324"/>
      <c r="S17" s="324"/>
      <c r="T17" s="324"/>
      <c r="U17" s="324"/>
      <c r="V17" s="324"/>
      <c r="W17" s="325"/>
      <c r="X17" s="325"/>
      <c r="Y17" s="325"/>
      <c r="Z17" s="325"/>
      <c r="AA17" s="324"/>
    </row>
    <row r="18" ht="16.5" customHeight="1">
      <c r="B18" s="342" t="s">
        <v>203</v>
      </c>
      <c r="C18" s="343" t="n">
        <f aca="false">SUM(C6:C17)</f>
        <v>92949</v>
      </c>
      <c r="D18" s="343" t="n">
        <f aca="false">SUM(D6:D17)</f>
        <v>167655</v>
      </c>
      <c r="E18" s="343" t="n">
        <f aca="false">SUM(E6:E17)</f>
        <v>254405</v>
      </c>
      <c r="F18" s="343" t="n">
        <f aca="false">SUM(F6:F17)</f>
        <v>56848</v>
      </c>
      <c r="G18" s="324"/>
      <c r="H18" s="189" t="n">
        <f aca="false">+C18+D18+E18+F18</f>
        <v>571857</v>
      </c>
      <c r="I18" s="344" t="n">
        <f aca="false">SUM(I6:I17)</f>
        <v>570589.30892</v>
      </c>
      <c r="J18" s="189" t="n">
        <f aca="false">+H18-I18</f>
        <v>1267.69108000002</v>
      </c>
      <c r="K18" s="335"/>
      <c r="L18" s="249"/>
      <c r="M18" s="336"/>
      <c r="N18" s="325"/>
      <c r="O18" s="325"/>
      <c r="P18" s="325"/>
      <c r="Q18" s="324"/>
      <c r="R18" s="324"/>
      <c r="S18" s="324"/>
      <c r="T18" s="324"/>
      <c r="U18" s="324"/>
      <c r="V18" s="324"/>
      <c r="W18" s="325"/>
      <c r="X18" s="325"/>
      <c r="Y18" s="325"/>
      <c r="Z18" s="325"/>
      <c r="AA18" s="324"/>
    </row>
    <row r="19" ht="15.75" customHeight="1">
      <c r="A19" t="n">
        <v>479.2</v>
      </c>
      <c r="G19" s="324"/>
      <c r="H19" s="324"/>
      <c r="I19" s="324"/>
      <c r="J19" s="332"/>
      <c r="K19" s="324"/>
      <c r="L19" s="324"/>
      <c r="M19" s="325"/>
      <c r="N19" s="325"/>
      <c r="O19" s="325"/>
      <c r="P19" s="325"/>
      <c r="Q19" s="324"/>
      <c r="R19" s="324"/>
      <c r="S19" s="324"/>
      <c r="T19" s="324"/>
      <c r="U19" s="324"/>
      <c r="V19" s="324"/>
      <c r="W19" s="325"/>
      <c r="X19" s="325"/>
      <c r="Y19" s="325"/>
      <c r="Z19" s="325"/>
      <c r="AA19" s="324"/>
    </row>
    <row r="20" ht="15" customHeight="1">
      <c r="A20" s="91" t="n">
        <f aca="false">E11-A19</f>
        <v>4093.8</v>
      </c>
      <c r="B20" s="249"/>
      <c r="C20" s="345"/>
      <c r="D20" s="345"/>
      <c r="E20" s="345"/>
      <c r="F20" s="345"/>
      <c r="G20" s="346"/>
      <c r="H20" s="189"/>
      <c r="I20" s="189"/>
      <c r="J20" s="189"/>
      <c r="K20" s="189"/>
      <c r="L20" s="347"/>
      <c r="M20" s="345"/>
      <c r="N20" s="345"/>
      <c r="O20" s="345"/>
      <c r="P20" s="345"/>
      <c r="Q20" s="346"/>
      <c r="R20" s="189"/>
      <c r="S20" s="189"/>
      <c r="T20" s="189"/>
      <c r="U20" s="189"/>
      <c r="V20" s="347"/>
    </row>
    <row r="21" ht="15.75" customHeight="1">
      <c r="A21" t="n">
        <f aca="false">771.8+220.3</f>
        <v>992.1</v>
      </c>
      <c r="B21" s="25" t="n">
        <f aca="false">310+2.7+2724+580+59</f>
        <v>3675.7</v>
      </c>
    </row>
    <row r="22" ht="15.75" customHeight="1">
      <c r="A22" t="n">
        <v>85.2</v>
      </c>
      <c r="B22" s="348" t="n">
        <v>2021</v>
      </c>
      <c r="C22" s="349" t="s">
        <v>255</v>
      </c>
      <c r="D22" s="349"/>
      <c r="E22" s="349"/>
      <c r="F22" s="349"/>
      <c r="G22" s="349"/>
      <c r="H22" s="349"/>
      <c r="I22" s="349"/>
      <c r="J22" s="349"/>
      <c r="K22" s="349"/>
      <c r="L22" s="349"/>
      <c r="M22" s="58" t="s">
        <v>256</v>
      </c>
      <c r="N22" s="350"/>
      <c r="O22" s="53"/>
      <c r="P22" s="53"/>
      <c r="Q22" s="53"/>
      <c r="R22" s="351" t="s">
        <v>257</v>
      </c>
      <c r="S22" s="351"/>
      <c r="T22" s="351"/>
      <c r="U22" s="351"/>
      <c r="V22" s="351"/>
      <c r="W22" s="68"/>
    </row>
    <row r="23" ht="15.75" customHeight="1">
      <c r="B23" s="245" t="s">
        <v>179</v>
      </c>
      <c r="C23" s="352" t="s">
        <v>240</v>
      </c>
      <c r="D23" s="352"/>
      <c r="E23" s="352"/>
      <c r="F23" s="352"/>
      <c r="G23" s="352"/>
      <c r="H23" s="353" t="s">
        <v>241</v>
      </c>
      <c r="I23" s="353"/>
      <c r="J23" s="353"/>
      <c r="K23" s="353"/>
      <c r="L23" s="353"/>
      <c r="M23" s="354"/>
      <c r="N23" s="354"/>
      <c r="O23" s="354"/>
      <c r="P23" s="354"/>
      <c r="Q23" s="354"/>
      <c r="R23" s="355"/>
      <c r="S23" s="355"/>
      <c r="T23" s="355"/>
      <c r="U23" s="355"/>
      <c r="V23" s="355"/>
    </row>
    <row r="24" ht="44.25" customHeight="1">
      <c r="B24" s="69" t="s">
        <v>188</v>
      </c>
      <c r="C24" s="356" t="s">
        <v>258</v>
      </c>
      <c r="D24" s="356"/>
      <c r="E24" s="356"/>
      <c r="F24" s="356"/>
      <c r="G24" s="356"/>
      <c r="H24" s="357" t="s">
        <v>259</v>
      </c>
      <c r="I24" s="357"/>
      <c r="J24" s="357"/>
      <c r="K24" s="357"/>
      <c r="L24" s="357"/>
      <c r="M24" s="358" t="s">
        <v>260</v>
      </c>
      <c r="N24" s="358"/>
      <c r="O24" s="358"/>
      <c r="P24" s="358"/>
      <c r="Q24" s="358"/>
      <c r="R24" s="358" t="s">
        <v>261</v>
      </c>
      <c r="S24" s="358"/>
      <c r="T24" s="358"/>
      <c r="U24" s="358"/>
      <c r="V24" s="358"/>
    </row>
    <row r="25" ht="170.25" customHeight="1">
      <c r="B25" s="276" t="s">
        <v>189</v>
      </c>
      <c r="C25" s="358" t="s">
        <v>262</v>
      </c>
      <c r="D25" s="358"/>
      <c r="E25" s="358"/>
      <c r="F25" s="358"/>
      <c r="G25" s="358"/>
      <c r="H25" s="359" t="s">
        <v>263</v>
      </c>
      <c r="I25" s="359"/>
      <c r="J25" s="359"/>
      <c r="K25" s="359"/>
      <c r="L25" s="359"/>
      <c r="M25" s="360" t="s">
        <v>264</v>
      </c>
      <c r="N25" s="360"/>
      <c r="O25" s="360"/>
      <c r="P25" s="360"/>
      <c r="Q25" s="360"/>
      <c r="R25" s="361" t="s">
        <v>265</v>
      </c>
      <c r="S25" s="361"/>
      <c r="T25" s="361"/>
      <c r="U25" s="361"/>
      <c r="V25" s="361"/>
      <c r="W25" s="30"/>
      <c r="X25" s="30"/>
      <c r="Y25" s="30"/>
      <c r="Z25" s="30"/>
    </row>
    <row r="26" ht="31.5" customHeight="1">
      <c r="B26" s="155" t="s">
        <v>190</v>
      </c>
      <c r="C26" s="361" t="s">
        <v>266</v>
      </c>
      <c r="D26" s="361"/>
      <c r="E26" s="361"/>
      <c r="F26" s="361"/>
      <c r="G26" s="361"/>
      <c r="H26" s="359" t="s">
        <v>267</v>
      </c>
      <c r="I26" s="359"/>
      <c r="J26" s="359"/>
      <c r="K26" s="359"/>
      <c r="L26" s="359"/>
      <c r="M26" s="362"/>
      <c r="N26" s="362"/>
      <c r="O26" s="362"/>
      <c r="P26" s="362"/>
      <c r="Q26" s="362"/>
      <c r="R26" s="361" t="s">
        <v>268</v>
      </c>
      <c r="S26" s="361"/>
      <c r="T26" s="361"/>
      <c r="U26" s="361"/>
      <c r="V26" s="361"/>
    </row>
    <row r="27" ht="17.25" customHeight="1">
      <c r="B27" s="69" t="s">
        <v>191</v>
      </c>
      <c r="C27" s="363"/>
      <c r="D27" s="363"/>
      <c r="E27" s="363"/>
      <c r="F27" s="363"/>
      <c r="G27" s="363"/>
      <c r="H27" s="364"/>
      <c r="I27" s="364"/>
      <c r="J27" s="364"/>
      <c r="K27" s="364"/>
      <c r="L27" s="364"/>
      <c r="M27" s="362" t="s">
        <v>269</v>
      </c>
      <c r="N27" s="362"/>
      <c r="O27" s="362"/>
      <c r="P27" s="362"/>
      <c r="Q27" s="362"/>
      <c r="R27" s="361" t="s">
        <v>270</v>
      </c>
      <c r="S27" s="361"/>
      <c r="T27" s="361"/>
      <c r="U27" s="361"/>
      <c r="V27" s="361"/>
    </row>
    <row r="28" ht="103.5" customHeight="1">
      <c r="B28" s="69" t="s">
        <v>271</v>
      </c>
      <c r="C28" s="365"/>
      <c r="D28" s="87"/>
      <c r="E28" s="87"/>
      <c r="F28" s="87"/>
      <c r="G28" s="87"/>
      <c r="H28" s="87"/>
      <c r="I28" s="87"/>
      <c r="J28" s="87"/>
      <c r="K28" s="87"/>
      <c r="L28" s="87"/>
      <c r="M28" s="366" t="s">
        <v>272</v>
      </c>
      <c r="N28" s="366"/>
      <c r="O28" s="366"/>
      <c r="P28" s="366"/>
      <c r="Q28" s="366"/>
      <c r="R28" s="91" t="s">
        <v>273</v>
      </c>
      <c r="S28" s="87"/>
      <c r="T28" s="87"/>
      <c r="U28" s="87"/>
      <c r="V28" s="365"/>
    </row>
    <row r="29" ht="44.25" customHeight="1">
      <c r="B29" s="69" t="s">
        <v>254</v>
      </c>
      <c r="C29" s="367" t="s">
        <v>274</v>
      </c>
      <c r="D29" s="367"/>
      <c r="E29" s="367"/>
      <c r="F29" s="367"/>
      <c r="G29" s="367"/>
      <c r="H29" s="367" t="s">
        <v>275</v>
      </c>
      <c r="I29" s="367"/>
      <c r="J29" s="367"/>
      <c r="K29" s="367"/>
      <c r="L29" s="367"/>
      <c r="M29" s="366" t="s">
        <v>276</v>
      </c>
      <c r="N29" s="366"/>
      <c r="O29" s="366"/>
      <c r="P29" s="366"/>
      <c r="Q29" s="366"/>
      <c r="R29" s="368" t="s">
        <v>277</v>
      </c>
      <c r="S29" s="368"/>
      <c r="T29" s="368"/>
      <c r="U29" s="368"/>
      <c r="V29" s="368"/>
      <c r="W29" s="369"/>
      <c r="X29" s="369"/>
      <c r="Y29" s="369"/>
      <c r="Z29" s="369"/>
    </row>
    <row r="30" ht="15" customHeight="1">
      <c r="B30" s="69" t="s">
        <v>196</v>
      </c>
      <c r="C30" s="370"/>
      <c r="D30" s="370"/>
      <c r="E30" s="370"/>
      <c r="F30" s="370"/>
      <c r="G30" s="370"/>
      <c r="H30" s="370" t="s">
        <v>278</v>
      </c>
      <c r="I30" s="370"/>
      <c r="J30" s="370"/>
      <c r="K30" s="370"/>
      <c r="L30" s="370"/>
      <c r="M30" s="371"/>
      <c r="N30" s="371"/>
      <c r="O30" s="371"/>
      <c r="P30" s="371"/>
      <c r="Q30" s="371"/>
      <c r="R30" s="372" t="s">
        <v>279</v>
      </c>
      <c r="S30" s="372"/>
      <c r="T30" s="372"/>
      <c r="U30" s="372"/>
      <c r="V30" s="372"/>
    </row>
    <row r="31" ht="33" customHeight="1">
      <c r="B31" s="69" t="s">
        <v>197</v>
      </c>
      <c r="C31" s="364"/>
      <c r="D31" s="364"/>
      <c r="E31" s="364"/>
      <c r="F31" s="364"/>
      <c r="G31" s="364"/>
      <c r="H31" s="363" t="s">
        <v>280</v>
      </c>
      <c r="I31" s="363"/>
      <c r="J31" s="363"/>
      <c r="K31" s="363"/>
      <c r="L31" s="363"/>
      <c r="M31" s="362"/>
      <c r="N31" s="362"/>
      <c r="O31" s="362"/>
      <c r="P31" s="362"/>
      <c r="Q31" s="362"/>
      <c r="R31" s="361" t="s">
        <v>281</v>
      </c>
      <c r="S31" s="361"/>
      <c r="T31" s="361"/>
      <c r="U31" s="361"/>
      <c r="V31" s="361"/>
    </row>
    <row r="32" ht="111.75" customHeight="1">
      <c r="B32" s="69" t="s">
        <v>198</v>
      </c>
      <c r="C32" s="359" t="s">
        <v>282</v>
      </c>
      <c r="D32" s="359"/>
      <c r="E32" s="359"/>
      <c r="F32" s="359"/>
      <c r="G32" s="359"/>
      <c r="H32" s="359" t="s">
        <v>280</v>
      </c>
      <c r="I32" s="359"/>
      <c r="J32" s="359"/>
      <c r="K32" s="359"/>
      <c r="L32" s="359"/>
      <c r="M32" s="360" t="s">
        <v>283</v>
      </c>
      <c r="N32" s="360"/>
      <c r="O32" s="360"/>
      <c r="P32" s="360"/>
      <c r="Q32" s="360"/>
      <c r="R32" s="368" t="s">
        <v>284</v>
      </c>
      <c r="S32" s="368"/>
      <c r="T32" s="368"/>
      <c r="U32" s="368"/>
      <c r="V32" s="368"/>
    </row>
    <row r="33" ht="26.25" customHeight="1">
      <c r="B33" s="69" t="s">
        <v>199</v>
      </c>
      <c r="C33" s="373" t="s">
        <v>285</v>
      </c>
      <c r="D33" s="373"/>
      <c r="E33" s="373"/>
      <c r="F33" s="373"/>
      <c r="G33" s="373"/>
      <c r="H33" s="363" t="s">
        <v>286</v>
      </c>
      <c r="I33" s="363"/>
      <c r="J33" s="363"/>
      <c r="K33" s="363"/>
      <c r="L33" s="363"/>
      <c r="M33" s="360" t="s">
        <v>287</v>
      </c>
      <c r="N33" s="360"/>
      <c r="O33" s="360"/>
      <c r="P33" s="360"/>
      <c r="Q33" s="360"/>
      <c r="R33" s="364" t="s">
        <v>288</v>
      </c>
      <c r="S33" s="364"/>
      <c r="T33" s="364"/>
      <c r="U33" s="364"/>
      <c r="V33" s="364"/>
      <c r="W33" s="369"/>
      <c r="X33" s="369"/>
      <c r="Y33" s="369"/>
      <c r="Z33" s="369"/>
    </row>
    <row r="34" ht="81.75" customHeight="1">
      <c r="B34" s="69" t="s">
        <v>200</v>
      </c>
      <c r="C34" s="361" t="s">
        <v>289</v>
      </c>
      <c r="D34" s="361"/>
      <c r="E34" s="361"/>
      <c r="F34" s="361"/>
      <c r="G34" s="361"/>
      <c r="H34" s="361" t="s">
        <v>280</v>
      </c>
      <c r="I34" s="361"/>
      <c r="J34" s="361"/>
      <c r="K34" s="361"/>
      <c r="L34" s="361"/>
      <c r="M34" s="362"/>
      <c r="N34" s="362"/>
      <c r="O34" s="362"/>
      <c r="P34" s="362"/>
      <c r="Q34" s="362"/>
      <c r="R34" s="361" t="s">
        <v>290</v>
      </c>
      <c r="S34" s="361"/>
      <c r="T34" s="361"/>
      <c r="U34" s="361"/>
      <c r="V34" s="361"/>
    </row>
    <row r="35" ht="15.75" customHeight="1">
      <c r="B35" s="374" t="s">
        <v>201</v>
      </c>
      <c r="C35" s="375" t="s">
        <v>291</v>
      </c>
      <c r="D35" s="375"/>
      <c r="E35" s="375"/>
      <c r="F35" s="375"/>
      <c r="G35" s="375"/>
      <c r="H35" s="376" t="s">
        <v>292</v>
      </c>
      <c r="I35" s="376"/>
      <c r="J35" s="376"/>
      <c r="K35" s="376"/>
      <c r="L35" s="376"/>
      <c r="M35" s="377"/>
      <c r="N35" s="377"/>
      <c r="O35" s="377"/>
      <c r="P35" s="377"/>
      <c r="Q35" s="377"/>
      <c r="R35" s="378" t="s">
        <v>293</v>
      </c>
      <c r="S35" s="378"/>
      <c r="T35" s="378"/>
      <c r="U35" s="378"/>
      <c r="V35" s="378"/>
    </row>
    <row r="36" ht="15.75" customHeight="1"/>
  </sheetData>
  <mergeCells count="51">
    <mergeCell ref="C22:L22"/>
    <mergeCell ref="R22:V22"/>
    <mergeCell ref="C23:G23"/>
    <mergeCell ref="M23:Q23"/>
    <mergeCell ref="R23:V23"/>
    <mergeCell ref="C24:G24"/>
    <mergeCell ref="H24:L24"/>
    <mergeCell ref="M24:Q24"/>
    <mergeCell ref="R24:V24"/>
    <mergeCell ref="C25:G25"/>
    <mergeCell ref="H25:L25"/>
    <mergeCell ref="M25:Q25"/>
    <mergeCell ref="R25:V25"/>
    <mergeCell ref="C26:G26"/>
    <mergeCell ref="H26:L26"/>
    <mergeCell ref="M26:Q26"/>
    <mergeCell ref="R26:V26"/>
    <mergeCell ref="C27:G27"/>
    <mergeCell ref="M27:Q27"/>
    <mergeCell ref="R27:V27"/>
    <mergeCell ref="M28:Q28"/>
    <mergeCell ref="C29:G29"/>
    <mergeCell ref="H29:L29"/>
    <mergeCell ref="M29:Q29"/>
    <mergeCell ref="R29:V29"/>
    <mergeCell ref="W29:Z29"/>
    <mergeCell ref="C30:G30"/>
    <mergeCell ref="H30:L30"/>
    <mergeCell ref="M30:Q30"/>
    <mergeCell ref="R30:V30"/>
    <mergeCell ref="C31:G31"/>
    <mergeCell ref="H31:L31"/>
    <mergeCell ref="M31:Q31"/>
    <mergeCell ref="R31:V31"/>
    <mergeCell ref="C32:G32"/>
    <mergeCell ref="H32:L32"/>
    <mergeCell ref="M32:Q32"/>
    <mergeCell ref="R32:V32"/>
    <mergeCell ref="C33:G33"/>
    <mergeCell ref="H33:L33"/>
    <mergeCell ref="M33:Q33"/>
    <mergeCell ref="R33:V33"/>
    <mergeCell ref="W33:Z33"/>
    <mergeCell ref="C34:G34"/>
    <mergeCell ref="H34:L34"/>
    <mergeCell ref="M34:Q34"/>
    <mergeCell ref="R34:V34"/>
    <mergeCell ref="C35:G35"/>
    <mergeCell ref="H35:L35"/>
    <mergeCell ref="M35:Q35"/>
    <mergeCell ref="R35:V35"/>
  </mergeCells>
  <pageMargins left="0.7" right="0.7" top="0.597222222222222" bottom="0.597222222222222" header="0.511805555555556" footer="0.511805555555556"/>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5" activeCellId="0" sqref="N5"/>
    </sheetView>
  </sheetViews>
  <sheetFormatPr defaultRowHeight="15.0" baseColWidth="10" outlineLevelCol="0"/>
  <cols>
    <col min="2" max="2" width="58.14" hidden="false" outlineLevel="0" customWidth="1"/>
  </cols>
  <sheetData>
    <row r="2" ht="15" customHeight="1">
      <c r="B2" s="249" t="s">
        <v>294</v>
      </c>
    </row>
    <row r="3" ht="15" customHeight="1">
      <c r="B3" s="379" t="s">
        <v>179</v>
      </c>
      <c r="C3" t="n">
        <v>2023</v>
      </c>
    </row>
    <row r="4" ht="15" customHeight="1">
      <c r="B4" s="69" t="s">
        <v>194</v>
      </c>
      <c r="C4" s="204" t="n">
        <v>5.70406477197621</v>
      </c>
    </row>
    <row r="5" ht="15" customHeight="1">
      <c r="B5" s="69" t="s">
        <v>196</v>
      </c>
      <c r="C5" s="204" t="n">
        <v>3.23211169284468</v>
      </c>
    </row>
    <row r="6" ht="15" customHeight="1">
      <c r="B6" s="69" t="s">
        <v>192</v>
      </c>
      <c r="C6" s="204" t="n">
        <v>2.88887024257588</v>
      </c>
    </row>
    <row r="7" ht="15" customHeight="1">
      <c r="B7" s="155" t="s">
        <v>195</v>
      </c>
      <c r="C7" s="204" t="n">
        <v>1.90711805555556</v>
      </c>
    </row>
    <row r="8" ht="15" customHeight="1">
      <c r="B8" s="69" t="s">
        <v>201</v>
      </c>
      <c r="C8" s="204" t="n">
        <v>1.90659916201117</v>
      </c>
    </row>
    <row r="9" ht="15" customHeight="1">
      <c r="B9" s="69" t="s">
        <v>198</v>
      </c>
      <c r="C9" s="204" t="n">
        <v>1.77841557254773</v>
      </c>
    </row>
    <row r="10" ht="15" customHeight="1">
      <c r="B10" s="69" t="s">
        <v>250</v>
      </c>
      <c r="C10" s="204" t="n">
        <v>1.75528867342442</v>
      </c>
    </row>
    <row r="11" ht="15" customHeight="1">
      <c r="B11" s="69" t="s">
        <v>68</v>
      </c>
      <c r="C11" s="204" t="n">
        <v>1.63481391267285</v>
      </c>
    </row>
    <row r="12" ht="15" customHeight="1">
      <c r="B12" s="69" t="s">
        <v>200</v>
      </c>
      <c r="C12" s="204" t="n">
        <v>1.5791176100233</v>
      </c>
    </row>
    <row r="13" ht="15" customHeight="1">
      <c r="B13" s="69" t="s">
        <v>295</v>
      </c>
      <c r="C13" s="204" t="n">
        <v>1.42539514556319</v>
      </c>
    </row>
    <row r="14" ht="15" customHeight="1">
      <c r="B14" s="69" t="s">
        <v>193</v>
      </c>
      <c r="C14" s="204" t="n">
        <v>1.28779122022277</v>
      </c>
    </row>
    <row r="15" ht="15" customHeight="1">
      <c r="B15" s="69" t="s">
        <v>199</v>
      </c>
      <c r="C15" s="204" t="n">
        <v>1.22232532207903</v>
      </c>
    </row>
    <row r="16" ht="15" customHeight="1">
      <c r="B16" s="69" t="s">
        <v>189</v>
      </c>
      <c r="C16" s="204" t="n">
        <v>0.704905742442799</v>
      </c>
    </row>
    <row r="17" ht="15" customHeight="1">
      <c r="B17" s="69" t="s">
        <v>188</v>
      </c>
      <c r="C17" s="204" t="n">
        <v>0.67488476923267</v>
      </c>
    </row>
    <row r="18" ht="15" customHeight="1">
      <c r="B18" s="69" t="s">
        <v>252</v>
      </c>
      <c r="C18" s="204" t="n">
        <v>0.56568548725415</v>
      </c>
    </row>
    <row r="20" ht="15" customHeight="1">
      <c r="B20" s="249" t="s">
        <v>296</v>
      </c>
    </row>
    <row r="21" ht="15" customHeight="1">
      <c r="B21" s="379" t="s">
        <v>179</v>
      </c>
      <c r="C21" t="n">
        <v>2023</v>
      </c>
    </row>
    <row r="22" ht="15" customHeight="1">
      <c r="B22" s="69" t="s">
        <v>194</v>
      </c>
      <c r="C22" s="267" t="n">
        <v>0.834218258673128</v>
      </c>
    </row>
    <row r="23" ht="15" customHeight="1">
      <c r="B23" s="69" t="s">
        <v>192</v>
      </c>
      <c r="C23" s="267" t="n">
        <v>0.76328724593054</v>
      </c>
    </row>
    <row r="24" ht="15" customHeight="1">
      <c r="B24" s="69" t="s">
        <v>196</v>
      </c>
      <c r="C24" s="267" t="n">
        <v>0.69060475161987</v>
      </c>
    </row>
    <row r="25" ht="15" customHeight="1">
      <c r="B25" s="155" t="s">
        <v>198</v>
      </c>
      <c r="C25" s="267" t="n">
        <v>0.665648486437839</v>
      </c>
    </row>
    <row r="26" ht="15" customHeight="1">
      <c r="B26" s="69" t="s">
        <v>68</v>
      </c>
      <c r="C26" s="267" t="n">
        <v>0.616252955006509</v>
      </c>
    </row>
    <row r="27" ht="15" customHeight="1">
      <c r="B27" s="69" t="s">
        <v>195</v>
      </c>
      <c r="C27" s="267" t="n">
        <v>0.513513513513514</v>
      </c>
    </row>
    <row r="28" ht="15" customHeight="1">
      <c r="B28" s="69" t="s">
        <v>199</v>
      </c>
      <c r="C28" s="267" t="n">
        <v>0.495486014716476</v>
      </c>
    </row>
    <row r="29" ht="15" customHeight="1">
      <c r="B29" s="69" t="s">
        <v>201</v>
      </c>
      <c r="C29" s="267" t="n">
        <v>0.483358888788671</v>
      </c>
    </row>
    <row r="30" ht="15" customHeight="1">
      <c r="B30" s="69" t="s">
        <v>188</v>
      </c>
      <c r="C30" s="267" t="n">
        <v>0.46204630373714</v>
      </c>
    </row>
    <row r="31" ht="15" customHeight="1">
      <c r="B31" s="69" t="s">
        <v>200</v>
      </c>
      <c r="C31" s="267" t="n">
        <v>0.44506024833056</v>
      </c>
    </row>
    <row r="32" ht="15" customHeight="1">
      <c r="B32" s="69" t="s">
        <v>250</v>
      </c>
      <c r="C32" s="267" t="n">
        <v>0.430293139162639</v>
      </c>
    </row>
    <row r="33" ht="15" customHeight="1">
      <c r="B33" s="69" t="s">
        <v>193</v>
      </c>
      <c r="C33" s="267" t="n">
        <v>0.419124466878791</v>
      </c>
    </row>
    <row r="34" ht="15" customHeight="1">
      <c r="B34" s="69" t="s">
        <v>189</v>
      </c>
      <c r="C34" s="267" t="n">
        <v>0.310550820707071</v>
      </c>
    </row>
    <row r="35" ht="15" customHeight="1">
      <c r="B35" s="69" t="s">
        <v>295</v>
      </c>
      <c r="C35" s="267" t="n">
        <v>0.304814872643281</v>
      </c>
    </row>
    <row r="36" ht="15" customHeight="1">
      <c r="B36" s="69" t="s">
        <v>252</v>
      </c>
      <c r="C36" s="267" t="n">
        <v>0.257464807479577</v>
      </c>
    </row>
    <row r="37" ht="15" customHeight="1">
      <c r="C37" s="267"/>
    </row>
    <row r="38" ht="15" customHeight="1">
      <c r="B38" s="249"/>
    </row>
    <row r="39" ht="15" customHeight="1">
      <c r="B39" s="380" t="s">
        <v>297</v>
      </c>
    </row>
    <row r="40" ht="15" customHeight="1">
      <c r="C40" s="267"/>
    </row>
    <row r="41" ht="15" customHeight="1">
      <c r="C41" s="267"/>
    </row>
    <row r="42" ht="15" customHeight="1">
      <c r="C42" s="267"/>
    </row>
    <row r="43" ht="15" customHeight="1">
      <c r="C43" s="267"/>
    </row>
    <row r="44" ht="15" customHeight="1">
      <c r="C44" s="267"/>
    </row>
    <row r="45" ht="15" customHeight="1">
      <c r="C45" s="267"/>
    </row>
    <row r="46" ht="15" customHeight="1">
      <c r="C46" s="267"/>
    </row>
    <row r="47" ht="15" customHeight="1">
      <c r="C47" s="267"/>
    </row>
    <row r="48" ht="15" customHeight="1">
      <c r="C48" s="267"/>
    </row>
    <row r="49" ht="15" customHeight="1">
      <c r="C49" s="267"/>
    </row>
    <row r="50" ht="15" customHeight="1">
      <c r="C50" s="267"/>
    </row>
    <row r="51" ht="15" customHeight="1">
      <c r="C51" s="267"/>
    </row>
    <row r="52" ht="15" customHeight="1">
      <c r="C52" s="267"/>
    </row>
    <row r="53" ht="15" customHeight="1">
      <c r="C53" s="267"/>
    </row>
    <row r="54" ht="15" customHeight="1">
      <c r="C54" s="267"/>
    </row>
  </sheetData>
  <autoFilter ref="B3:C3">
    <sortState ref="B4:C3">
      <sortCondition ref="C4:C3" descending="1" customList=""/>
    </sortState>
  </autoFilter>
  <pageMargins left="0.7" right="0.7" top="0.597222222222222" bottom="0.597222222222222" header="0.511805555555556" footer="0.511805555555556"/>
  <pageSetup paperSize="1"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2019-03-06T08:01:54Z</dcterms:created>
  <dc:creator>Charlotte Wold</dc:creator>
  <dc:description/>
  <dc:language>en-US</dc:language>
  <cp:lastModifiedBy/>
  <dcterms:modified xsi:type="dcterms:W3CDTF">2025-03-10T13:36:02Z</dcterms:modified>
  <cp:revision>4</cp:revision>
  <dc:subject/>
  <dc:title/>
</cp:coreProperties>
</file>