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24226"/>
  <mc:AlternateContent xmlns:mc="http://schemas.openxmlformats.org/markup-compatibility/2006">
    <mc:Choice Requires="x15">
      <x15ac:absPath xmlns:x15ac="http://schemas.microsoft.com/office/spreadsheetml/2010/11/ac" url="C:\Users\ChristianSkyum\Downloads\"/>
    </mc:Choice>
  </mc:AlternateContent>
  <xr:revisionPtr revIDLastSave="0" documentId="13_ncr:1_{B8F0EC88-6D73-4514-9B3C-0DDB593D3EFF}" xr6:coauthVersionLast="47" xr6:coauthVersionMax="47" xr10:uidLastSave="{00000000-0000-0000-0000-000000000000}"/>
  <bookViews>
    <workbookView xWindow="8760" yWindow="1230" windowWidth="15030" windowHeight="15285" tabRatio="869" activeTab="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0" l="1"/>
  <c r="B9" i="6"/>
  <c r="B10" i="6"/>
  <c r="D10" i="6"/>
  <c r="E8" i="6"/>
  <c r="C11" i="1"/>
  <c r="C8" i="1"/>
  <c r="B41" i="6"/>
  <c r="B47" i="6"/>
  <c r="B8" i="6"/>
  <c r="C55" i="6"/>
  <c r="C24" i="10"/>
  <c r="C23" i="10"/>
  <c r="C17" i="10"/>
  <c r="C15" i="10"/>
  <c r="C14" i="10"/>
  <c r="C34" i="10"/>
  <c r="C37" i="10" s="1"/>
  <c r="C19" i="4"/>
  <c r="B36" i="10"/>
  <c r="B35" i="10"/>
  <c r="B29"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D37" i="10"/>
  <c r="D21" i="11"/>
  <c r="D50" i="11" l="1"/>
  <c r="E50" i="11"/>
  <c r="E17" i="6"/>
  <c r="E16" i="6"/>
  <c r="D20" i="6"/>
  <c r="C20" i="6"/>
  <c r="B20" i="6"/>
  <c r="E20" i="6" l="1"/>
  <c r="E11" i="6"/>
  <c r="E10" i="6"/>
  <c r="E9" i="6"/>
  <c r="E21" i="11"/>
  <c r="D53" i="11"/>
  <c r="E53" i="11"/>
  <c r="D10" i="10" l="1"/>
  <c r="C10" i="10"/>
  <c r="B10" i="10"/>
  <c r="F11" i="12"/>
  <c r="F17" i="12" s="1"/>
  <c r="B11" i="12"/>
  <c r="E13" i="16"/>
  <c r="D10" i="16"/>
  <c r="E59" i="11"/>
  <c r="E27" i="11"/>
  <c r="D27" i="11"/>
  <c r="D18" i="11"/>
  <c r="E18" i="11"/>
  <c r="C18" i="11"/>
  <c r="B18" i="11"/>
  <c r="E11" i="11"/>
  <c r="D11" i="11"/>
  <c r="C11" i="11"/>
  <c r="B11" i="11"/>
  <c r="C47" i="6"/>
  <c r="C32" i="6"/>
  <c r="B32" i="6"/>
  <c r="E19" i="6"/>
  <c r="D12" i="6"/>
  <c r="C12" i="6"/>
  <c r="B12" i="6"/>
  <c r="D29" i="4"/>
  <c r="D38" i="3"/>
  <c r="C38" i="3"/>
  <c r="D30" i="3"/>
  <c r="D18" i="3"/>
  <c r="C13" i="3"/>
  <c r="E12" i="6" l="1"/>
  <c r="C9" i="1" s="1"/>
  <c r="C12" i="1" s="1"/>
  <c r="D51" i="2"/>
  <c r="C51" i="2"/>
  <c r="D46" i="2"/>
  <c r="C46" i="2"/>
  <c r="D40" i="2"/>
  <c r="C40" i="2"/>
  <c r="D35" i="2"/>
  <c r="C35" i="2"/>
  <c r="D29" i="2"/>
  <c r="C29" i="2"/>
  <c r="D19" i="2"/>
  <c r="C19" i="2"/>
  <c r="D11" i="2"/>
  <c r="C11" i="2"/>
  <c r="D20" i="1"/>
  <c r="D39" i="1"/>
  <c r="C39" i="1"/>
  <c r="C27" i="1"/>
  <c r="C20" i="1"/>
  <c r="D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<sst xmlns="http://schemas.openxmlformats.org/spreadsheetml/2006/main" count="782" uniqueCount="658">
  <si>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</si>
  <si>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</si>
  <si>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</si>
  <si>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</si>
  <si>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</si>
  <si>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</si>
  <si>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</si>
  <si>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</si>
  <si>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</si>
  <si>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</si>
  <si>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</si>
  <si>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</si>
  <si>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</si>
  <si>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</si>
  <si>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</si>
  <si>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</si>
  <si>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</si>
  <si>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</si>
  <si>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</si>
  <si>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</si>
  <si>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</si>
  <si>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</si>
  <si>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</si>
  <si>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</si>
  <si>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</si>
  <si>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</si>
  <si>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</si>
  <si>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</si>
  <si>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</si>
  <si>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</si>
  <si>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</si>
  <si>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</si>
  <si>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</si>
  <si>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</si>
  <si>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</si>
  <si>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</si>
  <si>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</si>
  <si>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</si>
  <si>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</si>
  <si>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</si>
  <si>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</si>
  <si>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</si>
  <si>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</si>
  <si>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</si>
  <si>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</si>
  <si>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</si>
  <si>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</si>
  <si>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</si>
  <si>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</si>
  <si>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</si>
  <si>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</si>
  <si>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</si>
  <si>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</si>
  <si>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</si>
  <si>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</si>
  <si>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</si>
  <si>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</si>
  <si>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</si>
  <si>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</si>
  <si>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</si>
  <si>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</si>
  <si>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</si>
  <si>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</si>
  <si>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</si>
  <si>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</si>
  <si>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</si>
  <si>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</si>
  <si>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</si>
  <si>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</si>
  <si>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</si>
  <si>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</si>
  <si>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</si>
  <si>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</si>
  <si>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</si>
  <si>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</si>
  <si>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</si>
  <si>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</si>
  <si>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</si>
  <si>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</si>
  <si>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</si>
  <si>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</si>
  <si>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</si>
  <si>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</si>
  <si>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</si>
  <si>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</si>
  <si>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</si>
  <si>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</si>
  <si>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</si>
  <si>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</si>
  <si>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</si>
  <si>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</si>
  <si>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</si>
  <si>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</si>
  <si>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</si>
  <si>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</si>
  <si>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</si>
  <si>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</si>
  <si>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</si>
  <si>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</si>
  <si>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</si>
  <si>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</si>
  <si>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</si>
  <si>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</si>
  <si>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</si>
  <si>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</si>
  <si>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</si>
  <si>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</si>
  <si>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</si>
  <si>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</si>
  <si>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</si>
  <si>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</si>
  <si>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</si>
  <si>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</si>
  <si>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</si>
  <si>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</si>
  <si>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</si>
  <si>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</si>
  <si>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</si>
  <si>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</si>
  <si>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</si>
  <si>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</si>
  <si>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</si>
  <si>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</si>
  <si>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</si>
  <si>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</si>
  <si>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</si>
  <si>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</si>
  <si>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</si>
  <si>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</si>
  <si>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</si>
  <si>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</si>
  <si>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</si>
  <si>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</si>
  <si>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</si>
  <si>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</si>
  <si>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</si>
  <si>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</si>
  <si>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</si>
  <si>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</si>
  <si>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</si>
  <si>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</si>
  <si>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</si>
  <si>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</si>
  <si>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</si>
  <si>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</si>
  <si>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</si>
  <si>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</si>
  <si>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</si>
  <si>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</si>
  <si>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</si>
  <si>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</si>
  <si>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</si>
  <si>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</si>
  <si>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</si>
  <si>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</si>
  <si>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</si>
  <si>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</si>
  <si>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</si>
  <si>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</si>
  <si>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</si>
  <si>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</si>
  <si>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</si>
  <si>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</si>
  <si>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</si>
  <si>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</si>
  <si>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</si>
  <si>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</si>
  <si>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</si>
  <si>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</si>
  <si>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</si>
  <si>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</si>
  <si>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</si>
  <si>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</si>
  <si>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</si>
  <si>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</si>
  <si>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</si>
  <si>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</si>
  <si>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</si>
  <si>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</si>
  <si>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</si>
  <si>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</si>
  <si>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</si>
  <si>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</si>
  <si>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</si>
  <si>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</si>
  <si>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</si>
  <si>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</si>
  <si>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</si>
  <si>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</si>
  <si>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</si>
  <si>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</si>
  <si>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</si>
  <si>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</si>
  <si>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</si>
  <si>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</si>
  <si>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</si>
  <si>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</si>
  <si>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</si>
  <si>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</si>
  <si>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</si>
  <si>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</si>
  <si>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</si>
  <si>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</si>
  <si>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</si>
  <si>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</si>
  <si>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</si>
  <si>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</si>
  <si>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</si>
  <si>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</si>
  <si>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</si>
  <si>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</si>
  <si>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</si>
  <si>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</si>
  <si>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</si>
  <si>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</si>
  <si>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</si>
  <si>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</si>
  <si>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</si>
  <si>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</si>
  <si>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</si>
  <si>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</si>
  <si>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</si>
  <si>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</si>
  <si>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</si>
  <si>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</si>
  <si>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</si>
  <si>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</si>
  <si>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</si>
  <si>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</si>
  <si>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</si>
  <si>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</si>
  <si>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</si>
  <si>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</si>
  <si>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</si>
  <si>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</si>
  <si>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</si>
  <si>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</si>
  <si>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</si>
  <si>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</si>
  <si>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</si>
  <si>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</si>
  <si>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</si>
  <si>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</si>
  <si>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</si>
  <si>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</si>
  <si>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</si>
  <si>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</si>
  <si>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</si>
  <si>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</si>
  <si>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</si>
  <si>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</si>
  <si>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</si>
  <si>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</si>
  <si>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</si>
  <si>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</si>
  <si>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</si>
  <si>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</si>
  <si>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</si>
  <si>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</si>
  <si>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</si>
  <si>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</si>
  <si>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</si>
  <si>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</si>
  <si>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</si>
  <si>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</si>
  <si>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</si>
  <si>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</si>
  <si>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</si>
  <si>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</si>
  <si>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</si>
  <si>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</si>
  <si>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</si>
  <si>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</si>
  <si>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</si>
  <si>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</si>
  <si>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</si>
  <si>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</si>
  <si>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</si>
  <si>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</si>
  <si>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</si>
  <si>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</si>
  <si>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</si>
  <si>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</si>
  <si>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</si>
  <si>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</si>
  <si>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</si>
  <si>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</si>
  <si>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</si>
  <si>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</si>
  <si>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</si>
  <si>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</si>
  <si>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</si>
  <si>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</si>
  <si>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</si>
  <si>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</si>
  <si>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</si>
  <si>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</si>
  <si>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</si>
  <si>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</si>
  <si>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</si>
  <si>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</si>
  <si>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</si>
  <si>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</si>
  <si>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</si>
  <si>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</si>
  <si>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</si>
  <si>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</si>
  <si>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</si>
  <si>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</si>
  <si>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</si>
  <si>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</si>
  <si>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</si>
  <si>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</si>
  <si>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</si>
  <si>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</si>
  <si>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</si>
  <si>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</si>
  <si>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</si>
  <si>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</si>
  <si>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</si>
  <si>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</si>
  <si>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</si>
  <si>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</si>
  <si>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</si>
  <si>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</si>
  <si>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</si>
  <si>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</si>
  <si>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</si>
  <si>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</si>
  <si>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</si>
  <si>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</si>
  <si>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</si>
  <si>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</si>
  <si>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</si>
  <si>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</si>
  <si>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</si>
  <si>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</si>
  <si>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</si>
  <si>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</si>
  <si>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</si>
  <si>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</si>
  <si>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</si>
  <si>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</si>
  <si>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</si>
  <si>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</si>
  <si>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</si>
  <si>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</si>
  <si>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</si>
  <si>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</si>
  <si>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</si>
  <si>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</si>
  <si>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</si>
  <si>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</si>
  <si>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</si>
  <si>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</si>
  <si>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</si>
  <si>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</si>
  <si>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</si>
  <si>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</si>
  <si>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</si>
  <si>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</si>
  <si>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</si>
  <si>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</si>
  <si>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</si>
  <si>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</si>
  <si>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</si>
  <si>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</si>
  <si>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</si>
  <si>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</si>
  <si>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</si>
  <si>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</si>
  <si>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</si>
  <si>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</si>
  <si>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</si>
  <si>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</si>
  <si>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</si>
  <si>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</si>
  <si>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</si>
  <si>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</si>
  <si>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</si>
  <si>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</si>
  <si>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</si>
  <si>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</si>
  <si>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</si>
  <si>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</si>
  <si>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</si>
  <si>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</si>
  <si>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</si>
  <si>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</si>
  <si>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</si>
  <si>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</si>
  <si>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</si>
  <si>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</si>
  <si>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</si>
  <si>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</si>
  <si>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</si>
  <si>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</si>
  <si>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</si>
  <si>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</si>
  <si>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</si>
  <si>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</si>
  <si>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</si>
  <si>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</si>
  <si>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</si>
  <si>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</si>
  <si>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</si>
  <si>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</si>
  <si>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</si>
  <si>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</si>
  <si>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</si>
  <si>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</si>
  <si>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</si>
  <si>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</si>
  <si>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</si>
  <si>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</si>
  <si>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</si>
  <si>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</si>
  <si>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</si>
  <si>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</si>
  <si>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</si>
  <si>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</si>
  <si>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</si>
  <si>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</si>
  <si>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</si>
  <si>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</si>
  <si>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</si>
  <si>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</si>
  <si>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</si>
  <si>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</si>
  <si>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</si>
  <si>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</si>
  <si>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</si>
  <si>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</si>
  <si>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</si>
  <si>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</si>
  <si>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</si>
  <si>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</si>
  <si>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</si>
  <si>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</si>
  <si>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</si>
  <si>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</si>
  <si>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</si>
  <si>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</si>
  <si>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</si>
  <si>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</si>
  <si>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</si>
  <si>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</si>
  <si>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</si>
  <si>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</si>
  <si>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</si>
  <si>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</si>
  <si>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</si>
  <si>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</si>
  <si>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</si>
  <si>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</si>
  <si>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</si>
  <si>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</si>
  <si>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</si>
  <si>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</si>
  <si>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</si>
  <si>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</si>
  <si>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</si>
  <si>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</si>
  <si>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</si>
  <si>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</si>
  <si>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</si>
  <si>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</si>
  <si>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</si>
  <si>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</si>
  <si>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</si>
  <si>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</si>
  <si>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</si>
  <si>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</si>
  <si>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</si>
  <si>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</si>
  <si>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</si>
  <si>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</si>
  <si>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</si>
  <si>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</si>
  <si>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</si>
  <si>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</si>
  <si>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</si>
  <si>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</si>
  <si>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</si>
  <si>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</si>
  <si>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</si>
  <si>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</si>
  <si>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</si>
  <si>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</si>
  <si>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</si>
  <si>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</si>
  <si>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</si>
  <si>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</si>
  <si>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</si>
  <si>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</si>
  <si>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</si>
  <si>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</si>
  <si>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</si>
  <si>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</si>
  <si>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</si>
  <si>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</si>
  <si>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</si>
  <si>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</si>
  <si>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</si>
  <si>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</si>
  <si>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</si>
  <si>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</si>
  <si>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</si>
  <si>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</si>
  <si>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</si>
  <si>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</si>
  <si>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</si>
  <si>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</si>
  <si>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</si>
  <si>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</si>
  <si>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</si>
  <si>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</si>
  <si>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</si>
  <si>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</si>
  <si>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</si>
  <si>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</si>
  <si>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</si>
  <si>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</si>
  <si>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</si>
  <si>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</si>
  <si>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</si>
  <si>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</si>
  <si>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</si>
  <si>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</si>
  <si>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</si>
  <si>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</si>
  <si>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</si>
  <si>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</si>
  <si>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</si>
  <si>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</si>
  <si>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</si>
  <si>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</si>
  <si>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</si>
  <si>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</si>
  <si>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</si>
  <si>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</si>
  <si>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</si>
  <si>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</si>
  <si>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</si>
  <si>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</si>
  <si>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</si>
  <si>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</si>
  <si>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</si>
  <si>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</si>
  <si>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</si>
  <si>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</si>
  <si>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</si>
  <si>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</si>
  <si>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</si>
  <si>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</si>
  <si>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</si>
  <si>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</si>
  <si>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</si>
  <si>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</si>
  <si>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</si>
  <si>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</si>
  <si>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</si>
  <si>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</si>
  <si>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</si>
  <si>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</si>
  <si>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</si>
  <si>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</si>
  <si>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</si>
  <si>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</si>
  <si>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</si>
  <si>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</si>
  <si>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</si>
  <si>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</si>
  <si>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</si>
  <si>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</si>
  <si>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</si>
  <si>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</si>
  <si>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</si>
  <si>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</si>
  <si>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</si>
  <si>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</si>
  <si>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</si>
  <si>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</si>
  <si>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</si>
  <si>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</si>
  <si>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</si>
  <si>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</si>
  <si>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</si>
  <si>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</si>
  <si>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</si>
  <si>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</si>
  <si>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</si>
  <si>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</si>
  <si>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</si>
  <si>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</si>
  <si>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</si>
  <si>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</si>
  <si>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</si>
  <si>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</si>
  <si>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</si>
  <si>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</si>
  <si>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</si>
  <si>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</si>
  <si>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</si>
  <si>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</si>
  <si>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</si>
  <si>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</si>
  <si>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</si>
  <si>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</si>
  <si>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</si>
  <si>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</si>
  <si>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</si>
  <si>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</si>
  <si>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</si>
  <si>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</si>
  <si>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</si>
  <si>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</si>
  <si>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</si>
  <si>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</si>
  <si>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</si>
  <si>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</si>
  <si>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</si>
  <si>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</si>
  <si>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</si>
  <si>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</si>
  <si>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</si>
  <si>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</si>
  <si>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</si>
  <si>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</si>
  <si>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</si>
  <si>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</si>
  <si>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</si>
  <si>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</si>
  <si>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</si>
  <si>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</si>
  <si>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</si>
  <si>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</si>
  <si>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</si>
  <si>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</si>
  <si>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</si>
  <si>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</si>
  <si>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</si>
  <si>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</si>
  <si>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</si>
  <si>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</si>
  <si>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</si>
  <si>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</si>
  <si>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</si>
  <si>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</si>
  <si>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</si>
  <si>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</si>
  <si>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</si>
  <si>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Fylkeskommunalt tilretteleggingstilskudd (VOFO)</t>
  </si>
  <si>
    <t>2) Sparebank 1 Østfold Akershus, siste avdrag 14.02.2025</t>
  </si>
  <si>
    <t>AOF Østfold tilbyr utover sin fagskolevirksomhet, medlemsopplæring, kursvirksomhet innen grunnleggende ferdigheter, voksenopplæring og annet som støttetjenester for enkelte av sine medlemsorganisasjoner og studieforbundet AOF generelt.</t>
  </si>
  <si>
    <t>Spesifikasjon av offentlig tilskudd 2024</t>
  </si>
  <si>
    <t>Fagskolens navn: AOF Østlandet</t>
  </si>
  <si>
    <t>Org.nr: 971129573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</si>
</sst>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 #,##0.00_-;_-* &quot;-&quot;??_-;_-@_-"/>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531">
    <xf numFmtId="0" fontId="0" fillId="0" borderId="0"/>
    <xf numFmtId="43" fontId="3" fillId="0" borderId="0" applyFont="0" applyFill="0" applyBorder="0" applyAlignment="0" applyProtection="0"/>
    <xf numFmtId="43"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0" fillId="0" borderId="0"/>
    <xf numFmtId="43"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0" fontId="2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cellStyleXfs>
  <cellXfs count="492">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15" fillId="0" borderId="31" xfId="0" applyNumberFormat="1" applyFont="1" applyBorder="1" applyProtection="1">
      <protection locked="0"/>
    </xf>
    <xf numFmtId="3" fontId="15" fillId="0" borderId="28" xfId="0" applyNumberFormat="1" applyFont="1" applyBorder="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79"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20" fillId="0" borderId="15" xfId="0" applyNumberFormat="1" applyFont="1" applyBorder="1" applyAlignment="1">
      <alignment horizontal="left" vertical="top" wrapText="1"/>
    </xf>
    <xf numFmtId="49" fontId="20" fillId="0" borderId="10" xfId="0" applyNumberFormat="1" applyFont="1" applyBorder="1" applyAlignment="1">
      <alignment horizontal="left" vertical="top" wrapText="1"/>
    </xf>
    <xf numFmtId="49" fontId="20" fillId="0" borderId="39" xfId="0" applyNumberFormat="1" applyFont="1" applyBorder="1" applyAlignment="1">
      <alignment horizontal="left" vertical="top" wrapText="1"/>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531">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2 2 2" xfId="4444" xr:uid="{05A9A379-8850-415B-A6C0-514519A21DB2}"/>
    <cellStyle name="Comma 2 2 2 2 3" xfId="4368" xr:uid="{C4C13806-241C-420A-AC9D-1869B8512A7E}"/>
    <cellStyle name="Comma 2 2 2 3" xfId="1106" xr:uid="{00000000-0005-0000-0000-0000FC050000}"/>
    <cellStyle name="Comma 2 2 2 3 2" xfId="4406" xr:uid="{81F4A702-1295-44DE-AF6A-159D39DC22CD}"/>
    <cellStyle name="Comma 2 2 2 4" xfId="4330" xr:uid="{0ACEA55B-B3F4-40E7-84F7-2CEBFC6460A5}"/>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2 2 2" xfId="4443" xr:uid="{B7F131EA-A5EF-47CC-B9E4-1819D6ED1B0B}"/>
    <cellStyle name="Comma 2 3 2 3" xfId="4367" xr:uid="{03BCD620-DAED-4EC4-961D-DE13EAC3233F}"/>
    <cellStyle name="Comma 2 3 3" xfId="1104" xr:uid="{00000000-0005-0000-0000-000002060000}"/>
    <cellStyle name="Comma 2 3 3 2" xfId="4405" xr:uid="{720A3086-838C-44CF-8FEC-115566E609F8}"/>
    <cellStyle name="Comma 2 3 4" xfId="4329" xr:uid="{DB311C59-FFF5-4DE2-8C6D-A1560D02CC8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10" xfId="4308" xr:uid="{9C097E63-4750-4516-8DCF-C0E7AF35F44A}"/>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2 2 2" xfId="4445" xr:uid="{C0DBE281-5018-44D4-9B4E-5B610B7D82C6}"/>
    <cellStyle name="Komma 2 2 2 2 2 3" xfId="4369" xr:uid="{CA45A28A-F0DA-48F0-B7E6-471E55964373}"/>
    <cellStyle name="Komma 2 2 2 2 3" xfId="1107" xr:uid="{00000000-0005-0000-0000-00001F060000}"/>
    <cellStyle name="Komma 2 2 2 2 3 2" xfId="4407" xr:uid="{64678DB3-9284-4DCB-B27E-105BC3693DF7}"/>
    <cellStyle name="Komma 2 2 2 2 4" xfId="4331" xr:uid="{37577210-BB90-498C-B036-2195F19121FF}"/>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2 2 2" xfId="4433" xr:uid="{5F6AD9EF-EB7A-4162-A820-11923E399CFF}"/>
    <cellStyle name="Komma 2 2 3 2 3" xfId="4357" xr:uid="{E05AB8F3-E586-4402-8D4C-A684C587B3CD}"/>
    <cellStyle name="Komma 2 2 3 3" xfId="1064" xr:uid="{00000000-0005-0000-0000-000025060000}"/>
    <cellStyle name="Komma 2 2 3 3 2" xfId="4395" xr:uid="{734621D0-C538-408B-A2B5-4D31ECF9CE09}"/>
    <cellStyle name="Komma 2 2 3 4" xfId="4319" xr:uid="{B9DD6C9F-0A92-44B5-873A-971C18004951}"/>
    <cellStyle name="Komma 2 2 4" xfId="1633" xr:uid="{00000000-0005-0000-0000-000026060000}"/>
    <cellStyle name="Komma 2 2 4 2" xfId="2701" xr:uid="{00000000-0005-0000-0000-000027060000}"/>
    <cellStyle name="Komma 2 2 5" xfId="16" xr:uid="{00000000-0005-0000-0000-000028060000}"/>
    <cellStyle name="Komma 2 2 6" xfId="4312" xr:uid="{BAB7D932-753E-4E22-9D92-578E178CE9D6}"/>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2 2 2" xfId="4446" xr:uid="{402D6E39-E9A5-450B-AEA4-18E34F15B444}"/>
    <cellStyle name="Komma 2 3 2 2 3" xfId="4370" xr:uid="{59891739-B24A-45E4-8EC4-DF26A9C8ACC5}"/>
    <cellStyle name="Komma 2 3 2 3" xfId="1108" xr:uid="{00000000-0005-0000-0000-00002D060000}"/>
    <cellStyle name="Komma 2 3 2 3 2" xfId="4408" xr:uid="{A5D0C5DF-9EFA-4CCC-B0DA-B365196BC78A}"/>
    <cellStyle name="Komma 2 3 2 4" xfId="4332" xr:uid="{E00D7445-94CC-4255-AEDD-204E309BF6E5}"/>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2 2 2" xfId="4432" xr:uid="{0402B13C-0C12-4F04-88CE-17FFC83A329D}"/>
    <cellStyle name="Komma 2 4 2 3" xfId="4356" xr:uid="{6FD44C5D-074B-4105-A964-03E4BA675F3F}"/>
    <cellStyle name="Komma 2 4 3" xfId="1063" xr:uid="{00000000-0005-0000-0000-000033060000}"/>
    <cellStyle name="Komma 2 4 3 2" xfId="4394" xr:uid="{BC0E577D-9FD8-4D83-B11C-D73CCAFAC242}"/>
    <cellStyle name="Komma 2 4 4" xfId="4318" xr:uid="{6A16ED55-4BF0-4567-8F72-D47A61464449}"/>
    <cellStyle name="Komma 2 5" xfId="1632" xr:uid="{00000000-0005-0000-0000-000034060000}"/>
    <cellStyle name="Komma 2 5 2" xfId="2700" xr:uid="{00000000-0005-0000-0000-000035060000}"/>
    <cellStyle name="Komma 2 6" xfId="15" xr:uid="{00000000-0005-0000-0000-000036060000}"/>
    <cellStyle name="Komma 2 7" xfId="4309" xr:uid="{59D8A23F-17EF-4749-90C6-D0E96270B179}"/>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2 2 2" xfId="4503" xr:uid="{7A562B8C-A61E-4855-B6C5-DADC509B2643}"/>
    <cellStyle name="Komma 3 2 2 2 2 2 2 3" xfId="4453" xr:uid="{3AE99C1F-FECE-44D3-ACC7-8EF236CAA56C}"/>
    <cellStyle name="Komma 3 2 2 2 2 2 3" xfId="4251" xr:uid="{00000000-0005-0000-0000-00003F060000}"/>
    <cellStyle name="Komma 3 2 2 2 2 2 3 2" xfId="4524" xr:uid="{71A8EC79-7805-475A-935A-C13FB6724F9A}"/>
    <cellStyle name="Komma 3 2 2 2 2 2 4" xfId="2655" xr:uid="{00000000-0005-0000-0000-000040060000}"/>
    <cellStyle name="Komma 3 2 2 2 2 2 4 2" xfId="4482" xr:uid="{65AA776C-E252-4B57-9016-1347FFE31B57}"/>
    <cellStyle name="Komma 3 2 2 2 2 2 5" xfId="4377" xr:uid="{4E345BAD-FDA0-49B5-A8A4-01789EFB8303}"/>
    <cellStyle name="Komma 3 2 2 2 2 3" xfId="1215" xr:uid="{00000000-0005-0000-0000-000041060000}"/>
    <cellStyle name="Komma 3 2 2 2 2 3 2" xfId="3211" xr:uid="{00000000-0005-0000-0000-000042060000}"/>
    <cellStyle name="Komma 3 2 2 2 2 3 2 2" xfId="4489" xr:uid="{44AA2458-32D9-49AD-8167-FA48A68AC54D}"/>
    <cellStyle name="Komma 3 2 2 2 2 3 3" xfId="4415" xr:uid="{2C528443-0CC1-47B1-A5BB-CA41EBB6BE13}"/>
    <cellStyle name="Komma 3 2 2 2 2 4" xfId="1957" xr:uid="{00000000-0005-0000-0000-000043060000}"/>
    <cellStyle name="Komma 3 2 2 2 2 4 2" xfId="3904" xr:uid="{00000000-0005-0000-0000-000044060000}"/>
    <cellStyle name="Komma 3 2 2 2 2 4 2 2" xfId="4510" xr:uid="{02606B5F-8FA9-4F96-9778-E2866C0227C6}"/>
    <cellStyle name="Komma 3 2 2 2 2 4 3" xfId="4461" xr:uid="{E9151DE1-740C-4897-9665-97C058673693}"/>
    <cellStyle name="Komma 3 2 2 2 2 5" xfId="2307" xr:uid="{00000000-0005-0000-0000-000045060000}"/>
    <cellStyle name="Komma 3 2 2 2 2 5 2" xfId="4468" xr:uid="{A4735481-91AE-4443-8B2A-D347F5C82446}"/>
    <cellStyle name="Komma 3 2 2 2 2 6" xfId="4339" xr:uid="{3943FEB3-DD1C-4895-A7B4-A1298E91FD06}"/>
    <cellStyle name="Komma 3 2 2 2 3" xfId="649" xr:uid="{00000000-0005-0000-0000-000046060000}"/>
    <cellStyle name="Komma 3 2 2 2 3 2" xfId="1391" xr:uid="{00000000-0005-0000-0000-000047060000}"/>
    <cellStyle name="Komma 3 2 2 2 3 2 2" xfId="3386" xr:uid="{00000000-0005-0000-0000-000048060000}"/>
    <cellStyle name="Komma 3 2 2 2 3 2 2 2" xfId="4496" xr:uid="{4599B4CF-DA8D-4D63-BB65-146177107F26}"/>
    <cellStyle name="Komma 3 2 2 2 3 2 3" xfId="4423" xr:uid="{F8F10151-F03F-462D-813A-BCB2A75ACB67}"/>
    <cellStyle name="Komma 3 2 2 2 3 3" xfId="4079" xr:uid="{00000000-0005-0000-0000-000049060000}"/>
    <cellStyle name="Komma 3 2 2 2 3 3 2" xfId="4517" xr:uid="{7A851384-3266-49A4-963C-E9D0CF361D09}"/>
    <cellStyle name="Komma 3 2 2 2 3 4" xfId="2482" xr:uid="{00000000-0005-0000-0000-00004A060000}"/>
    <cellStyle name="Komma 3 2 2 2 3 4 2" xfId="4475" xr:uid="{BC03C64E-CB57-49A2-9114-79E87CE987A1}"/>
    <cellStyle name="Komma 3 2 2 2 3 5" xfId="4347" xr:uid="{F7A99FB5-5D9C-4775-B281-223586F8EB7F}"/>
    <cellStyle name="Komma 3 2 2 2 4" xfId="1020" xr:uid="{00000000-0005-0000-0000-00004B060000}"/>
    <cellStyle name="Komma 3 2 2 2 4 2" xfId="2855" xr:uid="{00000000-0005-0000-0000-00004C060000}"/>
    <cellStyle name="Komma 3 2 2 2 4 3" xfId="4385" xr:uid="{B57392DA-D31B-41ED-AEB0-D9FB33388D79}"/>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2 2 2" xfId="4447" xr:uid="{1D10DDB0-6AA2-481A-B83A-0919A91D67B0}"/>
    <cellStyle name="Komma 3 2 2 3 2 3" xfId="4371" xr:uid="{5821C208-615A-40F0-9235-B4940102294A}"/>
    <cellStyle name="Komma 3 2 2 3 3" xfId="1109" xr:uid="{00000000-0005-0000-0000-000054060000}"/>
    <cellStyle name="Komma 3 2 2 3 3 2" xfId="4409" xr:uid="{AA3573F8-61DB-4A5B-BBB2-CF33C97785EE}"/>
    <cellStyle name="Komma 3 2 2 3 4" xfId="4333" xr:uid="{0827860F-F1CB-4A48-8956-B471587BE6AB}"/>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2 2 2" xfId="4504" xr:uid="{20D63D40-93FE-4E1F-87E7-35D9CE0FDDF5}"/>
    <cellStyle name="Komma 3 2 3 2 2 2 3" xfId="4454" xr:uid="{ADCE0E79-D8BC-4AAE-AEBB-9E0755982596}"/>
    <cellStyle name="Komma 3 2 3 2 2 3" xfId="4252" xr:uid="{00000000-0005-0000-0000-00005C060000}"/>
    <cellStyle name="Komma 3 2 3 2 2 3 2" xfId="4525" xr:uid="{E45D5F5A-E8FD-41AC-9E50-9437AD0898A2}"/>
    <cellStyle name="Komma 3 2 3 2 2 4" xfId="2656" xr:uid="{00000000-0005-0000-0000-00005D060000}"/>
    <cellStyle name="Komma 3 2 3 2 2 4 2" xfId="4483" xr:uid="{57370CE6-46B5-4FAC-A870-9381888326F2}"/>
    <cellStyle name="Komma 3 2 3 2 2 5" xfId="4378" xr:uid="{8F357819-880B-45E9-9498-DA40678C89C0}"/>
    <cellStyle name="Komma 3 2 3 2 3" xfId="1216" xr:uid="{00000000-0005-0000-0000-00005E060000}"/>
    <cellStyle name="Komma 3 2 3 2 3 2" xfId="3212" xr:uid="{00000000-0005-0000-0000-00005F060000}"/>
    <cellStyle name="Komma 3 2 3 2 3 2 2" xfId="4490" xr:uid="{5F085228-E7E9-4E9F-8B3A-11958A683E21}"/>
    <cellStyle name="Komma 3 2 3 2 3 3" xfId="4416" xr:uid="{C7E0CB00-D01B-4792-8DDB-3E31B3F81CE0}"/>
    <cellStyle name="Komma 3 2 3 2 4" xfId="1958" xr:uid="{00000000-0005-0000-0000-000060060000}"/>
    <cellStyle name="Komma 3 2 3 2 4 2" xfId="3905" xr:uid="{00000000-0005-0000-0000-000061060000}"/>
    <cellStyle name="Komma 3 2 3 2 4 2 2" xfId="4511" xr:uid="{F1A81528-D7A6-4BF9-8D8A-A885364547F1}"/>
    <cellStyle name="Komma 3 2 3 2 4 3" xfId="4462" xr:uid="{57E40AA1-7FE7-484D-9BC2-2C7C0A6F4334}"/>
    <cellStyle name="Komma 3 2 3 2 5" xfId="2308" xr:uid="{00000000-0005-0000-0000-000062060000}"/>
    <cellStyle name="Komma 3 2 3 2 5 2" xfId="4469" xr:uid="{30BF5F21-02EC-4F64-B632-30E541F3C56F}"/>
    <cellStyle name="Komma 3 2 3 2 6" xfId="4340" xr:uid="{B215A99B-351B-4DFC-9B57-EC8E34FDFFBF}"/>
    <cellStyle name="Komma 3 2 3 3" xfId="650" xr:uid="{00000000-0005-0000-0000-000063060000}"/>
    <cellStyle name="Komma 3 2 3 3 2" xfId="1392" xr:uid="{00000000-0005-0000-0000-000064060000}"/>
    <cellStyle name="Komma 3 2 3 3 2 2" xfId="3387" xr:uid="{00000000-0005-0000-0000-000065060000}"/>
    <cellStyle name="Komma 3 2 3 3 2 2 2" xfId="4497" xr:uid="{DE84495E-062E-40C8-947F-5FD666539BE0}"/>
    <cellStyle name="Komma 3 2 3 3 2 3" xfId="4424" xr:uid="{2D61BCBF-D5B9-43FD-B4A3-3DC909F8F3C4}"/>
    <cellStyle name="Komma 3 2 3 3 3" xfId="4080" xr:uid="{00000000-0005-0000-0000-000066060000}"/>
    <cellStyle name="Komma 3 2 3 3 3 2" xfId="4518" xr:uid="{F09419AE-B338-49E1-863C-171FE949467A}"/>
    <cellStyle name="Komma 3 2 3 3 4" xfId="2483" xr:uid="{00000000-0005-0000-0000-000067060000}"/>
    <cellStyle name="Komma 3 2 3 3 4 2" xfId="4476" xr:uid="{99C5BC49-C2B8-49D8-A709-0534002C742C}"/>
    <cellStyle name="Komma 3 2 3 3 5" xfId="4348" xr:uid="{830ED76F-E246-47C6-8891-7EAC872FE78C}"/>
    <cellStyle name="Komma 3 2 3 4" xfId="1021" xr:uid="{00000000-0005-0000-0000-000068060000}"/>
    <cellStyle name="Komma 3 2 3 4 2" xfId="2856" xr:uid="{00000000-0005-0000-0000-000069060000}"/>
    <cellStyle name="Komma 3 2 3 4 3" xfId="4386" xr:uid="{E89573BE-F3C4-41D6-BBE9-2A9DAFB9A52C}"/>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2 2 2" xfId="4435" xr:uid="{B41EF1AB-AA13-4253-BAF4-1BA1F7584F53}"/>
    <cellStyle name="Komma 3 2 4 2 3" xfId="4359" xr:uid="{779CC0FD-CCC1-44BE-88DA-7F0266B8CAB3}"/>
    <cellStyle name="Komma 3 2 4 3" xfId="1066" xr:uid="{00000000-0005-0000-0000-000071060000}"/>
    <cellStyle name="Komma 3 2 4 3 2" xfId="4397" xr:uid="{E2EFCFA3-533F-4DD1-ADE3-EB5273019042}"/>
    <cellStyle name="Komma 3 2 4 4" xfId="4321" xr:uid="{5A963DCD-8654-4572-B99A-0CF5D64A344D}"/>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2 2 2" xfId="4505" xr:uid="{F4C78E9B-A18D-472D-93CA-836EB594924D}"/>
    <cellStyle name="Komma 3 3 2 2 2 2 3" xfId="4455" xr:uid="{CFB2016F-A8C5-47FC-8195-A57445491330}"/>
    <cellStyle name="Komma 3 3 2 2 2 3" xfId="4253" xr:uid="{00000000-0005-0000-0000-00007A060000}"/>
    <cellStyle name="Komma 3 3 2 2 2 3 2" xfId="4526" xr:uid="{E42A769F-4937-440E-8F81-74604119307B}"/>
    <cellStyle name="Komma 3 3 2 2 2 4" xfId="2657" xr:uid="{00000000-0005-0000-0000-00007B060000}"/>
    <cellStyle name="Komma 3 3 2 2 2 4 2" xfId="4484" xr:uid="{B69FC9A2-B911-41C3-BA1A-D50D7346CB96}"/>
    <cellStyle name="Komma 3 3 2 2 2 5" xfId="4379" xr:uid="{DE9B4D8E-A54C-47C6-8CAA-983546690C37}"/>
    <cellStyle name="Komma 3 3 2 2 3" xfId="1217" xr:uid="{00000000-0005-0000-0000-00007C060000}"/>
    <cellStyle name="Komma 3 3 2 2 3 2" xfId="3213" xr:uid="{00000000-0005-0000-0000-00007D060000}"/>
    <cellStyle name="Komma 3 3 2 2 3 2 2" xfId="4491" xr:uid="{700B2490-98F3-406E-8EB2-2A5056422C0D}"/>
    <cellStyle name="Komma 3 3 2 2 3 3" xfId="4417" xr:uid="{450EE18E-8A01-43E1-BF29-2F0E530DF0A8}"/>
    <cellStyle name="Komma 3 3 2 2 4" xfId="1959" xr:uid="{00000000-0005-0000-0000-00007E060000}"/>
    <cellStyle name="Komma 3 3 2 2 4 2" xfId="3906" xr:uid="{00000000-0005-0000-0000-00007F060000}"/>
    <cellStyle name="Komma 3 3 2 2 4 2 2" xfId="4512" xr:uid="{50FCE79A-2143-4289-8108-F4219F453CE1}"/>
    <cellStyle name="Komma 3 3 2 2 4 3" xfId="4463" xr:uid="{6DB80C88-7DA8-47D0-8479-5A53DA58F515}"/>
    <cellStyle name="Komma 3 3 2 2 5" xfId="2309" xr:uid="{00000000-0005-0000-0000-000080060000}"/>
    <cellStyle name="Komma 3 3 2 2 5 2" xfId="4470" xr:uid="{6B1E1251-8429-4C05-98B6-97BDD802A438}"/>
    <cellStyle name="Komma 3 3 2 2 6" xfId="4341" xr:uid="{766EEF6E-C284-44AA-B7E0-52341774ADFF}"/>
    <cellStyle name="Komma 3 3 2 3" xfId="651" xr:uid="{00000000-0005-0000-0000-000081060000}"/>
    <cellStyle name="Komma 3 3 2 3 2" xfId="1393" xr:uid="{00000000-0005-0000-0000-000082060000}"/>
    <cellStyle name="Komma 3 3 2 3 2 2" xfId="3388" xr:uid="{00000000-0005-0000-0000-000083060000}"/>
    <cellStyle name="Komma 3 3 2 3 2 2 2" xfId="4498" xr:uid="{5B72C018-06D5-46D3-A535-BA4757BA396E}"/>
    <cellStyle name="Komma 3 3 2 3 2 3" xfId="4425" xr:uid="{72D3C136-424A-4068-B145-92D1387CA163}"/>
    <cellStyle name="Komma 3 3 2 3 3" xfId="4081" xr:uid="{00000000-0005-0000-0000-000084060000}"/>
    <cellStyle name="Komma 3 3 2 3 3 2" xfId="4519" xr:uid="{C5C3D2C2-7093-4582-B245-888B02E5D0FE}"/>
    <cellStyle name="Komma 3 3 2 3 4" xfId="2484" xr:uid="{00000000-0005-0000-0000-000085060000}"/>
    <cellStyle name="Komma 3 3 2 3 4 2" xfId="4477" xr:uid="{916A85F4-E5A6-4BDC-81BC-47E1043C3E20}"/>
    <cellStyle name="Komma 3 3 2 3 5" xfId="4349" xr:uid="{0D2CC96B-59C7-4C39-A798-71E8A8448429}"/>
    <cellStyle name="Komma 3 3 2 4" xfId="1022" xr:uid="{00000000-0005-0000-0000-000086060000}"/>
    <cellStyle name="Komma 3 3 2 4 2" xfId="2857" xr:uid="{00000000-0005-0000-0000-000087060000}"/>
    <cellStyle name="Komma 3 3 2 4 3" xfId="4387" xr:uid="{05D04529-3DC7-4034-9297-4E9796CCF285}"/>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2 2 2" xfId="4448" xr:uid="{0DD38B0C-6766-4164-9F30-57E268D55A25}"/>
    <cellStyle name="Komma 3 3 3 2 3" xfId="4372" xr:uid="{8ED43B37-1776-40A6-8870-0FB289CBEBBF}"/>
    <cellStyle name="Komma 3 3 3 3" xfId="1110" xr:uid="{00000000-0005-0000-0000-00008F060000}"/>
    <cellStyle name="Komma 3 3 3 3 2" xfId="4410" xr:uid="{FF024D50-57F6-4925-A982-916EBA650E9C}"/>
    <cellStyle name="Komma 3 3 3 4" xfId="4334" xr:uid="{CE3F6E4B-B70D-4F3A-AC76-C0F5E06BF5AE}"/>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2 2 2" xfId="4506" xr:uid="{C713686B-6C71-46BE-BADA-44EF64D8C935}"/>
    <cellStyle name="Komma 3 4 2 2 2 3" xfId="4456" xr:uid="{1D8FFA24-D714-4C3B-9BBF-687F687E48C7}"/>
    <cellStyle name="Komma 3 4 2 2 3" xfId="4254" xr:uid="{00000000-0005-0000-0000-000097060000}"/>
    <cellStyle name="Komma 3 4 2 2 3 2" xfId="4527" xr:uid="{357CBD06-C8B9-46D3-B3CE-E32C16F3DBF2}"/>
    <cellStyle name="Komma 3 4 2 2 4" xfId="2658" xr:uid="{00000000-0005-0000-0000-000098060000}"/>
    <cellStyle name="Komma 3 4 2 2 4 2" xfId="4485" xr:uid="{F16667FB-02F1-4CFE-A898-4662C4CE19E2}"/>
    <cellStyle name="Komma 3 4 2 2 5" xfId="4380" xr:uid="{0EF5B127-F85A-408B-B091-D992A3C92286}"/>
    <cellStyle name="Komma 3 4 2 3" xfId="1218" xr:uid="{00000000-0005-0000-0000-000099060000}"/>
    <cellStyle name="Komma 3 4 2 3 2" xfId="3214" xr:uid="{00000000-0005-0000-0000-00009A060000}"/>
    <cellStyle name="Komma 3 4 2 3 2 2" xfId="4492" xr:uid="{AD2FB4C0-F8FA-4414-9C24-ACCBFBD162D4}"/>
    <cellStyle name="Komma 3 4 2 3 3" xfId="4418" xr:uid="{8E872BE3-CA82-44E1-B65D-A5E4429587C3}"/>
    <cellStyle name="Komma 3 4 2 4" xfId="1960" xr:uid="{00000000-0005-0000-0000-00009B060000}"/>
    <cellStyle name="Komma 3 4 2 4 2" xfId="3907" xr:uid="{00000000-0005-0000-0000-00009C060000}"/>
    <cellStyle name="Komma 3 4 2 4 2 2" xfId="4513" xr:uid="{D44C8D48-388D-478A-AE40-DF285E1DA663}"/>
    <cellStyle name="Komma 3 4 2 4 3" xfId="4464" xr:uid="{7DCB089E-ECB7-4CE6-BEDF-6998F2CE85C1}"/>
    <cellStyle name="Komma 3 4 2 5" xfId="2310" xr:uid="{00000000-0005-0000-0000-00009D060000}"/>
    <cellStyle name="Komma 3 4 2 5 2" xfId="4471" xr:uid="{B746BB9C-FFA2-4DD5-BA7D-B9AE99A289EC}"/>
    <cellStyle name="Komma 3 4 2 6" xfId="4342" xr:uid="{4F46D246-DD2C-4155-A21E-1E70A34DF4E1}"/>
    <cellStyle name="Komma 3 4 3" xfId="652" xr:uid="{00000000-0005-0000-0000-00009E060000}"/>
    <cellStyle name="Komma 3 4 3 2" xfId="1394" xr:uid="{00000000-0005-0000-0000-00009F060000}"/>
    <cellStyle name="Komma 3 4 3 2 2" xfId="3389" xr:uid="{00000000-0005-0000-0000-0000A0060000}"/>
    <cellStyle name="Komma 3 4 3 2 2 2" xfId="4499" xr:uid="{568726D6-79A1-426C-AD38-1876F802C05B}"/>
    <cellStyle name="Komma 3 4 3 2 3" xfId="4426" xr:uid="{8CFAFB0C-85D4-46DE-9835-4B29F306471F}"/>
    <cellStyle name="Komma 3 4 3 3" xfId="4082" xr:uid="{00000000-0005-0000-0000-0000A1060000}"/>
    <cellStyle name="Komma 3 4 3 3 2" xfId="4520" xr:uid="{597DC76D-67F5-42D3-AB60-96F84EABF2BD}"/>
    <cellStyle name="Komma 3 4 3 4" xfId="2485" xr:uid="{00000000-0005-0000-0000-0000A2060000}"/>
    <cellStyle name="Komma 3 4 3 4 2" xfId="4478" xr:uid="{A3949F1A-B4E8-4A5B-A971-DD2EC65808A2}"/>
    <cellStyle name="Komma 3 4 3 5" xfId="4350" xr:uid="{D0F96E50-70C4-4DFA-A7B5-9EA5A62A04F5}"/>
    <cellStyle name="Komma 3 4 4" xfId="1023" xr:uid="{00000000-0005-0000-0000-0000A3060000}"/>
    <cellStyle name="Komma 3 4 4 2" xfId="2858" xr:uid="{00000000-0005-0000-0000-0000A4060000}"/>
    <cellStyle name="Komma 3 4 4 3" xfId="4388" xr:uid="{8552B32D-8BCB-4887-A586-79CFDEB3418F}"/>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2 2 2" xfId="4434" xr:uid="{0CAD3BCC-C25A-4F6A-8BE3-A44345F6B507}"/>
    <cellStyle name="Komma 3 5 2 3" xfId="4358" xr:uid="{A9EC3C0D-F72E-4E28-BECC-8DC6429ECF0B}"/>
    <cellStyle name="Komma 3 5 3" xfId="1065" xr:uid="{00000000-0005-0000-0000-0000AC060000}"/>
    <cellStyle name="Komma 3 5 3 2" xfId="4396" xr:uid="{836EFAA0-8DE4-47E4-BF9B-EFDA919C8910}"/>
    <cellStyle name="Komma 3 5 4" xfId="4320" xr:uid="{8F36FE4C-ABED-46DB-8932-F40A158A3732}"/>
    <cellStyle name="Komma 3 6" xfId="1634" xr:uid="{00000000-0005-0000-0000-0000AD060000}"/>
    <cellStyle name="Komma 3 6 2" xfId="2702" xr:uid="{00000000-0005-0000-0000-0000AE060000}"/>
    <cellStyle name="Komma 3 7" xfId="17" xr:uid="{00000000-0005-0000-0000-0000AF060000}"/>
    <cellStyle name="Komma 3 8" xfId="4311" xr:uid="{BE430CCC-C863-4B79-9211-9AAA19BBC569}"/>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2 2 2" xfId="4507" xr:uid="{7FD7E932-707E-4321-8E53-D21741592464}"/>
    <cellStyle name="Komma 4 2 2 2 2 2 3" xfId="4457" xr:uid="{552B9CFA-E527-4395-A8D0-71FFDAB658D4}"/>
    <cellStyle name="Komma 4 2 2 2 2 3" xfId="4255" xr:uid="{00000000-0005-0000-0000-0000B7060000}"/>
    <cellStyle name="Komma 4 2 2 2 2 3 2" xfId="4528" xr:uid="{4E7AE27F-9443-408A-85A5-1395BADB785B}"/>
    <cellStyle name="Komma 4 2 2 2 2 4" xfId="2659" xr:uid="{00000000-0005-0000-0000-0000B8060000}"/>
    <cellStyle name="Komma 4 2 2 2 2 4 2" xfId="4486" xr:uid="{67AEAAA8-394A-438A-B78C-4544DA818B56}"/>
    <cellStyle name="Komma 4 2 2 2 2 5" xfId="4381" xr:uid="{A3D9C1EC-B0C1-468E-A8D6-C3B289281800}"/>
    <cellStyle name="Komma 4 2 2 2 3" xfId="1219" xr:uid="{00000000-0005-0000-0000-0000B9060000}"/>
    <cellStyle name="Komma 4 2 2 2 3 2" xfId="3215" xr:uid="{00000000-0005-0000-0000-0000BA060000}"/>
    <cellStyle name="Komma 4 2 2 2 3 2 2" xfId="4493" xr:uid="{04C1DEF4-C6CE-4011-B84C-BE1F9AE8DE8D}"/>
    <cellStyle name="Komma 4 2 2 2 3 3" xfId="4419" xr:uid="{E25D77AE-99ED-4ED7-B2E9-D83535AB38B9}"/>
    <cellStyle name="Komma 4 2 2 2 4" xfId="1961" xr:uid="{00000000-0005-0000-0000-0000BB060000}"/>
    <cellStyle name="Komma 4 2 2 2 4 2" xfId="3908" xr:uid="{00000000-0005-0000-0000-0000BC060000}"/>
    <cellStyle name="Komma 4 2 2 2 4 2 2" xfId="4514" xr:uid="{807E657C-A1DC-4E76-AD11-60F977E93036}"/>
    <cellStyle name="Komma 4 2 2 2 4 3" xfId="4465" xr:uid="{04D77B65-1177-4A1C-A825-FCD75DEF9AD0}"/>
    <cellStyle name="Komma 4 2 2 2 5" xfId="2311" xr:uid="{00000000-0005-0000-0000-0000BD060000}"/>
    <cellStyle name="Komma 4 2 2 2 5 2" xfId="4472" xr:uid="{27510839-566B-4291-ABD5-5FD37E7B4E98}"/>
    <cellStyle name="Komma 4 2 2 2 6" xfId="4343" xr:uid="{536FB5F4-22BC-4A00-A4F7-4B115BEAF3DE}"/>
    <cellStyle name="Komma 4 2 2 3" xfId="653" xr:uid="{00000000-0005-0000-0000-0000BE060000}"/>
    <cellStyle name="Komma 4 2 2 3 2" xfId="1395" xr:uid="{00000000-0005-0000-0000-0000BF060000}"/>
    <cellStyle name="Komma 4 2 2 3 2 2" xfId="3390" xr:uid="{00000000-0005-0000-0000-0000C0060000}"/>
    <cellStyle name="Komma 4 2 2 3 2 2 2" xfId="4500" xr:uid="{1A8E3DB2-62A0-45F3-A177-FB2C1A4E0BDD}"/>
    <cellStyle name="Komma 4 2 2 3 2 3" xfId="4427" xr:uid="{70AC24BF-D4B3-400E-A7B7-117BE5B3AEF0}"/>
    <cellStyle name="Komma 4 2 2 3 3" xfId="4083" xr:uid="{00000000-0005-0000-0000-0000C1060000}"/>
    <cellStyle name="Komma 4 2 2 3 3 2" xfId="4521" xr:uid="{4E5A56FB-D765-4E38-BB84-3FD9448F7B5C}"/>
    <cellStyle name="Komma 4 2 2 3 4" xfId="2486" xr:uid="{00000000-0005-0000-0000-0000C2060000}"/>
    <cellStyle name="Komma 4 2 2 3 4 2" xfId="4479" xr:uid="{F105D7DC-963B-4913-A471-1F9053AA9034}"/>
    <cellStyle name="Komma 4 2 2 3 5" xfId="4351" xr:uid="{5A07E13A-A411-48D9-A192-CA6C3587DB22}"/>
    <cellStyle name="Komma 4 2 2 4" xfId="1024" xr:uid="{00000000-0005-0000-0000-0000C3060000}"/>
    <cellStyle name="Komma 4 2 2 4 2" xfId="2859" xr:uid="{00000000-0005-0000-0000-0000C4060000}"/>
    <cellStyle name="Komma 4 2 2 4 3" xfId="4389" xr:uid="{A54DA933-A4F7-4DC3-9755-73AA584A661E}"/>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2 2 2" xfId="4449" xr:uid="{6ECC50A1-159D-4D30-B9AA-E9497BCB8FDA}"/>
    <cellStyle name="Komma 4 2 3 2 3" xfId="4373" xr:uid="{53FDF814-72DD-47ED-B2CE-957E85284991}"/>
    <cellStyle name="Komma 4 2 3 3" xfId="1111" xr:uid="{00000000-0005-0000-0000-0000CC060000}"/>
    <cellStyle name="Komma 4 2 3 3 2" xfId="4411" xr:uid="{301AAC05-54C1-421D-A0E4-1A4E1A5C58DF}"/>
    <cellStyle name="Komma 4 2 3 4" xfId="4335" xr:uid="{18E28F60-1AC9-4D9F-99BE-07696FD4494E}"/>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2 2 2" xfId="4460" xr:uid="{B689C5B8-27D3-4229-9652-C7F36CF4C191}"/>
    <cellStyle name="Komma 4 3 2 2 2 3" xfId="4384" xr:uid="{3443323B-7D53-4F29-9F2F-6558962F2515}"/>
    <cellStyle name="Komma 4 3 2 2 3" xfId="1256" xr:uid="{00000000-0005-0000-0000-0000D4060000}"/>
    <cellStyle name="Komma 4 3 2 2 3 2" xfId="4422" xr:uid="{AADB93F1-3B3A-4868-923E-F10FE424F0E4}"/>
    <cellStyle name="Komma 4 3 2 2 4" xfId="4346" xr:uid="{DF762384-6C25-4A80-BF93-3D297C77D432}"/>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2 2 2" xfId="4508" xr:uid="{E6B721BE-3305-4819-9552-CB6DFD2B390B}"/>
    <cellStyle name="Komma 4 3 3 2 2 3" xfId="4458" xr:uid="{D0D51C93-E177-4377-9C20-AB6D1F426B4D}"/>
    <cellStyle name="Komma 4 3 3 2 3" xfId="4256" xr:uid="{00000000-0005-0000-0000-0000DB060000}"/>
    <cellStyle name="Komma 4 3 3 2 3 2" xfId="4529" xr:uid="{F5F87E54-E40A-4B72-937F-C2A769DAEC10}"/>
    <cellStyle name="Komma 4 3 3 2 4" xfId="2660" xr:uid="{00000000-0005-0000-0000-0000DC060000}"/>
    <cellStyle name="Komma 4 3 3 2 4 2" xfId="4487" xr:uid="{8EF09C29-1850-488B-A222-CDFEDFBE7378}"/>
    <cellStyle name="Komma 4 3 3 2 5" xfId="4382" xr:uid="{66791063-8CF1-448F-BE30-D51B66FBA373}"/>
    <cellStyle name="Komma 4 3 3 3" xfId="1220" xr:uid="{00000000-0005-0000-0000-0000DD060000}"/>
    <cellStyle name="Komma 4 3 3 3 2" xfId="3216" xr:uid="{00000000-0005-0000-0000-0000DE060000}"/>
    <cellStyle name="Komma 4 3 3 3 2 2" xfId="4494" xr:uid="{1340FEBF-A69C-46E6-8B88-A799BCDA15ED}"/>
    <cellStyle name="Komma 4 3 3 3 3" xfId="4420" xr:uid="{559DFA50-1296-4288-AD06-950C0E357F87}"/>
    <cellStyle name="Komma 4 3 3 4" xfId="1962" xr:uid="{00000000-0005-0000-0000-0000DF060000}"/>
    <cellStyle name="Komma 4 3 3 4 2" xfId="3909" xr:uid="{00000000-0005-0000-0000-0000E0060000}"/>
    <cellStyle name="Komma 4 3 3 4 2 2" xfId="4515" xr:uid="{E2F01755-294B-436B-BA2E-F10BA3A82406}"/>
    <cellStyle name="Komma 4 3 3 4 3" xfId="4466" xr:uid="{60F88159-AFFC-47A9-A5AC-9F5D245D8221}"/>
    <cellStyle name="Komma 4 3 3 5" xfId="2312" xr:uid="{00000000-0005-0000-0000-0000E1060000}"/>
    <cellStyle name="Komma 4 3 3 5 2" xfId="4473" xr:uid="{9FE04DEC-8CB9-46E9-B4BA-BE297481EDAC}"/>
    <cellStyle name="Komma 4 3 3 6" xfId="4344" xr:uid="{CD8ADB1C-731C-4D92-9F51-6FAB3455F1C1}"/>
    <cellStyle name="Komma 4 3 4" xfId="654" xr:uid="{00000000-0005-0000-0000-0000E2060000}"/>
    <cellStyle name="Komma 4 3 4 2" xfId="1396" xr:uid="{00000000-0005-0000-0000-0000E3060000}"/>
    <cellStyle name="Komma 4 3 4 2 2" xfId="3391" xr:uid="{00000000-0005-0000-0000-0000E4060000}"/>
    <cellStyle name="Komma 4 3 4 2 2 2" xfId="4501" xr:uid="{15266960-C1B8-464A-9077-5EA7AA1F7817}"/>
    <cellStyle name="Komma 4 3 4 2 3" xfId="4428" xr:uid="{3B0AA5F8-EDD1-4D36-AF5C-5B031CC0F86A}"/>
    <cellStyle name="Komma 4 3 4 3" xfId="4084" xr:uid="{00000000-0005-0000-0000-0000E5060000}"/>
    <cellStyle name="Komma 4 3 4 3 2" xfId="4522" xr:uid="{BC49A344-B810-4EA1-A368-181A5D57655D}"/>
    <cellStyle name="Komma 4 3 4 4" xfId="2487" xr:uid="{00000000-0005-0000-0000-0000E6060000}"/>
    <cellStyle name="Komma 4 3 4 4 2" xfId="4480" xr:uid="{631024FA-ABB3-4B59-8575-93A2DAC777E8}"/>
    <cellStyle name="Komma 4 3 4 5" xfId="4352" xr:uid="{DDFE994E-9CD3-44CD-94DF-95BF46F04DEB}"/>
    <cellStyle name="Komma 4 3 5" xfId="1025" xr:uid="{00000000-0005-0000-0000-0000E7060000}"/>
    <cellStyle name="Komma 4 3 5 2" xfId="2860" xr:uid="{00000000-0005-0000-0000-0000E8060000}"/>
    <cellStyle name="Komma 4 3 5 3" xfId="4390" xr:uid="{5605B30B-A7D2-4F63-A6BF-FA0997D16A27}"/>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2 2 2" xfId="4509" xr:uid="{3E65716A-F05E-48B9-AD2E-E52C0E40FF5C}"/>
    <cellStyle name="Komma 4 4 2 2 2 3" xfId="4459" xr:uid="{54BE6CF0-4A33-44A5-9659-57009A57C861}"/>
    <cellStyle name="Komma 4 4 2 2 3" xfId="4257" xr:uid="{00000000-0005-0000-0000-0000F2060000}"/>
    <cellStyle name="Komma 4 4 2 2 3 2" xfId="4530" xr:uid="{4BD6FB8B-12D7-4CE2-9D9B-254AA616D651}"/>
    <cellStyle name="Komma 4 4 2 2 4" xfId="2661" xr:uid="{00000000-0005-0000-0000-0000F3060000}"/>
    <cellStyle name="Komma 4 4 2 2 4 2" xfId="4488" xr:uid="{B3589D49-4389-47F7-B343-E9AE24B28D71}"/>
    <cellStyle name="Komma 4 4 2 2 5" xfId="4383" xr:uid="{984F780A-8B02-4B95-90BA-A0781E3C0352}"/>
    <cellStyle name="Komma 4 4 2 3" xfId="1221" xr:uid="{00000000-0005-0000-0000-0000F4060000}"/>
    <cellStyle name="Komma 4 4 2 3 2" xfId="3217" xr:uid="{00000000-0005-0000-0000-0000F5060000}"/>
    <cellStyle name="Komma 4 4 2 3 2 2" xfId="4495" xr:uid="{696A010E-3C26-4955-B352-819451115EDE}"/>
    <cellStyle name="Komma 4 4 2 3 3" xfId="4421" xr:uid="{E10EFFD2-2F57-45EA-87EE-37A457F5C501}"/>
    <cellStyle name="Komma 4 4 2 4" xfId="1963" xr:uid="{00000000-0005-0000-0000-0000F6060000}"/>
    <cellStyle name="Komma 4 4 2 4 2" xfId="3910" xr:uid="{00000000-0005-0000-0000-0000F7060000}"/>
    <cellStyle name="Komma 4 4 2 4 2 2" xfId="4516" xr:uid="{E91571B5-436D-436B-BD62-095BD78B891D}"/>
    <cellStyle name="Komma 4 4 2 4 3" xfId="4467" xr:uid="{21B4B62E-D257-4119-9AE9-E5DE2B59A45D}"/>
    <cellStyle name="Komma 4 4 2 5" xfId="2313" xr:uid="{00000000-0005-0000-0000-0000F8060000}"/>
    <cellStyle name="Komma 4 4 2 5 2" xfId="4474" xr:uid="{B5B0FA18-8E6A-4D1C-97ED-C630A8AE6B0D}"/>
    <cellStyle name="Komma 4 4 2 6" xfId="4345" xr:uid="{73EA4814-97DC-43A3-816D-0EEF60E62521}"/>
    <cellStyle name="Komma 4 4 3" xfId="655" xr:uid="{00000000-0005-0000-0000-0000F9060000}"/>
    <cellStyle name="Komma 4 4 3 2" xfId="1397" xr:uid="{00000000-0005-0000-0000-0000FA060000}"/>
    <cellStyle name="Komma 4 4 3 2 2" xfId="3392" xr:uid="{00000000-0005-0000-0000-0000FB060000}"/>
    <cellStyle name="Komma 4 4 3 2 2 2" xfId="4502" xr:uid="{20A4CCFD-16D3-4797-AC4B-9B89B601E80E}"/>
    <cellStyle name="Komma 4 4 3 2 3" xfId="4429" xr:uid="{37C0BBB9-87C0-43B1-A920-1733FBC6E6D6}"/>
    <cellStyle name="Komma 4 4 3 3" xfId="4085" xr:uid="{00000000-0005-0000-0000-0000FC060000}"/>
    <cellStyle name="Komma 4 4 3 3 2" xfId="4523" xr:uid="{1FC487A4-C014-4AFF-987A-7CFF985535BC}"/>
    <cellStyle name="Komma 4 4 3 4" xfId="2488" xr:uid="{00000000-0005-0000-0000-0000FD060000}"/>
    <cellStyle name="Komma 4 4 3 4 2" xfId="4481" xr:uid="{2CF7FE12-203D-4DE3-8FFB-274246FF8D47}"/>
    <cellStyle name="Komma 4 4 3 5" xfId="4353" xr:uid="{56D4ED86-526F-4455-93E7-7A7F20B48219}"/>
    <cellStyle name="Komma 4 4 4" xfId="1026" xr:uid="{00000000-0005-0000-0000-0000FE060000}"/>
    <cellStyle name="Komma 4 4 4 2" xfId="2861" xr:uid="{00000000-0005-0000-0000-0000FF060000}"/>
    <cellStyle name="Komma 4 4 4 3" xfId="4391" xr:uid="{AD034039-FF4B-4874-88C2-C60B24D7E18A}"/>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2 2 2" xfId="4436" xr:uid="{A70462A8-DD66-4CF1-AA87-DB3B3AC9EC85}"/>
    <cellStyle name="Komma 4 5 2 3" xfId="4360" xr:uid="{FEED312B-DC0C-4073-AB82-4B7A3BDAE3DD}"/>
    <cellStyle name="Komma 4 5 3" xfId="1067" xr:uid="{00000000-0005-0000-0000-000007070000}"/>
    <cellStyle name="Komma 4 5 3 2" xfId="4398" xr:uid="{B65255FD-71CA-44E3-A3E8-E140BF30183C}"/>
    <cellStyle name="Komma 4 5 4" xfId="4322" xr:uid="{959A3E4A-B313-48A1-AD14-1AAC783661DE}"/>
    <cellStyle name="Komma 4 6" xfId="1636" xr:uid="{00000000-0005-0000-0000-000008070000}"/>
    <cellStyle name="Komma 4 6 2" xfId="2704" xr:uid="{00000000-0005-0000-0000-000009070000}"/>
    <cellStyle name="Komma 4 7" xfId="19" xr:uid="{00000000-0005-0000-0000-00000A070000}"/>
    <cellStyle name="Komma 4 8" xfId="4314" xr:uid="{FC1C39CB-ACCC-43C1-9D46-1707FD6D0CF1}"/>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2 2 2" xfId="4450" xr:uid="{58E3E544-293B-482B-9D79-2F371B8EAC5C}"/>
    <cellStyle name="Komma 5 2 2 2 3" xfId="4374" xr:uid="{E0D89EF1-351B-4782-B6A0-2DA3EBC23EF0}"/>
    <cellStyle name="Komma 5 2 2 3" xfId="1112" xr:uid="{00000000-0005-0000-0000-000010070000}"/>
    <cellStyle name="Komma 5 2 2 3 2" xfId="4412" xr:uid="{46D9282D-42D7-4C53-B58D-A3F73ACC1388}"/>
    <cellStyle name="Komma 5 2 2 4" xfId="4336" xr:uid="{C9A27F48-1CFE-487B-8C18-CFB79CBB3E3D}"/>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2 2 2" xfId="4437" xr:uid="{CFF57FD5-D676-42C9-A94C-3FBC809D5B92}"/>
    <cellStyle name="Komma 5 3 2 3" xfId="4361" xr:uid="{280615E0-23B2-4EBC-AA79-FD24A598F7EF}"/>
    <cellStyle name="Komma 5 3 3" xfId="1068" xr:uid="{00000000-0005-0000-0000-000016070000}"/>
    <cellStyle name="Komma 5 3 3 2" xfId="4399" xr:uid="{4217B769-0E0E-4AD9-BB74-2208CDE274C7}"/>
    <cellStyle name="Komma 5 3 4" xfId="4323" xr:uid="{78E2F001-BD53-4F53-9BDC-BD1F658735B3}"/>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2 2 2" xfId="4439" xr:uid="{B74E74D3-E0D0-4E73-A3BC-D9E4DD607795}"/>
    <cellStyle name="Komma 6 2 2 2 3" xfId="4363" xr:uid="{DCE58974-3DF0-4362-A4CE-638068B19C9A}"/>
    <cellStyle name="Komma 6 2 2 3" xfId="1073" xr:uid="{00000000-0005-0000-0000-00001E070000}"/>
    <cellStyle name="Komma 6 2 2 3 2" xfId="4401" xr:uid="{1F1F96EB-CB01-4AC1-B232-FE1DFF34C168}"/>
    <cellStyle name="Komma 6 2 2 4" xfId="4325" xr:uid="{B4D0EC43-2A82-4A03-9D00-F5D5FA2DB0FC}"/>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2 2 2" xfId="4438" xr:uid="{567DC00F-CC8D-431A-B126-A909D8DD39A9}"/>
    <cellStyle name="Komma 6 3 2 2 3" xfId="4362" xr:uid="{DFD19CE1-F7CE-4EC1-B002-277218AFA0BC}"/>
    <cellStyle name="Komma 6 3 2 3" xfId="1072" xr:uid="{00000000-0005-0000-0000-000025070000}"/>
    <cellStyle name="Komma 6 3 2 3 2" xfId="4400" xr:uid="{78C4639A-1501-4E9F-8F2C-EF8E49E4FB6C}"/>
    <cellStyle name="Komma 6 3 2 4" xfId="4324" xr:uid="{80D2F0D7-3224-46AD-A1F4-75A489CAC27C}"/>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2 2 2" xfId="4431" xr:uid="{49F9C12A-9008-4319-8EDF-A49196500996}"/>
    <cellStyle name="Komma 6 4 2 3" xfId="4355" xr:uid="{37AFFC52-875A-4AC4-BF03-98F0A59FF1BB}"/>
    <cellStyle name="Komma 6 4 3" xfId="1062" xr:uid="{00000000-0005-0000-0000-00002B070000}"/>
    <cellStyle name="Komma 6 4 3 2" xfId="4393" xr:uid="{BBFEFDF0-4723-46CD-A109-3AD63437F605}"/>
    <cellStyle name="Komma 6 4 4" xfId="4317" xr:uid="{4C6FC818-267A-4BD1-9AE4-7BEC59F7A6E9}"/>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2 2 2" xfId="4451" xr:uid="{7CCE5D6E-2B11-4CBD-9859-B6B88D44DA41}"/>
    <cellStyle name="Komma 7 2 2 3" xfId="4375" xr:uid="{FF086F2E-1C59-402F-8948-D4A757CA5135}"/>
    <cellStyle name="Komma 7 2 3" xfId="1113" xr:uid="{00000000-0005-0000-0000-000032070000}"/>
    <cellStyle name="Komma 7 2 3 2" xfId="4413" xr:uid="{DAD164FB-D16A-42AE-BB22-13B9D4CA0C7E}"/>
    <cellStyle name="Komma 7 2 4" xfId="4337" xr:uid="{15ED9616-EC8F-46FD-B3E9-32D689D7C774}"/>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2 2 2" xfId="4430" xr:uid="{680B0D5E-577F-49FE-B201-2A8548A8A91D}"/>
    <cellStyle name="Komma 8 2 3" xfId="4354" xr:uid="{E643278F-A781-496D-A3EE-22284BB1154C}"/>
    <cellStyle name="Komma 8 3" xfId="1061" xr:uid="{00000000-0005-0000-0000-000038070000}"/>
    <cellStyle name="Komma 8 3 2" xfId="4392" xr:uid="{5B8D165C-DC56-4A19-B8E4-20ECBE6AB055}"/>
    <cellStyle name="Komma 8 4" xfId="4316" xr:uid="{A1294677-B144-44A0-A425-25A72BCE91FB}"/>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2 2" xfId="4315" xr:uid="{792ADAEA-9CBE-45A0-ACA7-B52B009408FA}"/>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2 2 2" xfId="4452" xr:uid="{3A378270-8FFB-45AB-8030-F4AB769426BC}"/>
    <cellStyle name="Tusenskille 2 2 2 2 3" xfId="4376" xr:uid="{8C8B9DF0-A0B3-472C-9F22-A822C744FBE4}"/>
    <cellStyle name="Tusenskille 2 2 2 3" xfId="1118" xr:uid="{00000000-0005-0000-0000-0000AD100000}"/>
    <cellStyle name="Tusenskille 2 2 2 3 2" xfId="4414" xr:uid="{D2AE493C-CA5C-4E42-9D48-85753238AEA1}"/>
    <cellStyle name="Tusenskille 2 2 2 4" xfId="4338" xr:uid="{47437379-FB6B-494E-8EE1-6F5C676382D8}"/>
    <cellStyle name="Tusenskille 2 2 3" xfId="1687" xr:uid="{00000000-0005-0000-0000-0000AE100000}"/>
    <cellStyle name="Tusenskille 2 2 3 2" xfId="2757" xr:uid="{00000000-0005-0000-0000-0000AF100000}"/>
    <cellStyle name="Tusenskille 2 2 4" xfId="125" xr:uid="{00000000-0005-0000-0000-0000B0100000}"/>
    <cellStyle name="Tusenskille 2 2 5" xfId="4313" xr:uid="{E4C83424-54E4-414C-8200-0ED242E772A7}"/>
    <cellStyle name="Tusenskille 2 3" xfId="339" xr:uid="{00000000-0005-0000-0000-0000B1100000}"/>
    <cellStyle name="Tusenskille 2 3 2" xfId="720" xr:uid="{00000000-0005-0000-0000-0000B2100000}"/>
    <cellStyle name="Tusenskille 2 3 2 2" xfId="1462" xr:uid="{00000000-0005-0000-0000-0000B3100000}"/>
    <cellStyle name="Tusenskille 2 3 2 2 2" xfId="4442" xr:uid="{93CD802F-E4F0-48EB-94AA-1BF4545EFA1E}"/>
    <cellStyle name="Tusenskille 2 3 2 3" xfId="4366" xr:uid="{A07751A1-7C46-401A-A21C-3922E5846145}"/>
    <cellStyle name="Tusenskille 2 3 3" xfId="1091" xr:uid="{00000000-0005-0000-0000-0000B4100000}"/>
    <cellStyle name="Tusenskille 2 3 3 2" xfId="4404" xr:uid="{D456C00F-0E05-42C0-804B-1A6015435949}"/>
    <cellStyle name="Tusenskille 2 3 4" xfId="4328" xr:uid="{6CEFEF75-B12C-4C6D-8B01-9E3049CBA334}"/>
    <cellStyle name="Tusenskille 2 4" xfId="1660" xr:uid="{00000000-0005-0000-0000-0000B5100000}"/>
    <cellStyle name="Tusenskille 2 4 2" xfId="2728" xr:uid="{00000000-0005-0000-0000-0000B6100000}"/>
    <cellStyle name="Tusenskille 2 5" xfId="50" xr:uid="{00000000-0005-0000-0000-0000B7100000}"/>
    <cellStyle name="Tusenskille 2 6" xfId="4310" xr:uid="{67F7AAD5-6CEC-4E93-AE46-E1799434A129}"/>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2 2 2" xfId="4440" xr:uid="{1544BFB4-9048-41FD-87D3-C7B56C6E746C}"/>
    <cellStyle name="Tusenskille 3 2 2 3" xfId="4364" xr:uid="{E863047F-39FE-43D8-8141-D379B8C72BAA}"/>
    <cellStyle name="Tusenskille 3 2 3" xfId="1088" xr:uid="{00000000-0005-0000-0000-0000BC100000}"/>
    <cellStyle name="Tusenskille 3 2 3 2" xfId="4402" xr:uid="{92517362-E7FD-47BB-9980-E506C97B9DDD}"/>
    <cellStyle name="Tusenskille 3 2 4" xfId="4326" xr:uid="{4DD4B588-FFB9-4AE7-B3AC-6B7C37470E7D}"/>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2 2 2" xfId="4441" xr:uid="{54BB5638-E582-4ADE-BF31-09B708D09017}"/>
    <cellStyle name="Tusenskille 4 2 2 3" xfId="4365" xr:uid="{9C0A9F27-A47A-4F89-9F29-4394AEF1395A}"/>
    <cellStyle name="Tusenskille 4 2 3" xfId="1089" xr:uid="{00000000-0005-0000-0000-0000C3100000}"/>
    <cellStyle name="Tusenskille 4 2 3 2" xfId="4403" xr:uid="{07539733-6247-49AF-82EC-1CFF56CF409C}"/>
    <cellStyle name="Tusenskille 4 2 4" xfId="4327" xr:uid="{867A6D78-177B-4B72-97ED-A9891F508AA2}"/>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opLeftCell="A21"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3" t="s">
        <v>2</v>
      </c>
      <c r="B5" s="441"/>
      <c r="C5" s="441"/>
    </row>
    <row r="6" spans="1:3" x14ac:dyDescent="0.25">
      <c r="A6" s="441"/>
      <c r="B6" s="441"/>
      <c r="C6" s="441"/>
    </row>
    <row r="7" spans="1:3" x14ac:dyDescent="0.25">
      <c r="A7" s="18"/>
      <c r="B7" s="18"/>
      <c r="C7" s="18"/>
    </row>
    <row r="8" spans="1:3" x14ac:dyDescent="0.25">
      <c r="A8" s="17" t="s">
        <v>3</v>
      </c>
      <c r="B8" s="19"/>
      <c r="C8" s="19"/>
    </row>
    <row r="9" spans="1:3" x14ac:dyDescent="0.25">
      <c r="A9" s="20" t="s">
        <v>4</v>
      </c>
      <c r="B9" s="19"/>
      <c r="C9" s="12"/>
    </row>
    <row r="10" spans="1:3" x14ac:dyDescent="0.25">
      <c r="A10" s="444" t="s">
        <v>5</v>
      </c>
      <c r="B10" s="445"/>
      <c r="C10" s="445"/>
    </row>
    <row r="11" spans="1:3" x14ac:dyDescent="0.25">
      <c r="A11" s="445"/>
      <c r="B11" s="445"/>
      <c r="C11" s="445"/>
    </row>
    <row r="12" spans="1:3" ht="16.5" customHeight="1" x14ac:dyDescent="0.25">
      <c r="A12" s="445"/>
      <c r="B12" s="445"/>
      <c r="C12" s="445"/>
    </row>
    <row r="13" spans="1:3" x14ac:dyDescent="0.25">
      <c r="A13" s="21"/>
      <c r="B13" s="21"/>
      <c r="C13" s="21"/>
    </row>
    <row r="14" spans="1:3" x14ac:dyDescent="0.25">
      <c r="A14" s="20" t="s">
        <v>6</v>
      </c>
      <c r="B14" s="19"/>
      <c r="C14" s="12"/>
    </row>
    <row r="15" spans="1:3" x14ac:dyDescent="0.25">
      <c r="A15" s="444" t="s">
        <v>7</v>
      </c>
      <c r="B15" s="445"/>
      <c r="C15" s="445"/>
    </row>
    <row r="16" spans="1:3" x14ac:dyDescent="0.25">
      <c r="A16" s="445"/>
      <c r="B16" s="445"/>
      <c r="C16" s="445"/>
    </row>
    <row r="17" spans="1:3" x14ac:dyDescent="0.25">
      <c r="A17" s="445"/>
      <c r="B17" s="445"/>
      <c r="C17" s="445"/>
    </row>
    <row r="18" spans="1:3" x14ac:dyDescent="0.25">
      <c r="A18" s="445"/>
      <c r="B18" s="445"/>
      <c r="C18" s="445"/>
    </row>
    <row r="19" spans="1:3" x14ac:dyDescent="0.25">
      <c r="A19" s="22"/>
      <c r="B19" s="19"/>
      <c r="C19" s="12"/>
    </row>
    <row r="20" spans="1:3" x14ac:dyDescent="0.25">
      <c r="A20" s="20" t="s">
        <v>8</v>
      </c>
      <c r="B20" s="19"/>
      <c r="C20" s="12"/>
    </row>
    <row r="21" spans="1:3" x14ac:dyDescent="0.25">
      <c r="A21" s="444" t="s">
        <v>9</v>
      </c>
      <c r="B21" s="445"/>
      <c r="C21" s="445"/>
    </row>
    <row r="22" spans="1:3" x14ac:dyDescent="0.25">
      <c r="A22" s="445"/>
      <c r="B22" s="445"/>
      <c r="C22" s="445"/>
    </row>
    <row r="23" spans="1:3" x14ac:dyDescent="0.25">
      <c r="A23" s="445"/>
      <c r="B23" s="445"/>
      <c r="C23" s="445"/>
    </row>
    <row r="24" spans="1:3" x14ac:dyDescent="0.25">
      <c r="A24" s="445"/>
      <c r="B24" s="445"/>
      <c r="C24" s="445"/>
    </row>
    <row r="25" spans="1:3" x14ac:dyDescent="0.25">
      <c r="A25" s="445"/>
      <c r="B25" s="445"/>
      <c r="C25" s="445"/>
    </row>
    <row r="26" spans="1:3" x14ac:dyDescent="0.25">
      <c r="A26" s="20" t="s">
        <v>10</v>
      </c>
      <c r="B26" s="19"/>
      <c r="C26" s="12"/>
    </row>
    <row r="27" spans="1:3" x14ac:dyDescent="0.25">
      <c r="A27" s="444" t="s">
        <v>11</v>
      </c>
      <c r="B27" s="441"/>
      <c r="C27" s="441"/>
    </row>
    <row r="28" spans="1:3" x14ac:dyDescent="0.25">
      <c r="A28" s="441"/>
      <c r="B28" s="441"/>
      <c r="C28" s="441"/>
    </row>
    <row r="29" spans="1:3" x14ac:dyDescent="0.25">
      <c r="A29" s="441"/>
      <c r="B29" s="441"/>
      <c r="C29" s="441"/>
    </row>
    <row r="30" spans="1:3" x14ac:dyDescent="0.25">
      <c r="A30" s="441"/>
      <c r="B30" s="441"/>
      <c r="C30" s="441"/>
    </row>
    <row r="31" spans="1:3" x14ac:dyDescent="0.25">
      <c r="A31" s="441"/>
      <c r="B31" s="441"/>
      <c r="C31" s="441"/>
    </row>
    <row r="32" spans="1:3" x14ac:dyDescent="0.25">
      <c r="A32" s="441"/>
      <c r="B32" s="441"/>
      <c r="C32" s="441"/>
    </row>
    <row r="33" spans="1:3" x14ac:dyDescent="0.25">
      <c r="A33" s="22"/>
      <c r="B33" s="19"/>
      <c r="C33" s="12"/>
    </row>
    <row r="34" spans="1:3" x14ac:dyDescent="0.25">
      <c r="A34" s="20" t="s">
        <v>12</v>
      </c>
      <c r="B34" s="19"/>
      <c r="C34" s="12"/>
    </row>
    <row r="35" spans="1:3" x14ac:dyDescent="0.25">
      <c r="A35" s="440" t="s">
        <v>13</v>
      </c>
      <c r="B35" s="441"/>
      <c r="C35" s="441"/>
    </row>
    <row r="36" spans="1:3" x14ac:dyDescent="0.25">
      <c r="A36" s="441"/>
      <c r="B36" s="441"/>
      <c r="C36" s="441"/>
    </row>
    <row r="37" spans="1:3" x14ac:dyDescent="0.25">
      <c r="A37" s="441"/>
      <c r="B37" s="441"/>
      <c r="C37" s="441"/>
    </row>
    <row r="38" spans="1:3" x14ac:dyDescent="0.25">
      <c r="A38" s="22"/>
      <c r="B38" s="19"/>
      <c r="C38" s="12"/>
    </row>
    <row r="39" spans="1:3" x14ac:dyDescent="0.25">
      <c r="A39" s="20" t="s">
        <v>14</v>
      </c>
      <c r="B39" s="19"/>
      <c r="C39" s="12"/>
    </row>
    <row r="40" spans="1:3" x14ac:dyDescent="0.25">
      <c r="A40" s="444" t="s">
        <v>15</v>
      </c>
      <c r="B40" s="441"/>
      <c r="C40" s="441"/>
    </row>
    <row r="41" spans="1:3" x14ac:dyDescent="0.25">
      <c r="A41" s="441"/>
      <c r="B41" s="441"/>
      <c r="C41" s="441"/>
    </row>
    <row r="42" spans="1:3" x14ac:dyDescent="0.25">
      <c r="A42" s="20" t="s">
        <v>16</v>
      </c>
      <c r="B42" s="19"/>
      <c r="C42" s="12"/>
    </row>
    <row r="43" spans="1:3" x14ac:dyDescent="0.25">
      <c r="A43" s="444" t="s">
        <v>17</v>
      </c>
      <c r="B43" s="441"/>
      <c r="C43" s="441"/>
    </row>
    <row r="44" spans="1:3" x14ac:dyDescent="0.25">
      <c r="A44" s="441"/>
      <c r="B44" s="441"/>
      <c r="C44" s="441"/>
    </row>
    <row r="45" spans="1:3" x14ac:dyDescent="0.25">
      <c r="A45" s="441"/>
      <c r="B45" s="441"/>
      <c r="C45" s="441"/>
    </row>
    <row r="46" spans="1:3" x14ac:dyDescent="0.25">
      <c r="A46" s="20" t="s">
        <v>18</v>
      </c>
      <c r="B46" s="19"/>
      <c r="C46" s="12"/>
    </row>
    <row r="47" spans="1:3" x14ac:dyDescent="0.25">
      <c r="A47" s="444" t="s">
        <v>19</v>
      </c>
      <c r="B47" s="441"/>
      <c r="C47" s="441"/>
    </row>
    <row r="48" spans="1:3" x14ac:dyDescent="0.25">
      <c r="A48" s="441"/>
      <c r="B48" s="441"/>
      <c r="C48" s="441"/>
    </row>
    <row r="49" spans="1:3" x14ac:dyDescent="0.25">
      <c r="A49" s="441"/>
      <c r="B49" s="441"/>
      <c r="C49" s="441"/>
    </row>
    <row r="50" spans="1:3" x14ac:dyDescent="0.25">
      <c r="A50" s="22"/>
      <c r="B50" s="19"/>
      <c r="C50" s="12"/>
    </row>
    <row r="51" spans="1:3" x14ac:dyDescent="0.25">
      <c r="A51" s="20" t="s">
        <v>20</v>
      </c>
      <c r="B51" s="19"/>
      <c r="C51" s="12"/>
    </row>
    <row r="52" spans="1:3" x14ac:dyDescent="0.25">
      <c r="A52" s="444" t="s">
        <v>21</v>
      </c>
      <c r="B52" s="446"/>
      <c r="C52" s="446"/>
    </row>
    <row r="53" spans="1:3" x14ac:dyDescent="0.25">
      <c r="A53" s="446"/>
      <c r="B53" s="446"/>
      <c r="C53" s="446"/>
    </row>
    <row r="54" spans="1:3" x14ac:dyDescent="0.25">
      <c r="A54" s="446"/>
      <c r="B54" s="446"/>
      <c r="C54" s="446"/>
    </row>
    <row r="55" spans="1:3" x14ac:dyDescent="0.25">
      <c r="A55" s="23"/>
      <c r="B55" s="23"/>
      <c r="C55" s="23"/>
    </row>
    <row r="56" spans="1:3" x14ac:dyDescent="0.25">
      <c r="A56" s="20" t="s">
        <v>22</v>
      </c>
      <c r="B56" s="19"/>
      <c r="C56" s="12"/>
    </row>
    <row r="57" spans="1:3" ht="30" customHeight="1" x14ac:dyDescent="0.25">
      <c r="A57" s="444" t="s">
        <v>23</v>
      </c>
      <c r="B57" s="445"/>
      <c r="C57" s="445"/>
    </row>
    <row r="58" spans="1:3" x14ac:dyDescent="0.25">
      <c r="A58" s="22" t="s">
        <v>24</v>
      </c>
      <c r="B58" s="19"/>
      <c r="C58" s="12"/>
    </row>
    <row r="59" spans="1:3" ht="14.25" customHeight="1" x14ac:dyDescent="0.25">
      <c r="A59" s="442" t="s">
        <v>25</v>
      </c>
      <c r="B59" s="442"/>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0" t="s">
        <v>30</v>
      </c>
      <c r="B66" s="441"/>
      <c r="C66" s="441"/>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G25" sqref="G25"/>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6" t="str">
        <f>Resultatregnskap!A1</f>
        <v>Fagskolens navn: AOF Østlandet</v>
      </c>
    </row>
    <row r="4" spans="1:11" x14ac:dyDescent="0.2">
      <c r="A4" s="306" t="s">
        <v>526</v>
      </c>
      <c r="B4" s="306"/>
      <c r="C4" s="306"/>
      <c r="D4" s="306"/>
      <c r="E4" s="306"/>
      <c r="F4" s="306"/>
      <c r="G4" s="306"/>
      <c r="H4" s="306"/>
      <c r="I4" s="306"/>
      <c r="J4" s="306"/>
    </row>
    <row r="5" spans="1:11" x14ac:dyDescent="0.2">
      <c r="A5" s="353" t="s">
        <v>32</v>
      </c>
      <c r="B5" s="353"/>
    </row>
    <row r="6" spans="1:11" ht="25.5" x14ac:dyDescent="0.2">
      <c r="A6" s="354"/>
      <c r="B6" s="354" t="s">
        <v>96</v>
      </c>
      <c r="C6" s="355" t="s">
        <v>527</v>
      </c>
      <c r="D6" s="355" t="s">
        <v>528</v>
      </c>
      <c r="E6" s="355" t="s">
        <v>104</v>
      </c>
      <c r="F6" s="355" t="s">
        <v>529</v>
      </c>
      <c r="G6" s="355" t="s">
        <v>530</v>
      </c>
      <c r="H6" s="355" t="s">
        <v>531</v>
      </c>
      <c r="I6" s="354" t="s">
        <v>532</v>
      </c>
      <c r="J6" s="356" t="s">
        <v>533</v>
      </c>
    </row>
    <row r="7" spans="1:11" ht="15" customHeight="1" x14ac:dyDescent="0.2">
      <c r="A7" s="357" t="str">
        <f>'Note 7'!A6</f>
        <v>Anskaffelseskost 31.12.2023</v>
      </c>
      <c r="B7" s="358"/>
      <c r="C7" s="358">
        <v>4575</v>
      </c>
      <c r="D7" s="358"/>
      <c r="E7" s="358"/>
      <c r="F7" s="358"/>
      <c r="G7" s="358"/>
      <c r="H7" s="358">
        <v>20</v>
      </c>
      <c r="I7" s="359">
        <f t="shared" ref="I7:I17" si="0">SUM(B7:H7)</f>
        <v>4595</v>
      </c>
      <c r="J7" s="357" t="s">
        <v>534</v>
      </c>
      <c r="K7" s="360"/>
    </row>
    <row r="8" spans="1:11" ht="15" customHeight="1" x14ac:dyDescent="0.2">
      <c r="A8" s="357" t="str">
        <f>'Note 7'!A7</f>
        <v xml:space="preserve"> + tilgang pr. 31.12.2024 (+)</v>
      </c>
      <c r="B8" s="358"/>
      <c r="C8" s="358"/>
      <c r="D8" s="358"/>
      <c r="E8" s="358"/>
      <c r="F8" s="358"/>
      <c r="G8" s="358"/>
      <c r="H8" s="358"/>
      <c r="I8" s="359">
        <f t="shared" si="0"/>
        <v>0</v>
      </c>
      <c r="J8" s="357" t="s">
        <v>535</v>
      </c>
    </row>
    <row r="9" spans="1:11" ht="15" customHeight="1" x14ac:dyDescent="0.2">
      <c r="A9" s="357" t="str">
        <f>'Note 7'!A8</f>
        <v xml:space="preserve"> - avgang pr. 31.12.2024 (-)</v>
      </c>
      <c r="B9" s="358"/>
      <c r="C9" s="358"/>
      <c r="D9" s="358"/>
      <c r="E9" s="358"/>
      <c r="F9" s="358"/>
      <c r="G9" s="358"/>
      <c r="H9" s="358"/>
      <c r="I9" s="359">
        <f t="shared" si="0"/>
        <v>0</v>
      </c>
      <c r="J9" s="357" t="s">
        <v>536</v>
      </c>
    </row>
    <row r="10" spans="1:11" ht="15" customHeight="1" x14ac:dyDescent="0.2">
      <c r="A10" s="357" t="str">
        <f>'Note 7'!A9</f>
        <v xml:space="preserve"> +/- fra eiendel under utførelse til annen gruppe (+/-)</v>
      </c>
      <c r="B10" s="358"/>
      <c r="C10" s="358"/>
      <c r="D10" s="358"/>
      <c r="E10" s="358"/>
      <c r="F10" s="358"/>
      <c r="G10" s="358"/>
      <c r="H10" s="358"/>
      <c r="I10" s="359">
        <f t="shared" si="0"/>
        <v>0</v>
      </c>
      <c r="J10" s="357" t="s">
        <v>537</v>
      </c>
    </row>
    <row r="11" spans="1:11" ht="15" customHeight="1" x14ac:dyDescent="0.2">
      <c r="A11" s="361" t="str">
        <f>'Note 7'!A10</f>
        <v>Anskaffelseskost 31.12.2024</v>
      </c>
      <c r="B11" s="362">
        <f>SUBTOTAL(9,B7:B10)</f>
        <v>0</v>
      </c>
      <c r="C11" s="362">
        <f t="shared" ref="C11:H11" si="1">SUBTOTAL(9,C7:C10)</f>
        <v>4575</v>
      </c>
      <c r="D11" s="362">
        <f t="shared" si="1"/>
        <v>0</v>
      </c>
      <c r="E11" s="362">
        <f t="shared" si="1"/>
        <v>0</v>
      </c>
      <c r="F11" s="362">
        <f>SUBTOTAL(9,F7:F10)</f>
        <v>0</v>
      </c>
      <c r="G11" s="362">
        <f t="shared" si="1"/>
        <v>0</v>
      </c>
      <c r="H11" s="362">
        <f t="shared" si="1"/>
        <v>20</v>
      </c>
      <c r="I11" s="362">
        <f t="shared" si="0"/>
        <v>4595</v>
      </c>
      <c r="J11" s="363" t="s">
        <v>538</v>
      </c>
    </row>
    <row r="12" spans="1:11" ht="15" customHeight="1" x14ac:dyDescent="0.2">
      <c r="A12" s="357" t="str">
        <f>'Note 7'!A11</f>
        <v xml:space="preserve"> - akkumulerte nedskrivninger pr. 31.12.2023 (-)</v>
      </c>
      <c r="B12" s="359"/>
      <c r="C12" s="359"/>
      <c r="D12" s="359"/>
      <c r="E12" s="359"/>
      <c r="F12" s="359"/>
      <c r="G12" s="359"/>
      <c r="H12" s="359"/>
      <c r="I12" s="359">
        <f t="shared" si="0"/>
        <v>0</v>
      </c>
      <c r="J12" s="357" t="s">
        <v>539</v>
      </c>
    </row>
    <row r="13" spans="1:11" ht="15" customHeight="1" x14ac:dyDescent="0.2">
      <c r="A13" s="357" t="str">
        <f>'Note 7'!A12</f>
        <v xml:space="preserve"> - nedskrivninger pr. 31.12.2024 (-)</v>
      </c>
      <c r="B13" s="359"/>
      <c r="C13" s="359"/>
      <c r="D13" s="359"/>
      <c r="E13" s="359"/>
      <c r="F13" s="359"/>
      <c r="G13" s="359"/>
      <c r="H13" s="359"/>
      <c r="I13" s="359">
        <f t="shared" si="0"/>
        <v>0</v>
      </c>
      <c r="J13" s="357" t="s">
        <v>540</v>
      </c>
    </row>
    <row r="14" spans="1:11" ht="15" customHeight="1" x14ac:dyDescent="0.2">
      <c r="A14" s="357" t="str">
        <f>'Note 7'!A13</f>
        <v xml:space="preserve"> - akkumulerte avskrivninger pr. 31.12.2023 (-)</v>
      </c>
      <c r="B14" s="359"/>
      <c r="C14" s="359"/>
      <c r="D14" s="359"/>
      <c r="E14" s="359"/>
      <c r="F14" s="359"/>
      <c r="G14" s="359"/>
      <c r="H14" s="359"/>
      <c r="I14" s="359">
        <f t="shared" si="0"/>
        <v>0</v>
      </c>
      <c r="J14" s="357" t="s">
        <v>541</v>
      </c>
    </row>
    <row r="15" spans="1:11" ht="15" customHeight="1" x14ac:dyDescent="0.2">
      <c r="A15" s="357" t="str">
        <f>'Note 7'!A14</f>
        <v xml:space="preserve"> - ordinære avskrivninger pr. 31.12.2024 (-)</v>
      </c>
      <c r="B15" s="359"/>
      <c r="C15" s="359">
        <v>-135</v>
      </c>
      <c r="D15" s="359"/>
      <c r="E15" s="359"/>
      <c r="F15" s="359"/>
      <c r="G15" s="359"/>
      <c r="H15" s="359">
        <v>-20</v>
      </c>
      <c r="I15" s="359">
        <f t="shared" si="0"/>
        <v>-155</v>
      </c>
      <c r="J15" s="357" t="s">
        <v>542</v>
      </c>
    </row>
    <row r="16" spans="1:11" ht="15" customHeight="1" x14ac:dyDescent="0.2">
      <c r="A16" s="357" t="str">
        <f>'Note 7'!A15</f>
        <v xml:space="preserve"> + akkumulert avskrivning avgang pr. 31.12.2024 (+)</v>
      </c>
      <c r="B16" s="359"/>
      <c r="C16" s="359"/>
      <c r="D16" s="359"/>
      <c r="E16" s="359"/>
      <c r="F16" s="359"/>
      <c r="G16" s="359"/>
      <c r="H16" s="359"/>
      <c r="I16" s="359">
        <f t="shared" si="0"/>
        <v>0</v>
      </c>
      <c r="J16" s="357" t="s">
        <v>543</v>
      </c>
    </row>
    <row r="17" spans="1:10" ht="15" customHeight="1" x14ac:dyDescent="0.2">
      <c r="A17" s="361" t="str">
        <f>'Note 7'!A16</f>
        <v>Balanseført verdi 31.12.2024</v>
      </c>
      <c r="B17" s="362">
        <f t="shared" ref="B17:G17" si="2">SUBTOTAL(9,B7:B16)</f>
        <v>0</v>
      </c>
      <c r="C17" s="362">
        <f t="shared" si="2"/>
        <v>4440</v>
      </c>
      <c r="D17" s="362">
        <f t="shared" si="2"/>
        <v>0</v>
      </c>
      <c r="E17" s="362">
        <f t="shared" si="2"/>
        <v>0</v>
      </c>
      <c r="F17" s="362">
        <f>SUBTOTAL(9,F7:F16)</f>
        <v>0</v>
      </c>
      <c r="G17" s="362">
        <f t="shared" si="2"/>
        <v>0</v>
      </c>
      <c r="H17" s="362">
        <f>SUBTOTAL(9,H7:H16)</f>
        <v>0</v>
      </c>
      <c r="I17" s="362">
        <f t="shared" si="0"/>
        <v>4440</v>
      </c>
      <c r="J17" s="363" t="s">
        <v>544</v>
      </c>
    </row>
    <row r="19" spans="1:10" x14ac:dyDescent="0.2">
      <c r="A19" s="467" t="s">
        <v>525</v>
      </c>
      <c r="B19" s="467"/>
      <c r="C19" s="467"/>
      <c r="D19" s="467"/>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I19" sqref="I19"/>
    </sheetView>
  </sheetViews>
  <sheetFormatPr baseColWidth="10" defaultColWidth="17.42578125" defaultRowHeight="15.75" customHeight="1" x14ac:dyDescent="0.2"/>
  <cols>
    <col min="1" max="1" width="43.42578125" style="61" customWidth="1"/>
    <col min="2" max="3" width="15.5703125" style="334" customWidth="1"/>
    <col min="4" max="4" width="13.5703125" style="388" customWidth="1"/>
    <col min="5" max="6" width="10.5703125" style="61" customWidth="1"/>
    <col min="7" max="16384" width="17.42578125" style="61"/>
  </cols>
  <sheetData>
    <row r="1" spans="1:7" ht="12.75" x14ac:dyDescent="0.2">
      <c r="A1" s="306" t="str">
        <f>Resultatregnskap!A1</f>
        <v>Fagskolens navn: AOF Østlandet</v>
      </c>
      <c r="B1" s="303"/>
      <c r="C1" s="303"/>
      <c r="D1" s="364"/>
      <c r="E1" s="309"/>
      <c r="F1" s="309"/>
    </row>
    <row r="2" spans="1:7" ht="12" customHeight="1" x14ac:dyDescent="0.2">
      <c r="A2" s="309"/>
      <c r="B2" s="303"/>
      <c r="C2" s="304"/>
      <c r="D2" s="364"/>
      <c r="E2" s="309"/>
      <c r="F2" s="309"/>
    </row>
    <row r="3" spans="1:7" ht="15" customHeight="1" x14ac:dyDescent="0.2">
      <c r="A3" s="365" t="s">
        <v>545</v>
      </c>
      <c r="B3" s="366"/>
      <c r="C3" s="272"/>
      <c r="D3" s="272"/>
      <c r="E3" s="271"/>
      <c r="F3" s="271"/>
    </row>
    <row r="4" spans="1:7" ht="15" customHeight="1" x14ac:dyDescent="0.2">
      <c r="A4" s="367" t="s">
        <v>32</v>
      </c>
      <c r="B4" s="366"/>
      <c r="C4" s="272"/>
      <c r="D4" s="275"/>
      <c r="E4" s="271"/>
      <c r="F4" s="271"/>
    </row>
    <row r="5" spans="1:7" ht="15.75" customHeight="1" x14ac:dyDescent="0.2">
      <c r="A5" s="368" t="s">
        <v>134</v>
      </c>
      <c r="B5" s="369">
        <f>Resultatregnskap!C6</f>
        <v>45657</v>
      </c>
      <c r="C5" s="370">
        <f>Resultatregnskap!D6</f>
        <v>45291</v>
      </c>
      <c r="D5" s="280" t="s">
        <v>34</v>
      </c>
      <c r="E5" s="371"/>
      <c r="F5" s="271"/>
    </row>
    <row r="6" spans="1:7" ht="15.75" customHeight="1" x14ac:dyDescent="0.2">
      <c r="A6" s="372" t="s">
        <v>546</v>
      </c>
      <c r="B6" s="322">
        <v>9147</v>
      </c>
      <c r="C6" s="322">
        <v>7261</v>
      </c>
      <c r="D6" s="290" t="s">
        <v>547</v>
      </c>
      <c r="E6" s="271"/>
      <c r="F6" s="271"/>
    </row>
    <row r="7" spans="1:7" ht="15.75" customHeight="1" x14ac:dyDescent="0.2">
      <c r="A7" s="372" t="s">
        <v>548</v>
      </c>
      <c r="B7" s="319">
        <v>0</v>
      </c>
      <c r="C7" s="319">
        <v>0</v>
      </c>
      <c r="D7" s="290" t="s">
        <v>549</v>
      </c>
      <c r="E7" s="271"/>
      <c r="F7" s="271"/>
    </row>
    <row r="8" spans="1:7" ht="15.75" customHeight="1" x14ac:dyDescent="0.2">
      <c r="A8" s="373" t="s">
        <v>550</v>
      </c>
      <c r="B8" s="374">
        <f>SUM(B6:B7)</f>
        <v>9147</v>
      </c>
      <c r="C8" s="375">
        <f>SUM(C6:C7)</f>
        <v>7261</v>
      </c>
      <c r="D8" s="290" t="s">
        <v>551</v>
      </c>
      <c r="E8" s="271"/>
      <c r="F8" s="271"/>
    </row>
    <row r="9" spans="1:7" ht="15.75" customHeight="1" x14ac:dyDescent="0.2">
      <c r="A9" s="376"/>
      <c r="B9" s="323"/>
      <c r="C9" s="323"/>
      <c r="D9" s="270"/>
      <c r="E9" s="271"/>
      <c r="F9" s="271"/>
    </row>
    <row r="10" spans="1:7" ht="15.75" customHeight="1" x14ac:dyDescent="0.2">
      <c r="A10" s="368" t="s">
        <v>136</v>
      </c>
      <c r="B10" s="369">
        <f>Resultatregnskap!C6</f>
        <v>45657</v>
      </c>
      <c r="C10" s="370">
        <f>Resultatregnskap!D6</f>
        <v>45291</v>
      </c>
      <c r="D10" s="377" t="s">
        <v>34</v>
      </c>
      <c r="E10" s="271"/>
      <c r="F10" s="271"/>
    </row>
    <row r="11" spans="1:7" ht="15.75" customHeight="1" x14ac:dyDescent="0.2">
      <c r="A11" s="378" t="s">
        <v>552</v>
      </c>
      <c r="B11" s="322">
        <v>1835</v>
      </c>
      <c r="C11" s="322">
        <v>2027</v>
      </c>
      <c r="D11" s="379" t="s">
        <v>553</v>
      </c>
      <c r="E11" s="271"/>
      <c r="F11" s="271"/>
      <c r="G11" s="79"/>
    </row>
    <row r="12" spans="1:7" ht="15.75" customHeight="1" x14ac:dyDescent="0.2">
      <c r="A12" s="380" t="s">
        <v>548</v>
      </c>
      <c r="B12" s="381"/>
      <c r="C12" s="381"/>
      <c r="D12" s="382" t="s">
        <v>554</v>
      </c>
      <c r="E12" s="271"/>
      <c r="F12" s="271"/>
    </row>
    <row r="13" spans="1:7" ht="15.75" customHeight="1" x14ac:dyDescent="0.2">
      <c r="A13" s="383" t="s">
        <v>555</v>
      </c>
      <c r="B13" s="321">
        <f>SUM(B11:B12)</f>
        <v>1835</v>
      </c>
      <c r="C13" s="322">
        <f>SUM(C11:C12)</f>
        <v>2027</v>
      </c>
      <c r="D13" s="379" t="s">
        <v>556</v>
      </c>
      <c r="E13" s="271"/>
      <c r="F13" s="271"/>
    </row>
    <row r="14" spans="1:7" ht="15.75" customHeight="1" x14ac:dyDescent="0.2">
      <c r="A14" s="271"/>
      <c r="B14" s="272"/>
      <c r="C14" s="272"/>
      <c r="D14" s="302"/>
      <c r="E14" s="271"/>
      <c r="F14" s="271"/>
    </row>
    <row r="15" spans="1:7" ht="15.75" customHeight="1" x14ac:dyDescent="0.2">
      <c r="A15" s="29" t="s">
        <v>557</v>
      </c>
      <c r="B15" s="29"/>
      <c r="C15" s="29"/>
      <c r="D15" s="29"/>
      <c r="E15" s="271"/>
      <c r="F15" s="271"/>
    </row>
    <row r="16" spans="1:7" ht="15.75" customHeight="1" x14ac:dyDescent="0.2">
      <c r="A16" s="367" t="s">
        <v>32</v>
      </c>
      <c r="B16" s="62"/>
      <c r="C16" s="62"/>
      <c r="D16" s="62"/>
      <c r="E16" s="271"/>
      <c r="F16" s="271"/>
    </row>
    <row r="17" spans="1:6" ht="15.75" customHeight="1" x14ac:dyDescent="0.2">
      <c r="A17" s="105"/>
      <c r="B17" s="369">
        <f>Resultatregnskap!C6</f>
        <v>45657</v>
      </c>
      <c r="C17" s="370">
        <f>Resultatregnskap!D6</f>
        <v>45291</v>
      </c>
      <c r="D17" s="384" t="s">
        <v>34</v>
      </c>
      <c r="E17" s="271"/>
      <c r="F17" s="271"/>
    </row>
    <row r="18" spans="1:6" ht="15.75" customHeight="1" x14ac:dyDescent="0.2">
      <c r="A18" s="378" t="s">
        <v>558</v>
      </c>
      <c r="B18" s="105">
        <v>91</v>
      </c>
      <c r="C18" s="105">
        <v>610</v>
      </c>
      <c r="D18" s="385" t="s">
        <v>559</v>
      </c>
      <c r="E18" s="386"/>
      <c r="F18" s="271"/>
    </row>
    <row r="19" spans="1:6" ht="15.75" customHeight="1" x14ac:dyDescent="0.2">
      <c r="A19" s="378" t="s">
        <v>560</v>
      </c>
      <c r="B19" s="105"/>
      <c r="C19" s="105"/>
      <c r="D19" s="385" t="s">
        <v>561</v>
      </c>
      <c r="E19" s="386"/>
      <c r="F19" s="271"/>
    </row>
    <row r="20" spans="1:6" ht="15.75" customHeight="1" x14ac:dyDescent="0.2">
      <c r="A20" s="387" t="s">
        <v>562</v>
      </c>
      <c r="B20" s="105">
        <v>4385</v>
      </c>
      <c r="C20" s="105">
        <v>6627</v>
      </c>
      <c r="D20" s="385" t="s">
        <v>563</v>
      </c>
      <c r="E20" s="271"/>
      <c r="F20" s="271"/>
    </row>
    <row r="21" spans="1:6" ht="15.75" customHeight="1" x14ac:dyDescent="0.2">
      <c r="A21" s="387" t="s">
        <v>317</v>
      </c>
      <c r="B21" s="321">
        <f>SUM(B18:B20)</f>
        <v>4476</v>
      </c>
      <c r="C21" s="322">
        <f>SUM(C18:C20)</f>
        <v>7237</v>
      </c>
      <c r="D21" s="379" t="s">
        <v>564</v>
      </c>
      <c r="E21" s="271"/>
      <c r="F21" s="271"/>
    </row>
    <row r="22" spans="1:6" ht="15.75" customHeight="1" x14ac:dyDescent="0.2">
      <c r="A22" s="62"/>
      <c r="B22" s="62"/>
      <c r="C22" s="62"/>
      <c r="D22" s="62"/>
      <c r="E22" s="129"/>
      <c r="F22" s="129"/>
    </row>
    <row r="23" spans="1:6" ht="55.5" customHeight="1" x14ac:dyDescent="0.2">
      <c r="A23" s="468" t="s">
        <v>565</v>
      </c>
      <c r="B23" s="469"/>
      <c r="C23" s="469"/>
      <c r="D23" s="469"/>
      <c r="E23" s="129"/>
      <c r="F23" s="129"/>
    </row>
    <row r="24" spans="1:6" ht="15.75" customHeight="1" x14ac:dyDescent="0.2">
      <c r="A24" s="470" t="s">
        <v>653</v>
      </c>
      <c r="B24" s="470"/>
      <c r="C24" s="470"/>
      <c r="D24" s="470"/>
      <c r="E24" s="129"/>
      <c r="F24" s="129"/>
    </row>
    <row r="25" spans="1:6" ht="15.75" customHeight="1" x14ac:dyDescent="0.2">
      <c r="A25" s="57"/>
      <c r="B25" s="94"/>
      <c r="C25" s="94"/>
      <c r="D25" s="302"/>
      <c r="E25" s="129"/>
      <c r="F25" s="129"/>
    </row>
    <row r="26" spans="1:6" ht="15.75" customHeight="1" x14ac:dyDescent="0.2">
      <c r="A26" s="129"/>
      <c r="B26" s="94"/>
      <c r="C26" s="94"/>
      <c r="D26" s="302"/>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6" sqref="H6"/>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89" t="str">
        <f>'Note 9 og 10'!A1</f>
        <v>Fagskolens navn: AOF Østlandet</v>
      </c>
      <c r="B2" s="389"/>
      <c r="C2" s="389"/>
      <c r="D2" s="389"/>
      <c r="E2" s="46"/>
      <c r="F2" s="46"/>
      <c r="G2" s="46"/>
    </row>
    <row r="4" spans="1:7" x14ac:dyDescent="0.2">
      <c r="A4" s="306" t="s">
        <v>566</v>
      </c>
      <c r="B4" s="306"/>
      <c r="C4" s="306"/>
      <c r="D4" s="306"/>
    </row>
    <row r="5" spans="1:7" ht="15" x14ac:dyDescent="0.25">
      <c r="A5" s="390" t="s">
        <v>32</v>
      </c>
      <c r="B5" s="306"/>
      <c r="C5" s="306"/>
      <c r="D5" s="306"/>
    </row>
    <row r="6" spans="1:7" ht="15" x14ac:dyDescent="0.25">
      <c r="A6" s="391"/>
      <c r="B6" s="392">
        <f>Resultatregnskap!C6</f>
        <v>45657</v>
      </c>
      <c r="C6" s="393">
        <f>Resultatregnskap!D6</f>
        <v>45291</v>
      </c>
      <c r="D6" s="394" t="s">
        <v>34</v>
      </c>
      <c r="E6" s="395"/>
    </row>
    <row r="7" spans="1:7" ht="15" x14ac:dyDescent="0.25">
      <c r="A7" s="396" t="s">
        <v>567</v>
      </c>
      <c r="B7" s="391"/>
      <c r="C7" s="391"/>
      <c r="D7" s="397" t="s">
        <v>568</v>
      </c>
    </row>
    <row r="8" spans="1:7" ht="15" x14ac:dyDescent="0.25">
      <c r="A8" s="396" t="s">
        <v>569</v>
      </c>
      <c r="B8" s="391"/>
      <c r="C8" s="391"/>
      <c r="D8" s="397" t="s">
        <v>570</v>
      </c>
    </row>
    <row r="9" spans="1:7" ht="15" x14ac:dyDescent="0.25">
      <c r="A9" s="396" t="s">
        <v>571</v>
      </c>
      <c r="B9" s="391"/>
      <c r="C9" s="391"/>
      <c r="D9" s="397" t="s">
        <v>572</v>
      </c>
    </row>
    <row r="10" spans="1:7" ht="15" x14ac:dyDescent="0.25">
      <c r="A10" s="396" t="s">
        <v>573</v>
      </c>
      <c r="B10" s="391"/>
      <c r="C10" s="391"/>
      <c r="D10" s="397" t="s">
        <v>574</v>
      </c>
    </row>
    <row r="11" spans="1:7" ht="17.25" x14ac:dyDescent="0.25">
      <c r="A11" s="398" t="s">
        <v>575</v>
      </c>
      <c r="B11" s="391"/>
      <c r="C11" s="391"/>
      <c r="D11" s="397" t="s">
        <v>576</v>
      </c>
    </row>
    <row r="12" spans="1:7" ht="15" x14ac:dyDescent="0.25">
      <c r="A12" s="396" t="s">
        <v>577</v>
      </c>
      <c r="B12" s="391"/>
      <c r="C12" s="391"/>
      <c r="D12" s="397" t="s">
        <v>578</v>
      </c>
    </row>
    <row r="13" spans="1:7" ht="15" x14ac:dyDescent="0.25">
      <c r="A13" s="399" t="s">
        <v>579</v>
      </c>
      <c r="B13" s="391">
        <f>SUBTOTAL(9,B7:B12)</f>
        <v>0</v>
      </c>
      <c r="C13" s="391">
        <f>SUBTOTAL(9,C7:C12)</f>
        <v>0</v>
      </c>
      <c r="D13" s="400" t="s">
        <v>580</v>
      </c>
    </row>
    <row r="14" spans="1:7" ht="15" x14ac:dyDescent="0.25">
      <c r="A14" s="46"/>
      <c r="B14" s="46"/>
      <c r="C14" s="46"/>
    </row>
    <row r="15" spans="1:7" s="78" customFormat="1" ht="49.5" customHeight="1" x14ac:dyDescent="0.25">
      <c r="A15" s="471" t="s">
        <v>581</v>
      </c>
      <c r="B15" s="472"/>
      <c r="C15" s="472"/>
      <c r="D15" s="472"/>
    </row>
    <row r="18" spans="1:1" x14ac:dyDescent="0.2">
      <c r="A18" s="401"/>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E14" sqref="E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79" t="s">
        <v>582</v>
      </c>
      <c r="B2" s="479"/>
      <c r="C2" s="479"/>
      <c r="D2" s="479"/>
      <c r="E2" s="479"/>
      <c r="F2" s="479"/>
      <c r="G2" s="479"/>
      <c r="H2" s="479"/>
    </row>
    <row r="4" spans="1:10" x14ac:dyDescent="0.2">
      <c r="A4" s="306" t="s">
        <v>583</v>
      </c>
      <c r="B4" s="306"/>
      <c r="C4" s="306"/>
      <c r="D4" s="306"/>
      <c r="E4" s="306"/>
      <c r="F4" s="306"/>
      <c r="G4" s="306"/>
      <c r="H4" s="306"/>
    </row>
    <row r="5" spans="1:10" x14ac:dyDescent="0.2">
      <c r="A5" s="353" t="s">
        <v>32</v>
      </c>
      <c r="B5" s="306"/>
      <c r="C5" s="306"/>
      <c r="D5" s="306"/>
      <c r="E5" s="306"/>
      <c r="F5" s="306"/>
      <c r="G5" s="306"/>
      <c r="H5" s="306"/>
    </row>
    <row r="7" spans="1:10" x14ac:dyDescent="0.2">
      <c r="A7" s="402"/>
      <c r="B7" s="480" t="s">
        <v>584</v>
      </c>
      <c r="C7" s="481"/>
      <c r="D7" s="480" t="s">
        <v>585</v>
      </c>
      <c r="E7" s="481"/>
      <c r="F7" s="473" t="s">
        <v>586</v>
      </c>
      <c r="G7" s="474"/>
      <c r="H7" s="475"/>
      <c r="I7" s="403"/>
    </row>
    <row r="8" spans="1:10" x14ac:dyDescent="0.2">
      <c r="B8" s="482"/>
      <c r="C8" s="483"/>
      <c r="D8" s="482"/>
      <c r="E8" s="483"/>
      <c r="F8" s="476"/>
      <c r="G8" s="477"/>
      <c r="H8" s="478"/>
      <c r="I8" s="357"/>
    </row>
    <row r="9" spans="1:10" ht="26.25" customHeight="1" x14ac:dyDescent="0.2">
      <c r="B9" s="315" t="s">
        <v>587</v>
      </c>
      <c r="C9" s="315" t="s">
        <v>588</v>
      </c>
      <c r="D9" s="315" t="s">
        <v>587</v>
      </c>
      <c r="E9" s="315" t="s">
        <v>588</v>
      </c>
      <c r="F9" s="315" t="s">
        <v>587</v>
      </c>
      <c r="G9" s="315" t="s">
        <v>588</v>
      </c>
      <c r="H9" s="404" t="s">
        <v>589</v>
      </c>
      <c r="I9" s="361" t="s">
        <v>34</v>
      </c>
      <c r="J9" s="371"/>
    </row>
    <row r="10" spans="1:10" x14ac:dyDescent="0.2">
      <c r="A10" s="45" t="s">
        <v>163</v>
      </c>
      <c r="B10" s="405"/>
      <c r="C10" s="406"/>
      <c r="D10" s="405"/>
      <c r="E10" s="406"/>
      <c r="F10" s="405">
        <f t="shared" ref="F10:G14" si="0">B10+D10</f>
        <v>0</v>
      </c>
      <c r="G10" s="406">
        <f t="shared" si="0"/>
        <v>0</v>
      </c>
      <c r="H10" s="357">
        <f>SUBTOTAL(9,F10:G10)</f>
        <v>0</v>
      </c>
      <c r="I10" s="357" t="s">
        <v>590</v>
      </c>
    </row>
    <row r="11" spans="1:10" x14ac:dyDescent="0.2">
      <c r="A11" s="45" t="s">
        <v>165</v>
      </c>
      <c r="B11" s="405"/>
      <c r="C11" s="406"/>
      <c r="D11" s="405"/>
      <c r="E11" s="406"/>
      <c r="F11" s="405">
        <f t="shared" si="0"/>
        <v>0</v>
      </c>
      <c r="G11" s="406">
        <f t="shared" si="0"/>
        <v>0</v>
      </c>
      <c r="H11" s="357">
        <f>SUBTOTAL(9,F11:G11)</f>
        <v>0</v>
      </c>
      <c r="I11" s="357" t="s">
        <v>591</v>
      </c>
    </row>
    <row r="12" spans="1:10" x14ac:dyDescent="0.2">
      <c r="A12" s="45" t="s">
        <v>167</v>
      </c>
      <c r="B12" s="405"/>
      <c r="C12" s="406"/>
      <c r="D12" s="405"/>
      <c r="E12" s="406"/>
      <c r="F12" s="405">
        <f t="shared" si="0"/>
        <v>0</v>
      </c>
      <c r="G12" s="406">
        <f t="shared" si="0"/>
        <v>0</v>
      </c>
      <c r="H12" s="357">
        <f>SUBTOTAL(9,F12:G12)</f>
        <v>0</v>
      </c>
      <c r="I12" s="357" t="s">
        <v>592</v>
      </c>
    </row>
    <row r="13" spans="1:10" x14ac:dyDescent="0.2">
      <c r="A13" s="45" t="s">
        <v>593</v>
      </c>
      <c r="B13" s="405"/>
      <c r="C13" s="406"/>
      <c r="D13" s="405"/>
      <c r="E13" s="406"/>
      <c r="F13" s="405">
        <f t="shared" si="0"/>
        <v>0</v>
      </c>
      <c r="G13" s="406">
        <f t="shared" si="0"/>
        <v>0</v>
      </c>
      <c r="H13" s="357">
        <f>SUBTOTAL(9,F13:G13)</f>
        <v>0</v>
      </c>
      <c r="I13" s="357" t="s">
        <v>594</v>
      </c>
    </row>
    <row r="14" spans="1:10" x14ac:dyDescent="0.2">
      <c r="A14" s="45" t="s">
        <v>175</v>
      </c>
      <c r="B14" s="405">
        <v>5887</v>
      </c>
      <c r="C14" s="406">
        <v>-2914</v>
      </c>
      <c r="D14" s="405">
        <v>-1668</v>
      </c>
      <c r="E14" s="406">
        <v>27</v>
      </c>
      <c r="F14" s="405">
        <f t="shared" si="0"/>
        <v>4219</v>
      </c>
      <c r="G14" s="407">
        <f t="shared" si="0"/>
        <v>-2887</v>
      </c>
      <c r="H14" s="357">
        <f>SUBTOTAL(9,F14:G14)</f>
        <v>1332</v>
      </c>
      <c r="I14" s="408" t="s">
        <v>595</v>
      </c>
    </row>
    <row r="15" spans="1:10" x14ac:dyDescent="0.2">
      <c r="A15" s="409" t="s">
        <v>532</v>
      </c>
      <c r="B15" s="410">
        <f>SUBTOTAL(9,B10:B14)</f>
        <v>5887</v>
      </c>
      <c r="C15" s="411">
        <f>SUBTOTAL(9,C10:C14)</f>
        <v>-2914</v>
      </c>
      <c r="D15" s="410">
        <f>SUBTOTAL(9,D10:D14)</f>
        <v>-1668</v>
      </c>
      <c r="E15" s="411">
        <f>SUBTOTAL(9,E10:E14)</f>
        <v>27</v>
      </c>
      <c r="F15" s="410">
        <f>SUBTOTAL(9,F10:F14)</f>
        <v>4219</v>
      </c>
      <c r="G15" s="412">
        <f>C15+E15</f>
        <v>-2887</v>
      </c>
      <c r="H15" s="361">
        <f>SUM(H10:H14)</f>
        <v>1332</v>
      </c>
      <c r="I15" s="363" t="s">
        <v>596</v>
      </c>
    </row>
    <row r="17" spans="1:9" x14ac:dyDescent="0.2">
      <c r="A17" s="401"/>
    </row>
    <row r="18" spans="1:9" ht="108.6" customHeight="1" x14ac:dyDescent="0.2">
      <c r="A18" s="484" t="s">
        <v>597</v>
      </c>
      <c r="B18" s="484"/>
      <c r="C18" s="484"/>
      <c r="D18" s="484"/>
      <c r="E18" s="484"/>
      <c r="F18" s="484"/>
      <c r="G18" s="484"/>
      <c r="H18" s="484"/>
      <c r="I18" s="484"/>
    </row>
    <row r="19" spans="1:9" x14ac:dyDescent="0.2">
      <c r="D19" s="401"/>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D11" sqref="D11"/>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AOF Østlandet</v>
      </c>
      <c r="B1" s="29"/>
      <c r="C1" s="29"/>
      <c r="D1" s="29"/>
      <c r="E1" s="29"/>
    </row>
    <row r="2" spans="1:6" ht="15" customHeight="1" x14ac:dyDescent="0.25">
      <c r="A2" s="28"/>
      <c r="B2" s="28"/>
      <c r="C2" s="28"/>
      <c r="D2" s="28"/>
      <c r="E2" s="28"/>
    </row>
    <row r="3" spans="1:6" ht="15" customHeight="1" x14ac:dyDescent="0.25">
      <c r="A3" s="486" t="s">
        <v>598</v>
      </c>
      <c r="B3" s="486"/>
      <c r="C3" s="486"/>
      <c r="D3" s="486"/>
      <c r="E3" s="44"/>
    </row>
    <row r="4" spans="1:6" x14ac:dyDescent="0.25">
      <c r="A4" s="196" t="s">
        <v>32</v>
      </c>
      <c r="B4" s="28"/>
      <c r="C4" s="28"/>
      <c r="D4" s="28"/>
      <c r="E4" s="28"/>
    </row>
    <row r="5" spans="1:6" ht="25.5" x14ac:dyDescent="0.25">
      <c r="A5" s="84"/>
      <c r="B5" s="85" t="s">
        <v>587</v>
      </c>
      <c r="C5" s="86" t="s">
        <v>599</v>
      </c>
      <c r="D5" s="86" t="s">
        <v>600</v>
      </c>
      <c r="E5" s="83" t="s">
        <v>34</v>
      </c>
    </row>
    <row r="6" spans="1:6" x14ac:dyDescent="0.25">
      <c r="A6" s="30" t="s">
        <v>35</v>
      </c>
      <c r="B6" s="38"/>
      <c r="C6" s="39"/>
      <c r="D6" s="40"/>
      <c r="E6" s="40"/>
    </row>
    <row r="7" spans="1:6" x14ac:dyDescent="0.25">
      <c r="A7" s="31" t="s">
        <v>38</v>
      </c>
      <c r="B7" s="425">
        <v>16120</v>
      </c>
      <c r="C7" s="426"/>
      <c r="D7" s="427"/>
      <c r="E7" s="43" t="s">
        <v>601</v>
      </c>
      <c r="F7" s="51"/>
    </row>
    <row r="8" spans="1:6" x14ac:dyDescent="0.25">
      <c r="A8" s="31" t="s">
        <v>36</v>
      </c>
      <c r="B8" s="425">
        <v>0</v>
      </c>
      <c r="C8" s="428">
        <f>31791-B7</f>
        <v>15671</v>
      </c>
      <c r="D8" s="429"/>
      <c r="E8" s="43" t="s">
        <v>602</v>
      </c>
    </row>
    <row r="9" spans="1:6" x14ac:dyDescent="0.25">
      <c r="A9" s="413" t="s">
        <v>42</v>
      </c>
      <c r="B9" s="425">
        <v>0</v>
      </c>
      <c r="C9" s="428">
        <v>3127</v>
      </c>
      <c r="D9" s="429"/>
      <c r="E9" s="43" t="s">
        <v>603</v>
      </c>
    </row>
    <row r="10" spans="1:6" x14ac:dyDescent="0.25">
      <c r="A10" s="414" t="s">
        <v>44</v>
      </c>
      <c r="B10" s="430">
        <f>SUM(B7:B9)</f>
        <v>16120</v>
      </c>
      <c r="C10" s="431">
        <f>SUM(C8:C9)</f>
        <v>18798</v>
      </c>
      <c r="D10" s="432">
        <f>SUM(D8:D9)</f>
        <v>0</v>
      </c>
      <c r="E10" s="415" t="s">
        <v>604</v>
      </c>
    </row>
    <row r="11" spans="1:6" x14ac:dyDescent="0.25">
      <c r="A11" s="416"/>
      <c r="B11" s="41"/>
      <c r="C11" s="42"/>
      <c r="D11" s="43"/>
      <c r="E11" s="43"/>
    </row>
    <row r="12" spans="1:6" x14ac:dyDescent="0.25">
      <c r="A12" s="417" t="s">
        <v>46</v>
      </c>
      <c r="B12" s="41"/>
      <c r="C12" s="42"/>
      <c r="D12" s="43"/>
      <c r="E12" s="43"/>
    </row>
    <row r="13" spans="1:6" x14ac:dyDescent="0.25">
      <c r="A13" s="418" t="s">
        <v>47</v>
      </c>
      <c r="B13" s="425">
        <v>0</v>
      </c>
      <c r="C13" s="428"/>
      <c r="D13" s="429"/>
      <c r="E13" s="43" t="s">
        <v>605</v>
      </c>
    </row>
    <row r="14" spans="1:6" x14ac:dyDescent="0.25">
      <c r="A14" s="418" t="s">
        <v>49</v>
      </c>
      <c r="B14" s="425">
        <v>10638</v>
      </c>
      <c r="C14" s="428">
        <f>23292-B14</f>
        <v>12654</v>
      </c>
      <c r="D14" s="429"/>
      <c r="E14" s="43" t="s">
        <v>606</v>
      </c>
    </row>
    <row r="15" spans="1:6" x14ac:dyDescent="0.25">
      <c r="A15" s="418" t="s">
        <v>51</v>
      </c>
      <c r="B15" s="425">
        <v>93</v>
      </c>
      <c r="C15" s="428">
        <f>155-B15</f>
        <v>62</v>
      </c>
      <c r="D15" s="429"/>
      <c r="E15" s="43" t="s">
        <v>607</v>
      </c>
    </row>
    <row r="16" spans="1:6" x14ac:dyDescent="0.25">
      <c r="A16" s="418" t="s">
        <v>53</v>
      </c>
      <c r="B16" s="425">
        <v>0</v>
      </c>
      <c r="C16" s="428">
        <v>0</v>
      </c>
      <c r="D16" s="429"/>
      <c r="E16" s="43" t="s">
        <v>608</v>
      </c>
    </row>
    <row r="17" spans="1:5" x14ac:dyDescent="0.25">
      <c r="A17" s="413" t="s">
        <v>55</v>
      </c>
      <c r="B17" s="425">
        <v>7041</v>
      </c>
      <c r="C17" s="428">
        <f>13246-B17</f>
        <v>6205</v>
      </c>
      <c r="D17" s="429"/>
      <c r="E17" s="43" t="s">
        <v>609</v>
      </c>
    </row>
    <row r="18" spans="1:5" x14ac:dyDescent="0.25">
      <c r="A18" s="414" t="s">
        <v>57</v>
      </c>
      <c r="B18" s="430">
        <f>SUM(B13:B17)</f>
        <v>17772</v>
      </c>
      <c r="C18" s="431">
        <f>SUM(C13:C17)</f>
        <v>18921</v>
      </c>
      <c r="D18" s="432">
        <f>SUM(D13:D17)</f>
        <v>0</v>
      </c>
      <c r="E18" s="415" t="s">
        <v>610</v>
      </c>
    </row>
    <row r="19" spans="1:5" x14ac:dyDescent="0.25">
      <c r="A19" s="416"/>
      <c r="B19" s="41"/>
      <c r="C19" s="42"/>
      <c r="D19" s="43"/>
      <c r="E19" s="43"/>
    </row>
    <row r="20" spans="1:5" x14ac:dyDescent="0.25">
      <c r="A20" s="414" t="s">
        <v>59</v>
      </c>
      <c r="B20" s="433">
        <f>B10-B18</f>
        <v>-1652</v>
      </c>
      <c r="C20" s="434">
        <f>C10-C18</f>
        <v>-123</v>
      </c>
      <c r="D20" s="435">
        <f>D10-D18</f>
        <v>0</v>
      </c>
      <c r="E20" s="419" t="s">
        <v>611</v>
      </c>
    </row>
    <row r="21" spans="1:5" x14ac:dyDescent="0.25">
      <c r="A21" s="416"/>
      <c r="B21" s="41"/>
      <c r="C21" s="42"/>
      <c r="D21" s="43"/>
      <c r="E21" s="43"/>
    </row>
    <row r="22" spans="1:5" x14ac:dyDescent="0.25">
      <c r="A22" s="30" t="s">
        <v>61</v>
      </c>
      <c r="B22" s="41"/>
      <c r="C22" s="42"/>
      <c r="D22" s="43"/>
      <c r="E22" s="43"/>
    </row>
    <row r="23" spans="1:5" x14ac:dyDescent="0.25">
      <c r="A23" s="418" t="s">
        <v>62</v>
      </c>
      <c r="B23" s="425">
        <v>19</v>
      </c>
      <c r="C23" s="428">
        <f>(161+32)-B23</f>
        <v>174</v>
      </c>
      <c r="D23" s="429"/>
      <c r="E23" s="43" t="s">
        <v>612</v>
      </c>
    </row>
    <row r="24" spans="1:5" x14ac:dyDescent="0.25">
      <c r="A24" s="413" t="s">
        <v>64</v>
      </c>
      <c r="B24" s="425">
        <v>35</v>
      </c>
      <c r="C24" s="428">
        <f>59-B24</f>
        <v>24</v>
      </c>
      <c r="D24" s="429"/>
      <c r="E24" s="43" t="s">
        <v>613</v>
      </c>
    </row>
    <row r="25" spans="1:5" x14ac:dyDescent="0.25">
      <c r="A25" s="420" t="s">
        <v>66</v>
      </c>
      <c r="B25" s="430">
        <f>B23-B24</f>
        <v>-16</v>
      </c>
      <c r="C25" s="431">
        <f>C23-C24</f>
        <v>150</v>
      </c>
      <c r="D25" s="432">
        <f>D23-D24</f>
        <v>0</v>
      </c>
      <c r="E25" s="415" t="s">
        <v>614</v>
      </c>
    </row>
    <row r="26" spans="1:5" x14ac:dyDescent="0.25">
      <c r="A26" s="421"/>
      <c r="B26" s="41"/>
      <c r="C26" s="42"/>
      <c r="D26" s="43"/>
      <c r="E26" s="43"/>
    </row>
    <row r="27" spans="1:5" x14ac:dyDescent="0.25">
      <c r="A27" s="420" t="s">
        <v>68</v>
      </c>
      <c r="B27" s="430">
        <f>B20+B25</f>
        <v>-1668</v>
      </c>
      <c r="C27" s="431">
        <f>C20+C25</f>
        <v>27</v>
      </c>
      <c r="D27" s="432">
        <f>D20+D25</f>
        <v>0</v>
      </c>
      <c r="E27" s="415" t="s">
        <v>615</v>
      </c>
    </row>
    <row r="28" spans="1:5" x14ac:dyDescent="0.25">
      <c r="A28" s="416"/>
      <c r="B28" s="41"/>
      <c r="C28" s="42"/>
      <c r="D28" s="43"/>
      <c r="E28" s="43"/>
    </row>
    <row r="29" spans="1:5" x14ac:dyDescent="0.25">
      <c r="A29" s="418" t="s">
        <v>70</v>
      </c>
      <c r="B29" s="425">
        <f>+Resultatregnskap!C31</f>
        <v>0</v>
      </c>
      <c r="C29" s="428"/>
      <c r="D29" s="429"/>
      <c r="E29" s="43" t="s">
        <v>616</v>
      </c>
    </row>
    <row r="30" spans="1:5" x14ac:dyDescent="0.25">
      <c r="A30" s="422"/>
      <c r="B30" s="41"/>
      <c r="C30" s="42"/>
      <c r="D30" s="43"/>
      <c r="E30" s="43"/>
    </row>
    <row r="31" spans="1:5" x14ac:dyDescent="0.25">
      <c r="A31" s="420" t="s">
        <v>72</v>
      </c>
      <c r="B31" s="430">
        <f>B27-B29</f>
        <v>-1668</v>
      </c>
      <c r="C31" s="431">
        <f>C27-C29</f>
        <v>27</v>
      </c>
      <c r="D31" s="432">
        <f>D27-D29</f>
        <v>0</v>
      </c>
      <c r="E31" s="415" t="s">
        <v>617</v>
      </c>
    </row>
    <row r="32" spans="1:5" x14ac:dyDescent="0.25">
      <c r="A32" s="416"/>
      <c r="B32" s="41"/>
      <c r="C32" s="42"/>
      <c r="D32" s="43"/>
      <c r="E32" s="43"/>
    </row>
    <row r="33" spans="1:8" x14ac:dyDescent="0.25">
      <c r="A33" s="30" t="s">
        <v>618</v>
      </c>
      <c r="B33" s="41"/>
      <c r="C33" s="42"/>
      <c r="D33" s="43"/>
      <c r="E33" s="43"/>
    </row>
    <row r="34" spans="1:8" x14ac:dyDescent="0.25">
      <c r="A34" s="418" t="s">
        <v>75</v>
      </c>
      <c r="B34" s="425">
        <v>-1668</v>
      </c>
      <c r="C34" s="428">
        <f>-1641-B34</f>
        <v>27</v>
      </c>
      <c r="D34" s="429"/>
      <c r="E34" s="43" t="s">
        <v>619</v>
      </c>
    </row>
    <row r="35" spans="1:8" x14ac:dyDescent="0.25">
      <c r="A35" s="418" t="s">
        <v>77</v>
      </c>
      <c r="B35" s="425">
        <f>+Resultatregnskap!C37</f>
        <v>0</v>
      </c>
      <c r="C35" s="428"/>
      <c r="D35" s="429"/>
      <c r="E35" s="43" t="s">
        <v>620</v>
      </c>
    </row>
    <row r="36" spans="1:8" x14ac:dyDescent="0.25">
      <c r="A36" s="413" t="s">
        <v>79</v>
      </c>
      <c r="B36" s="425">
        <f>+Resultatregnskap!C38</f>
        <v>0</v>
      </c>
      <c r="C36" s="428"/>
      <c r="D36" s="429"/>
      <c r="E36" s="43" t="s">
        <v>621</v>
      </c>
    </row>
    <row r="37" spans="1:8" x14ac:dyDescent="0.25">
      <c r="A37" s="414" t="s">
        <v>81</v>
      </c>
      <c r="B37" s="430">
        <f>SUM(B34:B36)</f>
        <v>-1668</v>
      </c>
      <c r="C37" s="430">
        <f t="shared" ref="C37:D37" si="0">SUM(C34:C36)</f>
        <v>27</v>
      </c>
      <c r="D37" s="430">
        <f t="shared" si="0"/>
        <v>0</v>
      </c>
      <c r="E37" s="415" t="s">
        <v>622</v>
      </c>
    </row>
    <row r="38" spans="1:8" x14ac:dyDescent="0.25">
      <c r="A38" s="87"/>
      <c r="B38" s="29"/>
      <c r="C38" s="29"/>
      <c r="D38" s="29"/>
      <c r="E38" s="29"/>
    </row>
    <row r="39" spans="1:8" ht="47.45" customHeight="1" x14ac:dyDescent="0.25">
      <c r="A39" s="88" t="s">
        <v>623</v>
      </c>
      <c r="B39" s="487" t="s">
        <v>654</v>
      </c>
      <c r="C39" s="488"/>
      <c r="D39" s="488"/>
      <c r="E39" s="489"/>
      <c r="G39" s="89"/>
    </row>
    <row r="40" spans="1:8" ht="42.6" customHeight="1" x14ac:dyDescent="0.25">
      <c r="A40" s="88" t="s">
        <v>624</v>
      </c>
      <c r="B40" s="487" t="s">
        <v>654</v>
      </c>
      <c r="C40" s="488"/>
      <c r="D40" s="488"/>
      <c r="E40" s="489"/>
      <c r="G40" s="89"/>
    </row>
    <row r="41" spans="1:8" x14ac:dyDescent="0.25">
      <c r="A41" s="87"/>
      <c r="B41" s="29"/>
      <c r="C41" s="29"/>
      <c r="D41" s="29"/>
      <c r="E41" s="29"/>
    </row>
    <row r="42" spans="1:8" ht="187.5" customHeight="1" x14ac:dyDescent="0.25">
      <c r="A42" s="485" t="s">
        <v>625</v>
      </c>
      <c r="B42" s="485"/>
      <c r="C42" s="485"/>
      <c r="D42" s="485"/>
      <c r="E42" s="485"/>
      <c r="F42" s="485"/>
      <c r="G42" s="485"/>
      <c r="H42" s="485"/>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AOF Østlandet</v>
      </c>
    </row>
    <row r="3" spans="1:6" x14ac:dyDescent="0.25">
      <c r="A3" s="63" t="s">
        <v>626</v>
      </c>
      <c r="B3" s="6"/>
    </row>
    <row r="4" spans="1:6" x14ac:dyDescent="0.25">
      <c r="A4" s="64"/>
      <c r="B4" s="6"/>
    </row>
    <row r="5" spans="1:6" x14ac:dyDescent="0.25">
      <c r="A5" s="50" t="s">
        <v>627</v>
      </c>
      <c r="B5" s="32"/>
    </row>
    <row r="6" spans="1:6" x14ac:dyDescent="0.25">
      <c r="A6" s="50" t="s">
        <v>628</v>
      </c>
      <c r="B6" s="32"/>
      <c r="E6" s="5"/>
      <c r="F6" s="49"/>
    </row>
    <row r="7" spans="1:6" ht="15" customHeight="1" x14ac:dyDescent="0.25">
      <c r="A7" s="65"/>
      <c r="B7" s="490" t="s">
        <v>629</v>
      </c>
      <c r="C7" s="491"/>
    </row>
    <row r="8" spans="1:6" ht="15" customHeight="1" x14ac:dyDescent="0.25">
      <c r="A8" s="66" t="s">
        <v>630</v>
      </c>
      <c r="B8" s="67">
        <f>Resultatregnskap!C6</f>
        <v>45657</v>
      </c>
      <c r="C8" s="68">
        <f>Resultatregnskap!D6</f>
        <v>45291</v>
      </c>
      <c r="D8" s="69"/>
    </row>
    <row r="9" spans="1:6" x14ac:dyDescent="0.25">
      <c r="A9" s="1" t="s">
        <v>35</v>
      </c>
      <c r="B9" s="70">
        <f>Resultatregnskap!C12</f>
        <v>34918</v>
      </c>
      <c r="C9" s="71">
        <f>Resultatregnskap!D12</f>
        <v>39398</v>
      </c>
    </row>
    <row r="10" spans="1:6" x14ac:dyDescent="0.25">
      <c r="A10" s="72" t="s">
        <v>631</v>
      </c>
      <c r="B10" s="70">
        <f>Resultatregnskap!C9</f>
        <v>27647</v>
      </c>
      <c r="C10" s="71">
        <f>Resultatregnskap!D9</f>
        <v>33668</v>
      </c>
    </row>
    <row r="11" spans="1:6" x14ac:dyDescent="0.25">
      <c r="A11" s="72" t="s">
        <v>632</v>
      </c>
      <c r="B11" s="70">
        <f>'Note 1 og 2'!B29</f>
        <v>2370</v>
      </c>
      <c r="C11" s="70">
        <f>'Note 1 og 2'!C29</f>
        <v>2770</v>
      </c>
      <c r="D11" s="69"/>
    </row>
    <row r="12" spans="1:6" x14ac:dyDescent="0.25">
      <c r="A12" s="1" t="s">
        <v>49</v>
      </c>
      <c r="B12" s="70">
        <f>Resultatregnskap!C16</f>
        <v>23292</v>
      </c>
      <c r="C12" s="71">
        <f>Resultatregnskap!D16</f>
        <v>23350</v>
      </c>
      <c r="D12" s="69"/>
    </row>
    <row r="13" spans="1:6" x14ac:dyDescent="0.25">
      <c r="A13" s="1" t="s">
        <v>633</v>
      </c>
      <c r="B13" s="70">
        <f>Resultatregnskap!C20-Resultatregnskap!C16</f>
        <v>13401</v>
      </c>
      <c r="C13" s="71">
        <f>Resultatregnskap!D20-Resultatregnskap!D16</f>
        <v>13617</v>
      </c>
    </row>
    <row r="14" spans="1:6" x14ac:dyDescent="0.25">
      <c r="A14" s="1" t="s">
        <v>57</v>
      </c>
      <c r="B14" s="70">
        <f>Resultatregnskap!C20</f>
        <v>36693</v>
      </c>
      <c r="C14" s="71">
        <f>Resultatregnskap!D20</f>
        <v>36967</v>
      </c>
    </row>
    <row r="15" spans="1:6" x14ac:dyDescent="0.25">
      <c r="A15" s="1" t="s">
        <v>59</v>
      </c>
      <c r="B15" s="70">
        <f>Resultatregnskap!C22</f>
        <v>-1775</v>
      </c>
      <c r="C15" s="71">
        <f>Resultatregnskap!D22</f>
        <v>2431</v>
      </c>
    </row>
    <row r="16" spans="1:6" x14ac:dyDescent="0.25">
      <c r="A16" s="1" t="s">
        <v>634</v>
      </c>
      <c r="B16" s="70">
        <f>Resultatregnskap!C33</f>
        <v>-1641</v>
      </c>
      <c r="C16" s="71">
        <f>Resultatregnskap!D33</f>
        <v>2373</v>
      </c>
    </row>
    <row r="17" spans="1:3" x14ac:dyDescent="0.25">
      <c r="A17" s="73"/>
      <c r="B17" s="74"/>
      <c r="C17" s="75"/>
    </row>
    <row r="18" spans="1:3" x14ac:dyDescent="0.25">
      <c r="A18" s="2" t="s">
        <v>635</v>
      </c>
      <c r="B18" s="74"/>
      <c r="C18" s="75"/>
    </row>
    <row r="19" spans="1:3" x14ac:dyDescent="0.25">
      <c r="A19" s="1" t="s">
        <v>636</v>
      </c>
      <c r="B19" s="33">
        <f>('Balanse - eiendeler'!C11)+('Balanse - eiendeler'!C19)+('Balanse - eiendeler'!C29)</f>
        <v>4440</v>
      </c>
      <c r="C19" s="7">
        <f>('Balanse - eiendeler'!D11)+('Balanse - eiendeler'!D19)+('Balanse - eiendeler'!D29)</f>
        <v>6952</v>
      </c>
    </row>
    <row r="20" spans="1:3" x14ac:dyDescent="0.25">
      <c r="A20" s="1" t="s">
        <v>637</v>
      </c>
      <c r="B20" s="33">
        <f>('Balanse - eiendeler'!C35)+('Balanse - eiendeler'!C40)+('Balanse - eiendeler'!C46)+('Balanse - eiendeler'!C51)</f>
        <v>16334.7</v>
      </c>
      <c r="C20" s="7">
        <f>('Balanse - eiendeler'!D35)+('Balanse - eiendeler'!D40)+('Balanse - eiendeler'!D46)+('Balanse - eiendeler'!D51)</f>
        <v>20380</v>
      </c>
    </row>
    <row r="21" spans="1:3" x14ac:dyDescent="0.25">
      <c r="A21" s="1" t="s">
        <v>638</v>
      </c>
      <c r="B21" s="33">
        <f>'Balanse - eiendeler'!C53</f>
        <v>20774.7</v>
      </c>
      <c r="C21" s="7">
        <f>'Balanse - eiendeler'!D53</f>
        <v>27332</v>
      </c>
    </row>
    <row r="22" spans="1:3" x14ac:dyDescent="0.25">
      <c r="A22" s="1" t="s">
        <v>639</v>
      </c>
      <c r="B22" s="33">
        <f>'Balanse - egenkapital og gjeld'!C20</f>
        <v>1332</v>
      </c>
      <c r="C22" s="7">
        <f>'Balanse - egenkapital og gjeld'!D20</f>
        <v>2973</v>
      </c>
    </row>
    <row r="23" spans="1:3" x14ac:dyDescent="0.25">
      <c r="A23" s="1" t="s">
        <v>640</v>
      </c>
      <c r="B23" s="33">
        <f>('Balanse - egenkapital og gjeld'!C38)+('Balanse - egenkapital og gjeld'!C30)</f>
        <v>10267</v>
      </c>
      <c r="C23" s="7">
        <f>('Balanse - egenkapital og gjeld'!D38)+('Balanse - egenkapital og gjeld'!D30)</f>
        <v>13283</v>
      </c>
    </row>
    <row r="24" spans="1:3" x14ac:dyDescent="0.25">
      <c r="A24" s="1" t="s">
        <v>641</v>
      </c>
      <c r="B24" s="33">
        <f>'Balanse - egenkapital og gjeld'!C47</f>
        <v>9176</v>
      </c>
      <c r="C24" s="7">
        <f>'Balanse - egenkapital og gjeld'!D47</f>
        <v>11076</v>
      </c>
    </row>
    <row r="25" spans="1:3" x14ac:dyDescent="0.25">
      <c r="A25" s="1" t="s">
        <v>642</v>
      </c>
      <c r="B25" s="33">
        <f>'Balanse - egenkapital og gjeld'!C51</f>
        <v>20775</v>
      </c>
      <c r="C25" s="7">
        <f>'Balanse - egenkapital og gjeld'!D51</f>
        <v>27332</v>
      </c>
    </row>
    <row r="26" spans="1:3" x14ac:dyDescent="0.25">
      <c r="A26" s="3"/>
      <c r="B26" s="35"/>
      <c r="C26" s="6"/>
    </row>
    <row r="27" spans="1:3" x14ac:dyDescent="0.25">
      <c r="A27" s="3"/>
      <c r="B27" s="36"/>
      <c r="C27" s="9"/>
    </row>
    <row r="28" spans="1:3" x14ac:dyDescent="0.25">
      <c r="A28" s="2" t="s">
        <v>643</v>
      </c>
      <c r="B28" s="34"/>
      <c r="C28" s="8"/>
    </row>
    <row r="29" spans="1:3" x14ac:dyDescent="0.25">
      <c r="A29" s="1" t="s">
        <v>644</v>
      </c>
      <c r="B29" s="37">
        <f>B12/B14</f>
        <v>0.63478047584007846</v>
      </c>
      <c r="C29" s="11">
        <f>C12/C14</f>
        <v>0.63164443963535044</v>
      </c>
    </row>
    <row r="30" spans="1:3" x14ac:dyDescent="0.25">
      <c r="A30" s="1" t="s">
        <v>645</v>
      </c>
      <c r="B30" s="37">
        <f>B15/B9</f>
        <v>-5.0833381064207574E-2</v>
      </c>
      <c r="C30" s="11">
        <f>C15/C9</f>
        <v>6.1703639778668967E-2</v>
      </c>
    </row>
    <row r="31" spans="1:3" x14ac:dyDescent="0.25">
      <c r="A31" s="1" t="s">
        <v>646</v>
      </c>
      <c r="B31" s="37">
        <f>B20/B24</f>
        <v>1.7801547515257194</v>
      </c>
      <c r="C31" s="11">
        <f>C20/C24</f>
        <v>1.8400144456482486</v>
      </c>
    </row>
    <row r="32" spans="1:3" x14ac:dyDescent="0.25">
      <c r="A32" s="1" t="s">
        <v>647</v>
      </c>
      <c r="B32" s="33">
        <f>B20-B24</f>
        <v>7158.7000000000007</v>
      </c>
      <c r="C32" s="7">
        <f>C20-C24</f>
        <v>9304</v>
      </c>
    </row>
    <row r="33" spans="1:4" x14ac:dyDescent="0.25">
      <c r="A33" s="1" t="s">
        <v>648</v>
      </c>
      <c r="B33" s="37">
        <f>B22/B25</f>
        <v>6.4115523465703969E-2</v>
      </c>
      <c r="C33" s="11">
        <f>C22/C25</f>
        <v>0.1087735987121323</v>
      </c>
    </row>
    <row r="34" spans="1:4" x14ac:dyDescent="0.25">
      <c r="A34" s="1" t="s">
        <v>649</v>
      </c>
      <c r="B34" s="37">
        <f>B24/B22</f>
        <v>6.8888888888888893</v>
      </c>
      <c r="C34" s="11">
        <f>C24/C22</f>
        <v>3.7255297679112007</v>
      </c>
    </row>
    <row r="35" spans="1:4" x14ac:dyDescent="0.25">
      <c r="A35" s="1" t="s">
        <v>650</v>
      </c>
      <c r="B35" s="37">
        <f>B10/B9</f>
        <v>0.79176928804627988</v>
      </c>
      <c r="C35" s="11">
        <f>C10/C9</f>
        <v>0.85456114523579874</v>
      </c>
    </row>
    <row r="36" spans="1:4" x14ac:dyDescent="0.25">
      <c r="A36" s="1" t="s">
        <v>651</v>
      </c>
      <c r="B36" s="76">
        <f>B11/B9</f>
        <v>6.7873303167420809E-2</v>
      </c>
      <c r="C36" s="77">
        <f>C11/C9</f>
        <v>7.0308137468907045E-2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120" zoomScaleNormal="120" workbookViewId="0">
      <selection activeCell="C9" sqref="C9"/>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656</v>
      </c>
      <c r="B1" s="92"/>
      <c r="C1" s="93"/>
      <c r="D1" s="94"/>
    </row>
    <row r="2" spans="1:6" x14ac:dyDescent="0.2">
      <c r="A2" s="95" t="s">
        <v>657</v>
      </c>
      <c r="B2" s="92"/>
      <c r="C2" s="93"/>
      <c r="D2" s="94"/>
    </row>
    <row r="3" spans="1:6" x14ac:dyDescent="0.2">
      <c r="A3" s="95" t="s">
        <v>31</v>
      </c>
      <c r="B3" s="92"/>
      <c r="C3" s="93"/>
      <c r="D3" s="94"/>
    </row>
    <row r="4" spans="1:6" x14ac:dyDescent="0.2">
      <c r="A4" s="96" t="s">
        <v>32</v>
      </c>
      <c r="B4" s="97"/>
      <c r="C4" s="447"/>
      <c r="D4" s="447"/>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113">
        <f>'Note 1 og 2'!B29</f>
        <v>2370</v>
      </c>
      <c r="D8" s="82">
        <v>2770</v>
      </c>
      <c r="E8" s="112" t="s">
        <v>37</v>
      </c>
      <c r="F8" s="56"/>
    </row>
    <row r="9" spans="1:6" x14ac:dyDescent="0.2">
      <c r="A9" s="111" t="s">
        <v>38</v>
      </c>
      <c r="B9" s="107">
        <v>1</v>
      </c>
      <c r="C9" s="113">
        <f>'Note 1 og 2'!E12</f>
        <v>27647</v>
      </c>
      <c r="D9" s="113">
        <v>33668</v>
      </c>
      <c r="E9" s="112" t="s">
        <v>39</v>
      </c>
      <c r="F9" s="57"/>
    </row>
    <row r="10" spans="1:6" x14ac:dyDescent="0.2">
      <c r="A10" s="111" t="s">
        <v>40</v>
      </c>
      <c r="B10" s="107"/>
      <c r="C10" s="113"/>
      <c r="D10" s="113">
        <v>55</v>
      </c>
      <c r="E10" s="112" t="s">
        <v>41</v>
      </c>
      <c r="F10" s="58"/>
    </row>
    <row r="11" spans="1:6" x14ac:dyDescent="0.2">
      <c r="A11" s="111" t="s">
        <v>42</v>
      </c>
      <c r="B11" s="107"/>
      <c r="C11" s="113">
        <f>'Note 1 og 2'!B31</f>
        <v>4901</v>
      </c>
      <c r="D11" s="113">
        <v>2905</v>
      </c>
      <c r="E11" s="112" t="s">
        <v>43</v>
      </c>
      <c r="F11" s="58"/>
    </row>
    <row r="12" spans="1:6" x14ac:dyDescent="0.2">
      <c r="A12" s="114" t="s">
        <v>44</v>
      </c>
      <c r="B12" s="115"/>
      <c r="C12" s="116">
        <f>SUBTOTAL(9,C8:C11)</f>
        <v>34918</v>
      </c>
      <c r="D12" s="117">
        <f>SUBTOTAL(9,D8:D11)</f>
        <v>39398</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c r="D15" s="82">
        <v>0</v>
      </c>
      <c r="E15" s="112" t="s">
        <v>48</v>
      </c>
    </row>
    <row r="16" spans="1:6" x14ac:dyDescent="0.2">
      <c r="A16" s="111" t="s">
        <v>49</v>
      </c>
      <c r="B16" s="120">
        <v>2</v>
      </c>
      <c r="C16" s="82">
        <v>23292</v>
      </c>
      <c r="D16" s="82">
        <v>23350</v>
      </c>
      <c r="E16" s="112" t="s">
        <v>50</v>
      </c>
    </row>
    <row r="17" spans="1:10" x14ac:dyDescent="0.2">
      <c r="A17" s="111" t="s">
        <v>51</v>
      </c>
      <c r="B17" s="107"/>
      <c r="C17" s="82">
        <v>155</v>
      </c>
      <c r="D17" s="82">
        <v>157</v>
      </c>
      <c r="E17" s="112" t="s">
        <v>52</v>
      </c>
    </row>
    <row r="18" spans="1:10" x14ac:dyDescent="0.2">
      <c r="A18" s="111" t="s">
        <v>53</v>
      </c>
      <c r="B18" s="107"/>
      <c r="C18" s="82"/>
      <c r="D18" s="82">
        <v>0</v>
      </c>
      <c r="E18" s="112" t="s">
        <v>54</v>
      </c>
      <c r="J18" s="57"/>
    </row>
    <row r="19" spans="1:10" x14ac:dyDescent="0.2">
      <c r="A19" s="111" t="s">
        <v>55</v>
      </c>
      <c r="B19" s="107">
        <v>3</v>
      </c>
      <c r="C19" s="82">
        <v>13246</v>
      </c>
      <c r="D19" s="82">
        <v>13460</v>
      </c>
      <c r="E19" s="112" t="s">
        <v>56</v>
      </c>
      <c r="J19" s="57"/>
    </row>
    <row r="20" spans="1:10" x14ac:dyDescent="0.2">
      <c r="A20" s="121" t="s">
        <v>57</v>
      </c>
      <c r="B20" s="115"/>
      <c r="C20" s="116">
        <f>SUBTOTAL(9,C15:C19)</f>
        <v>36693</v>
      </c>
      <c r="D20" s="117">
        <f>SUBTOTAL(9,D15:D19)</f>
        <v>36967</v>
      </c>
      <c r="E20" s="105" t="s">
        <v>58</v>
      </c>
    </row>
    <row r="21" spans="1:10" x14ac:dyDescent="0.2">
      <c r="A21" s="118"/>
      <c r="B21" s="107"/>
      <c r="C21" s="108"/>
      <c r="D21" s="109"/>
      <c r="E21" s="110"/>
    </row>
    <row r="22" spans="1:10" x14ac:dyDescent="0.2">
      <c r="A22" s="121" t="s">
        <v>59</v>
      </c>
      <c r="B22" s="115"/>
      <c r="C22" s="122">
        <f>C12-C20</f>
        <v>-1775</v>
      </c>
      <c r="D22" s="123">
        <f>D12-D20</f>
        <v>2431</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9">
        <v>193</v>
      </c>
      <c r="D25" s="124">
        <v>236</v>
      </c>
      <c r="E25" s="112" t="s">
        <v>63</v>
      </c>
    </row>
    <row r="26" spans="1:10" x14ac:dyDescent="0.2">
      <c r="A26" s="111" t="s">
        <v>64</v>
      </c>
      <c r="B26" s="107"/>
      <c r="C26" s="109">
        <v>59</v>
      </c>
      <c r="D26" s="125">
        <v>294</v>
      </c>
      <c r="E26" s="112" t="s">
        <v>65</v>
      </c>
    </row>
    <row r="27" spans="1:10" x14ac:dyDescent="0.2">
      <c r="A27" s="121" t="s">
        <v>66</v>
      </c>
      <c r="B27" s="115"/>
      <c r="C27" s="122">
        <f>C25-C26</f>
        <v>134</v>
      </c>
      <c r="D27" s="123">
        <f>D25-D26</f>
        <v>-58</v>
      </c>
      <c r="E27" s="105" t="s">
        <v>67</v>
      </c>
    </row>
    <row r="28" spans="1:10" x14ac:dyDescent="0.2">
      <c r="A28" s="118"/>
      <c r="B28" s="107"/>
      <c r="C28" s="108"/>
      <c r="D28" s="109"/>
      <c r="E28" s="110"/>
    </row>
    <row r="29" spans="1:10" x14ac:dyDescent="0.2">
      <c r="A29" s="121" t="s">
        <v>68</v>
      </c>
      <c r="B29" s="115"/>
      <c r="C29" s="122">
        <f>C22+C27</f>
        <v>-1641</v>
      </c>
      <c r="D29" s="123">
        <f>D22+D27</f>
        <v>2373</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-1641</v>
      </c>
      <c r="D33" s="123">
        <f>D29-D31</f>
        <v>2373</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9">
        <v>-1641</v>
      </c>
      <c r="D36" s="124">
        <v>2373</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-1641</v>
      </c>
      <c r="D39" s="123">
        <f>SUBTOTAL(9,D36:D38)</f>
        <v>2373</v>
      </c>
      <c r="E39" s="105" t="s">
        <v>82</v>
      </c>
    </row>
    <row r="41" spans="1:5" s="81" customFormat="1" ht="93.75" customHeight="1" x14ac:dyDescent="0.2">
      <c r="A41" s="448" t="s">
        <v>83</v>
      </c>
      <c r="B41" s="448"/>
      <c r="C41" s="448"/>
      <c r="D41" s="448"/>
      <c r="E41" s="448"/>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abSelected="1" topLeftCell="A20" zoomScaleNormal="100" workbookViewId="0">
      <selection activeCell="C43" sqref="C43"/>
    </sheetView>
  </sheetViews>
  <sheetFormatPr baseColWidth="10" defaultColWidth="11.42578125" defaultRowHeight="12.75" x14ac:dyDescent="0.2"/>
  <cols>
    <col min="1" max="1" width="52.85546875" style="55" bestFit="1" customWidth="1"/>
    <col min="2" max="2" width="8" style="151" customWidth="1"/>
    <col min="3" max="4" width="14.5703125" style="54" customWidth="1"/>
    <col min="5" max="5" width="13.5703125" style="55" customWidth="1"/>
    <col min="6" max="16384" width="11.42578125" style="55"/>
  </cols>
  <sheetData>
    <row r="1" spans="1:5" ht="16.5" customHeight="1" x14ac:dyDescent="0.2">
      <c r="A1" s="29" t="str">
        <f>Resultatregnskap!A1</f>
        <v>Fagskolens navn: AOF Østlandet</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v>4440</v>
      </c>
      <c r="D15" s="60">
        <v>4575</v>
      </c>
      <c r="E15" s="140" t="s">
        <v>99</v>
      </c>
    </row>
    <row r="16" spans="1:5" x14ac:dyDescent="0.2">
      <c r="A16" s="139" t="s">
        <v>100</v>
      </c>
      <c r="B16" s="137"/>
      <c r="C16" s="60">
        <v>0</v>
      </c>
      <c r="D16" s="60">
        <v>20</v>
      </c>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4440</v>
      </c>
      <c r="D19" s="144">
        <f>SUBTOTAL(9,D14:D18)</f>
        <v>4595</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v>0</v>
      </c>
      <c r="D28" s="59">
        <v>2357</v>
      </c>
      <c r="E28" s="140" t="s">
        <v>122</v>
      </c>
      <c r="F28" s="57"/>
    </row>
    <row r="29" spans="1:6" x14ac:dyDescent="0.2">
      <c r="A29" s="141" t="s">
        <v>123</v>
      </c>
      <c r="B29" s="142"/>
      <c r="C29" s="143">
        <f>SUBTOTAL(9,C22:C28)</f>
        <v>0</v>
      </c>
      <c r="D29" s="144">
        <f>SUBTOTAL(9,D22:D28)</f>
        <v>2357</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9147</v>
      </c>
      <c r="D38" s="113">
        <v>7262</v>
      </c>
      <c r="E38" s="112" t="s">
        <v>135</v>
      </c>
      <c r="F38" s="57"/>
    </row>
    <row r="39" spans="1:11" x14ac:dyDescent="0.2">
      <c r="A39" s="111" t="s">
        <v>136</v>
      </c>
      <c r="B39" s="107" t="s">
        <v>137</v>
      </c>
      <c r="C39" s="149">
        <v>1835</v>
      </c>
      <c r="D39" s="149">
        <v>2027</v>
      </c>
      <c r="E39" s="112" t="s">
        <v>138</v>
      </c>
      <c r="F39" s="57"/>
    </row>
    <row r="40" spans="1:11" x14ac:dyDescent="0.2">
      <c r="A40" s="121" t="s">
        <v>139</v>
      </c>
      <c r="B40" s="115"/>
      <c r="C40" s="116">
        <f>SUBTOTAL(9,C38:C39)</f>
        <v>10982</v>
      </c>
      <c r="D40" s="117">
        <f>SUBTOTAL(9,D38:D39)</f>
        <v>9289</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5352.7</v>
      </c>
      <c r="D49" s="113">
        <v>11091</v>
      </c>
      <c r="E49" s="112" t="s">
        <v>152</v>
      </c>
    </row>
    <row r="50" spans="1:5" x14ac:dyDescent="0.2">
      <c r="A50" s="111" t="s">
        <v>153</v>
      </c>
      <c r="B50" s="107"/>
      <c r="C50" s="82"/>
      <c r="D50" s="82"/>
      <c r="E50" s="112" t="s">
        <v>154</v>
      </c>
    </row>
    <row r="51" spans="1:5" x14ac:dyDescent="0.2">
      <c r="A51" s="121" t="s">
        <v>155</v>
      </c>
      <c r="B51" s="115"/>
      <c r="C51" s="116">
        <f>SUBTOTAL(9,C49:C50)</f>
        <v>5352.7</v>
      </c>
      <c r="D51" s="117">
        <f>SUBTOTAL(9,D49:D50)</f>
        <v>11091</v>
      </c>
      <c r="E51" s="105" t="s">
        <v>156</v>
      </c>
    </row>
    <row r="52" spans="1:5" x14ac:dyDescent="0.2">
      <c r="A52" s="118"/>
      <c r="B52" s="107"/>
      <c r="C52" s="150"/>
      <c r="D52" s="150"/>
      <c r="E52" s="110"/>
    </row>
    <row r="53" spans="1:5" x14ac:dyDescent="0.2">
      <c r="A53" s="121" t="s">
        <v>157</v>
      </c>
      <c r="B53" s="115"/>
      <c r="C53" s="116">
        <f>SUBTOTAL(9,C8:C52)</f>
        <v>20774.7</v>
      </c>
      <c r="D53" s="117">
        <f>SUBTOTAL(9,D7:D52)</f>
        <v>27332</v>
      </c>
      <c r="E53" s="105" t="s">
        <v>158</v>
      </c>
    </row>
    <row r="55" spans="1:5" ht="83.25" customHeight="1" x14ac:dyDescent="0.2">
      <c r="A55" s="449" t="s">
        <v>159</v>
      </c>
      <c r="B55" s="449"/>
      <c r="C55" s="449"/>
      <c r="D55" s="449"/>
      <c r="E55" s="449"/>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8" zoomScaleNormal="100" workbookViewId="0">
      <selection activeCell="C44" sqref="C44"/>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2" t="str">
        <f>Resultatregnskap!A1</f>
        <v>Fagskolens navn: AOF Østlandet</v>
      </c>
      <c r="B1" s="153"/>
      <c r="C1" s="153"/>
      <c r="D1" s="154"/>
    </row>
    <row r="2" spans="1:7" ht="15" customHeight="1" x14ac:dyDescent="0.2">
      <c r="A2" s="152"/>
      <c r="B2" s="153"/>
      <c r="C2" s="153"/>
      <c r="D2" s="154"/>
    </row>
    <row r="3" spans="1:7" ht="15" customHeight="1" x14ac:dyDescent="0.2">
      <c r="A3" s="155" t="s">
        <v>160</v>
      </c>
      <c r="B3" s="153"/>
      <c r="C3" s="153"/>
      <c r="D3" s="154"/>
    </row>
    <row r="4" spans="1:7" ht="15" customHeight="1" x14ac:dyDescent="0.2">
      <c r="A4" s="156" t="s">
        <v>32</v>
      </c>
      <c r="B4" s="153"/>
      <c r="C4" s="153"/>
      <c r="D4" s="154"/>
    </row>
    <row r="5" spans="1:7" ht="15" customHeight="1" x14ac:dyDescent="0.2">
      <c r="A5" s="152"/>
      <c r="B5" s="157"/>
      <c r="C5" s="157"/>
      <c r="D5" s="158"/>
    </row>
    <row r="6" spans="1:7" x14ac:dyDescent="0.2">
      <c r="A6" s="114"/>
      <c r="B6" s="159" t="s">
        <v>33</v>
      </c>
      <c r="C6" s="437">
        <f>Resultatregnskap!C6</f>
        <v>45657</v>
      </c>
      <c r="D6" s="436">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c r="D10" s="82"/>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0"/>
      <c r="C13" s="116">
        <f>SUBTOTAL(9,C10:C12)</f>
        <v>0</v>
      </c>
      <c r="D13" s="116">
        <f>SUBTOTAL(9,D10:D12)</f>
        <v>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1332</v>
      </c>
      <c r="D17" s="113">
        <v>2973</v>
      </c>
      <c r="E17" s="112" t="s">
        <v>176</v>
      </c>
      <c r="F17" s="54"/>
    </row>
    <row r="18" spans="1:6" x14ac:dyDescent="0.2">
      <c r="A18" s="121" t="s">
        <v>177</v>
      </c>
      <c r="B18" s="160"/>
      <c r="C18" s="116">
        <f>SUBTOTAL(9,C16:C17)</f>
        <v>1332</v>
      </c>
      <c r="D18" s="117">
        <f>SUBTOTAL(9,D16:D17)</f>
        <v>2973</v>
      </c>
      <c r="E18" s="105" t="s">
        <v>178</v>
      </c>
    </row>
    <row r="19" spans="1:6" x14ac:dyDescent="0.2">
      <c r="A19" s="148"/>
      <c r="B19" s="110"/>
      <c r="C19" s="147"/>
      <c r="D19" s="147"/>
      <c r="E19" s="112" t="s">
        <v>171</v>
      </c>
    </row>
    <row r="20" spans="1:6" x14ac:dyDescent="0.2">
      <c r="A20" s="121" t="s">
        <v>179</v>
      </c>
      <c r="B20" s="160"/>
      <c r="C20" s="116">
        <f>SUBTOTAL(9,C10:C19)</f>
        <v>1332</v>
      </c>
      <c r="D20" s="117">
        <f>SUBTOTAL(9,D10:D19)</f>
        <v>2973</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v>5791</v>
      </c>
      <c r="D25" s="113">
        <v>6046</v>
      </c>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0"/>
      <c r="C30" s="116">
        <f>SUBTOTAL(9,C25:C29)</f>
        <v>5791</v>
      </c>
      <c r="D30" s="117">
        <f>SUBTOTAL(9,D25:D29)</f>
        <v>6046</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v>91</v>
      </c>
      <c r="D35" s="113">
        <v>610</v>
      </c>
      <c r="E35" s="112" t="s">
        <v>201</v>
      </c>
    </row>
    <row r="36" spans="1:6" x14ac:dyDescent="0.2">
      <c r="A36" s="111" t="s">
        <v>202</v>
      </c>
      <c r="B36" s="110"/>
      <c r="C36" s="82"/>
      <c r="D36" s="113"/>
      <c r="E36" s="112" t="s">
        <v>203</v>
      </c>
    </row>
    <row r="37" spans="1:6" x14ac:dyDescent="0.2">
      <c r="A37" s="111" t="s">
        <v>204</v>
      </c>
      <c r="B37" s="161" t="s">
        <v>205</v>
      </c>
      <c r="C37" s="82">
        <v>4385</v>
      </c>
      <c r="D37" s="113">
        <v>6627</v>
      </c>
      <c r="E37" s="112" t="s">
        <v>206</v>
      </c>
    </row>
    <row r="38" spans="1:6" x14ac:dyDescent="0.2">
      <c r="A38" s="121" t="s">
        <v>207</v>
      </c>
      <c r="B38" s="160"/>
      <c r="C38" s="116">
        <f>SUBTOTAL(9,C33:C37)</f>
        <v>4476</v>
      </c>
      <c r="D38" s="117">
        <f>SUBTOTAL(9,D33:D37)</f>
        <v>7237</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1130</v>
      </c>
      <c r="D43" s="113">
        <v>1481</v>
      </c>
      <c r="E43" s="112" t="s">
        <v>213</v>
      </c>
      <c r="F43" s="54"/>
    </row>
    <row r="44" spans="1:6" x14ac:dyDescent="0.2">
      <c r="A44" s="111" t="s">
        <v>214</v>
      </c>
      <c r="B44" s="110"/>
      <c r="C44" s="82"/>
      <c r="D44" s="82"/>
      <c r="E44" s="112" t="s">
        <v>215</v>
      </c>
    </row>
    <row r="45" spans="1:6" x14ac:dyDescent="0.2">
      <c r="A45" s="111" t="s">
        <v>216</v>
      </c>
      <c r="B45" s="110"/>
      <c r="C45" s="82">
        <v>1761</v>
      </c>
      <c r="D45" s="113">
        <v>1844</v>
      </c>
      <c r="E45" s="112" t="s">
        <v>217</v>
      </c>
    </row>
    <row r="46" spans="1:6" x14ac:dyDescent="0.2">
      <c r="A46" s="111" t="s">
        <v>218</v>
      </c>
      <c r="B46" s="161" t="s">
        <v>219</v>
      </c>
      <c r="C46" s="82">
        <v>6285</v>
      </c>
      <c r="D46" s="113">
        <v>7751</v>
      </c>
      <c r="E46" s="112" t="s">
        <v>220</v>
      </c>
    </row>
    <row r="47" spans="1:6" x14ac:dyDescent="0.2">
      <c r="A47" s="121" t="s">
        <v>221</v>
      </c>
      <c r="B47" s="160"/>
      <c r="C47" s="116">
        <f>SUBTOTAL(9,C41:C46)</f>
        <v>9176</v>
      </c>
      <c r="D47" s="117">
        <f>SUBTOTAL(9,D41:D46)</f>
        <v>11076</v>
      </c>
      <c r="E47" s="105" t="s">
        <v>222</v>
      </c>
    </row>
    <row r="48" spans="1:6" x14ac:dyDescent="0.2">
      <c r="A48" s="118"/>
      <c r="B48" s="110"/>
      <c r="C48" s="150"/>
      <c r="D48" s="150"/>
      <c r="E48" s="112" t="s">
        <v>171</v>
      </c>
    </row>
    <row r="49" spans="1:6" x14ac:dyDescent="0.2">
      <c r="A49" s="121" t="s">
        <v>223</v>
      </c>
      <c r="B49" s="160"/>
      <c r="C49" s="116">
        <f>SUBTOTAL(9,C25:C47)</f>
        <v>19443</v>
      </c>
      <c r="D49" s="117">
        <f>SUBTOTAL(9,D25:D47)</f>
        <v>24359</v>
      </c>
      <c r="E49" s="105" t="s">
        <v>224</v>
      </c>
      <c r="F49" s="58"/>
    </row>
    <row r="50" spans="1:6" x14ac:dyDescent="0.2">
      <c r="A50" s="118"/>
      <c r="B50" s="110"/>
      <c r="C50" s="150"/>
      <c r="D50" s="150"/>
      <c r="E50" s="112" t="s">
        <v>171</v>
      </c>
    </row>
    <row r="51" spans="1:6" x14ac:dyDescent="0.2">
      <c r="A51" s="121" t="s">
        <v>225</v>
      </c>
      <c r="B51" s="160"/>
      <c r="C51" s="116">
        <f>SUBTOTAL(9,C10:C50)</f>
        <v>20775</v>
      </c>
      <c r="D51" s="117">
        <f>SUBTOTAL(9,D10:D50)</f>
        <v>27332</v>
      </c>
      <c r="E51" s="105" t="s">
        <v>226</v>
      </c>
    </row>
    <row r="53" spans="1:6" ht="79.5" customHeight="1" x14ac:dyDescent="0.2">
      <c r="A53" s="450" t="s">
        <v>159</v>
      </c>
      <c r="B53" s="450"/>
      <c r="C53" s="450"/>
      <c r="D53" s="450"/>
      <c r="E53" s="450"/>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7" zoomScale="120" zoomScaleNormal="120" workbookViewId="0">
      <selection activeCell="C52" sqref="C52"/>
    </sheetView>
  </sheetViews>
  <sheetFormatPr baseColWidth="10" defaultColWidth="11.42578125" defaultRowHeight="15" x14ac:dyDescent="0.25"/>
  <cols>
    <col min="1" max="1" width="59.42578125" style="10" customWidth="1"/>
    <col min="2" max="2" width="6.5703125" style="10" customWidth="1"/>
    <col min="3" max="3" width="15.5703125" style="167" customWidth="1"/>
    <col min="4" max="4" width="15.5703125" style="10" customWidth="1"/>
    <col min="5" max="5" width="13.5703125" style="10" customWidth="1"/>
    <col min="6" max="16384" width="11.42578125" style="10"/>
  </cols>
  <sheetData>
    <row r="1" spans="1:10" ht="15" customHeight="1" x14ac:dyDescent="0.25">
      <c r="A1" s="162" t="str">
        <f>Resultatregnskap!A1</f>
        <v>Fagskolens navn: AOF Østlandet</v>
      </c>
      <c r="B1" s="163"/>
      <c r="C1" s="163"/>
      <c r="D1" s="164"/>
    </row>
    <row r="2" spans="1:10" ht="15" customHeight="1" x14ac:dyDescent="0.25">
      <c r="A2" s="162"/>
      <c r="B2" s="163"/>
      <c r="C2" s="163"/>
      <c r="D2" s="164"/>
    </row>
    <row r="3" spans="1:10" ht="15" customHeight="1" x14ac:dyDescent="0.25">
      <c r="A3" s="165" t="s">
        <v>227</v>
      </c>
      <c r="B3" s="163"/>
      <c r="C3" s="163"/>
      <c r="D3" s="164"/>
    </row>
    <row r="4" spans="1:10" ht="15" customHeight="1" x14ac:dyDescent="0.25">
      <c r="A4" s="166" t="s">
        <v>32</v>
      </c>
      <c r="B4" s="163"/>
      <c r="C4" s="163"/>
      <c r="D4" s="164"/>
    </row>
    <row r="5" spans="1:10" ht="15" customHeight="1" x14ac:dyDescent="0.25"/>
    <row r="6" spans="1:10" x14ac:dyDescent="0.25">
      <c r="A6" s="168"/>
      <c r="B6" s="169" t="s">
        <v>33</v>
      </c>
      <c r="C6" s="170">
        <f>Resultatregnskap!C6</f>
        <v>45657</v>
      </c>
      <c r="D6" s="171">
        <f>Resultatregnskap!D6</f>
        <v>45291</v>
      </c>
      <c r="E6" s="172" t="s">
        <v>34</v>
      </c>
    </row>
    <row r="7" spans="1:10" x14ac:dyDescent="0.25">
      <c r="A7" s="173" t="s">
        <v>228</v>
      </c>
      <c r="B7" s="174"/>
      <c r="C7" s="175"/>
      <c r="D7" s="176"/>
      <c r="E7" s="177"/>
      <c r="G7" s="47"/>
    </row>
    <row r="8" spans="1:10" x14ac:dyDescent="0.25">
      <c r="A8" s="178" t="s">
        <v>68</v>
      </c>
      <c r="B8" s="174"/>
      <c r="C8" s="438">
        <v>-1641</v>
      </c>
      <c r="D8" s="176">
        <v>2373</v>
      </c>
      <c r="E8" s="179" t="s">
        <v>229</v>
      </c>
      <c r="G8" s="47"/>
    </row>
    <row r="9" spans="1:10" x14ac:dyDescent="0.25">
      <c r="A9" s="178" t="s">
        <v>230</v>
      </c>
      <c r="B9" s="174"/>
      <c r="C9" s="438"/>
      <c r="D9" s="176"/>
      <c r="E9" s="179" t="s">
        <v>231</v>
      </c>
      <c r="G9" s="47"/>
    </row>
    <row r="10" spans="1:10" x14ac:dyDescent="0.25">
      <c r="A10" s="178" t="s">
        <v>232</v>
      </c>
      <c r="B10" s="174"/>
      <c r="C10" s="438"/>
      <c r="D10" s="176"/>
      <c r="E10" s="179" t="s">
        <v>233</v>
      </c>
      <c r="G10" s="451"/>
      <c r="H10" s="451"/>
      <c r="I10" s="451"/>
      <c r="J10" s="451"/>
    </row>
    <row r="11" spans="1:10" x14ac:dyDescent="0.25">
      <c r="A11" s="178" t="s">
        <v>234</v>
      </c>
      <c r="B11" s="174"/>
      <c r="C11" s="438">
        <v>155</v>
      </c>
      <c r="D11" s="176">
        <v>157</v>
      </c>
      <c r="E11" s="179" t="s">
        <v>235</v>
      </c>
    </row>
    <row r="12" spans="1:10" x14ac:dyDescent="0.25">
      <c r="A12" s="178" t="s">
        <v>236</v>
      </c>
      <c r="B12" s="174"/>
      <c r="C12" s="438"/>
      <c r="D12" s="176"/>
      <c r="E12" s="179" t="s">
        <v>237</v>
      </c>
    </row>
    <row r="13" spans="1:10" x14ac:dyDescent="0.25">
      <c r="A13" s="178" t="s">
        <v>238</v>
      </c>
      <c r="B13" s="174"/>
      <c r="C13" s="438"/>
      <c r="D13" s="176"/>
      <c r="E13" s="179" t="s">
        <v>239</v>
      </c>
    </row>
    <row r="14" spans="1:10" x14ac:dyDescent="0.25">
      <c r="A14" s="178" t="s">
        <v>240</v>
      </c>
      <c r="B14" s="174"/>
      <c r="C14" s="438"/>
      <c r="D14" s="176"/>
      <c r="E14" s="179" t="s">
        <v>241</v>
      </c>
    </row>
    <row r="15" spans="1:10" x14ac:dyDescent="0.25">
      <c r="A15" s="178" t="s">
        <v>242</v>
      </c>
      <c r="B15" s="174"/>
      <c r="C15" s="438">
        <v>-1885</v>
      </c>
      <c r="D15" s="176">
        <v>-3410</v>
      </c>
      <c r="E15" s="179" t="s">
        <v>243</v>
      </c>
    </row>
    <row r="16" spans="1:10" x14ac:dyDescent="0.25">
      <c r="A16" s="178" t="s">
        <v>244</v>
      </c>
      <c r="B16" s="174"/>
      <c r="C16" s="438">
        <v>-351</v>
      </c>
      <c r="D16" s="176">
        <v>154</v>
      </c>
      <c r="E16" s="179" t="s">
        <v>245</v>
      </c>
    </row>
    <row r="17" spans="1:5" x14ac:dyDescent="0.25">
      <c r="A17" s="178" t="s">
        <v>246</v>
      </c>
      <c r="B17" s="174"/>
      <c r="C17" s="438"/>
      <c r="D17" s="176"/>
      <c r="E17" s="179" t="s">
        <v>247</v>
      </c>
    </row>
    <row r="18" spans="1:5" x14ac:dyDescent="0.25">
      <c r="A18" s="178" t="s">
        <v>248</v>
      </c>
      <c r="B18" s="174"/>
      <c r="C18" s="438"/>
      <c r="D18" s="176"/>
      <c r="E18" s="179" t="s">
        <v>249</v>
      </c>
    </row>
    <row r="19" spans="1:5" x14ac:dyDescent="0.25">
      <c r="A19" s="180" t="s">
        <v>250</v>
      </c>
      <c r="B19" s="181"/>
      <c r="C19" s="438">
        <f>-256-1357</f>
        <v>-1613</v>
      </c>
      <c r="D19" s="176">
        <v>-846</v>
      </c>
      <c r="E19" s="179" t="s">
        <v>251</v>
      </c>
    </row>
    <row r="20" spans="1:5" x14ac:dyDescent="0.25">
      <c r="A20" s="182" t="s">
        <v>252</v>
      </c>
      <c r="B20" s="183"/>
      <c r="C20" s="184">
        <f>SUBTOTAL(9,C8:C19)</f>
        <v>-5335</v>
      </c>
      <c r="D20" s="185">
        <f>SUBTOTAL(9,D8:D19)</f>
        <v>-1572</v>
      </c>
      <c r="E20" s="172" t="s">
        <v>253</v>
      </c>
    </row>
    <row r="21" spans="1:5" x14ac:dyDescent="0.25">
      <c r="A21" s="174"/>
      <c r="B21" s="174"/>
      <c r="C21" s="186"/>
      <c r="D21" s="187"/>
      <c r="E21" s="177"/>
    </row>
    <row r="22" spans="1:5" x14ac:dyDescent="0.25">
      <c r="A22" s="173" t="s">
        <v>254</v>
      </c>
      <c r="B22" s="174"/>
      <c r="C22" s="175"/>
      <c r="D22" s="176"/>
      <c r="E22" s="177"/>
    </row>
    <row r="23" spans="1:5" x14ac:dyDescent="0.25">
      <c r="A23" s="178" t="s">
        <v>255</v>
      </c>
      <c r="B23" s="174"/>
      <c r="C23" s="438">
        <v>2357</v>
      </c>
      <c r="D23" s="176">
        <v>4473</v>
      </c>
      <c r="E23" s="179" t="s">
        <v>256</v>
      </c>
    </row>
    <row r="24" spans="1:5" x14ac:dyDescent="0.25">
      <c r="A24" s="178" t="s">
        <v>257</v>
      </c>
      <c r="B24" s="174"/>
      <c r="C24" s="438">
        <v>0</v>
      </c>
      <c r="D24" s="176">
        <v>0</v>
      </c>
      <c r="E24" s="179" t="s">
        <v>258</v>
      </c>
    </row>
    <row r="25" spans="1:5" x14ac:dyDescent="0.25">
      <c r="A25" s="178" t="s">
        <v>259</v>
      </c>
      <c r="B25" s="174"/>
      <c r="C25" s="438"/>
      <c r="D25" s="176"/>
      <c r="E25" s="179" t="s">
        <v>260</v>
      </c>
    </row>
    <row r="26" spans="1:5" x14ac:dyDescent="0.25">
      <c r="A26" s="178" t="s">
        <v>261</v>
      </c>
      <c r="B26" s="174"/>
      <c r="C26" s="438"/>
      <c r="D26" s="176"/>
      <c r="E26" s="179" t="s">
        <v>262</v>
      </c>
    </row>
    <row r="27" spans="1:5" x14ac:dyDescent="0.25">
      <c r="A27" s="178" t="s">
        <v>263</v>
      </c>
      <c r="B27" s="174"/>
      <c r="C27" s="438"/>
      <c r="D27" s="176"/>
      <c r="E27" s="179" t="s">
        <v>264</v>
      </c>
    </row>
    <row r="28" spans="1:5" x14ac:dyDescent="0.25">
      <c r="A28" s="178" t="s">
        <v>265</v>
      </c>
      <c r="B28" s="174"/>
      <c r="C28" s="438"/>
      <c r="D28" s="176"/>
      <c r="E28" s="179" t="s">
        <v>266</v>
      </c>
    </row>
    <row r="29" spans="1:5" x14ac:dyDescent="0.25">
      <c r="A29" s="182" t="s">
        <v>267</v>
      </c>
      <c r="B29" s="183"/>
      <c r="C29" s="184">
        <f>SUBTOTAL(9,C23:C28)</f>
        <v>2357</v>
      </c>
      <c r="D29" s="185">
        <f>SUBTOTAL(9,D23:D28)</f>
        <v>4473</v>
      </c>
      <c r="E29" s="172" t="s">
        <v>268</v>
      </c>
    </row>
    <row r="30" spans="1:5" x14ac:dyDescent="0.25">
      <c r="A30" s="174"/>
      <c r="B30" s="174"/>
      <c r="C30" s="186"/>
      <c r="D30" s="187"/>
      <c r="E30" s="177"/>
    </row>
    <row r="31" spans="1:5" x14ac:dyDescent="0.25">
      <c r="A31" s="173" t="s">
        <v>269</v>
      </c>
      <c r="B31" s="174"/>
      <c r="C31" s="175"/>
      <c r="D31" s="176"/>
      <c r="E31" s="177"/>
    </row>
    <row r="32" spans="1:5" x14ac:dyDescent="0.25">
      <c r="A32" s="178" t="s">
        <v>270</v>
      </c>
      <c r="B32" s="174"/>
      <c r="C32" s="175"/>
      <c r="D32" s="176"/>
      <c r="E32" s="179" t="s">
        <v>271</v>
      </c>
    </row>
    <row r="33" spans="1:5" x14ac:dyDescent="0.25">
      <c r="A33" s="178" t="s">
        <v>272</v>
      </c>
      <c r="B33" s="174"/>
      <c r="C33" s="175"/>
      <c r="D33" s="176"/>
      <c r="E33" s="179" t="s">
        <v>273</v>
      </c>
    </row>
    <row r="34" spans="1:5" x14ac:dyDescent="0.25">
      <c r="A34" s="178" t="s">
        <v>274</v>
      </c>
      <c r="B34" s="174"/>
      <c r="C34" s="175"/>
      <c r="D34" s="176"/>
      <c r="E34" s="179" t="s">
        <v>275</v>
      </c>
    </row>
    <row r="35" spans="1:5" x14ac:dyDescent="0.25">
      <c r="A35" s="178" t="s">
        <v>276</v>
      </c>
      <c r="B35" s="174"/>
      <c r="C35" s="438">
        <v>-2761</v>
      </c>
      <c r="D35" s="176">
        <v>-4002</v>
      </c>
      <c r="E35" s="179" t="s">
        <v>277</v>
      </c>
    </row>
    <row r="36" spans="1:5" x14ac:dyDescent="0.25">
      <c r="A36" s="178" t="s">
        <v>278</v>
      </c>
      <c r="B36" s="174"/>
      <c r="C36" s="175"/>
      <c r="D36" s="176"/>
      <c r="E36" s="179" t="s">
        <v>279</v>
      </c>
    </row>
    <row r="37" spans="1:5" x14ac:dyDescent="0.25">
      <c r="A37" s="178" t="s">
        <v>280</v>
      </c>
      <c r="B37" s="174"/>
      <c r="C37" s="175"/>
      <c r="D37" s="176"/>
      <c r="E37" s="179" t="s">
        <v>281</v>
      </c>
    </row>
    <row r="38" spans="1:5" x14ac:dyDescent="0.25">
      <c r="A38" s="178" t="s">
        <v>282</v>
      </c>
      <c r="B38" s="174"/>
      <c r="C38" s="175"/>
      <c r="D38" s="176"/>
      <c r="E38" s="179" t="s">
        <v>283</v>
      </c>
    </row>
    <row r="39" spans="1:5" x14ac:dyDescent="0.25">
      <c r="A39" s="178" t="s">
        <v>284</v>
      </c>
      <c r="B39" s="174"/>
      <c r="C39" s="175"/>
      <c r="D39" s="176"/>
      <c r="E39" s="179" t="s">
        <v>285</v>
      </c>
    </row>
    <row r="40" spans="1:5" x14ac:dyDescent="0.25">
      <c r="A40" s="178" t="s">
        <v>286</v>
      </c>
      <c r="B40" s="174"/>
      <c r="C40" s="175"/>
      <c r="D40" s="176"/>
      <c r="E40" s="179" t="s">
        <v>287</v>
      </c>
    </row>
    <row r="41" spans="1:5" x14ac:dyDescent="0.25">
      <c r="A41" s="178" t="s">
        <v>288</v>
      </c>
      <c r="B41" s="174"/>
      <c r="C41" s="175"/>
      <c r="D41" s="176"/>
      <c r="E41" s="179" t="s">
        <v>289</v>
      </c>
    </row>
    <row r="42" spans="1:5" x14ac:dyDescent="0.25">
      <c r="A42" s="178" t="s">
        <v>290</v>
      </c>
      <c r="B42" s="174"/>
      <c r="C42" s="175"/>
      <c r="D42" s="176"/>
      <c r="E42" s="179" t="s">
        <v>291</v>
      </c>
    </row>
    <row r="43" spans="1:5" x14ac:dyDescent="0.25">
      <c r="A43" s="178" t="s">
        <v>292</v>
      </c>
      <c r="B43" s="174"/>
      <c r="C43" s="175"/>
      <c r="D43" s="176"/>
      <c r="E43" s="179" t="s">
        <v>293</v>
      </c>
    </row>
    <row r="44" spans="1:5" x14ac:dyDescent="0.25">
      <c r="A44" s="178" t="s">
        <v>294</v>
      </c>
      <c r="B44" s="174"/>
      <c r="C44" s="175"/>
      <c r="D44" s="176"/>
      <c r="E44" s="179" t="s">
        <v>295</v>
      </c>
    </row>
    <row r="45" spans="1:5" x14ac:dyDescent="0.25">
      <c r="A45" s="178" t="s">
        <v>296</v>
      </c>
      <c r="B45" s="174"/>
      <c r="C45" s="175"/>
      <c r="D45" s="176"/>
      <c r="E45" s="179" t="s">
        <v>297</v>
      </c>
    </row>
    <row r="46" spans="1:5" x14ac:dyDescent="0.25">
      <c r="A46" s="178" t="s">
        <v>298</v>
      </c>
      <c r="B46" s="174"/>
      <c r="C46" s="175"/>
      <c r="D46" s="176"/>
      <c r="E46" s="179" t="s">
        <v>299</v>
      </c>
    </row>
    <row r="47" spans="1:5" x14ac:dyDescent="0.25">
      <c r="A47" s="182" t="s">
        <v>300</v>
      </c>
      <c r="B47" s="183"/>
      <c r="C47" s="184">
        <f>SUBTOTAL(9,C32:C46)</f>
        <v>-2761</v>
      </c>
      <c r="D47" s="185">
        <f>SUBTOTAL(9,D32:D46)</f>
        <v>-4002</v>
      </c>
      <c r="E47" s="172" t="s">
        <v>301</v>
      </c>
    </row>
    <row r="48" spans="1:5" x14ac:dyDescent="0.25">
      <c r="A48" s="174"/>
      <c r="B48" s="174"/>
      <c r="C48" s="186"/>
      <c r="D48" s="187"/>
      <c r="E48" s="177"/>
    </row>
    <row r="49" spans="1:5" x14ac:dyDescent="0.25">
      <c r="A49" s="173" t="s">
        <v>302</v>
      </c>
      <c r="B49" s="174"/>
      <c r="C49" s="188"/>
      <c r="D49" s="189"/>
      <c r="E49" s="177" t="s">
        <v>303</v>
      </c>
    </row>
    <row r="50" spans="1:5" x14ac:dyDescent="0.25">
      <c r="A50" s="190" t="s">
        <v>304</v>
      </c>
      <c r="B50" s="183"/>
      <c r="C50" s="184">
        <f>SUBTOTAL(9,C8:C49)</f>
        <v>-5739</v>
      </c>
      <c r="D50" s="185">
        <f>SUBTOTAL(9,D8:D49)</f>
        <v>-1101</v>
      </c>
      <c r="E50" s="191" t="s">
        <v>305</v>
      </c>
    </row>
    <row r="51" spans="1:5" x14ac:dyDescent="0.25">
      <c r="A51" s="190" t="s">
        <v>306</v>
      </c>
      <c r="B51" s="183"/>
      <c r="C51" s="439">
        <v>11091</v>
      </c>
      <c r="D51" s="192">
        <v>12192</v>
      </c>
      <c r="E51" s="191" t="s">
        <v>307</v>
      </c>
    </row>
    <row r="52" spans="1:5" x14ac:dyDescent="0.25">
      <c r="A52" s="193" t="s">
        <v>308</v>
      </c>
      <c r="B52" s="181"/>
      <c r="C52" s="184">
        <f>SUBTOTAL(9,C8:C51)</f>
        <v>5352</v>
      </c>
      <c r="D52" s="185">
        <f>SUBTOTAL(9,D8:D51)</f>
        <v>11091</v>
      </c>
      <c r="E52" s="194" t="s">
        <v>309</v>
      </c>
    </row>
    <row r="54" spans="1:5" ht="144" customHeight="1" x14ac:dyDescent="0.25">
      <c r="A54" s="452" t="s">
        <v>310</v>
      </c>
      <c r="B54" s="452"/>
      <c r="C54" s="452"/>
      <c r="D54" s="452"/>
      <c r="E54" s="452"/>
    </row>
    <row r="55" spans="1:5" x14ac:dyDescent="0.25">
      <c r="A55" s="451"/>
      <c r="B55" s="451"/>
      <c r="C55" s="451"/>
      <c r="D55" s="451"/>
      <c r="E55" s="451"/>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G9" sqref="G9"/>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5" t="str">
        <f>Resultatregnskap!A1</f>
        <v>Fagskolens navn: AOF Østlandet</v>
      </c>
      <c r="B1" s="94"/>
      <c r="C1" s="94"/>
      <c r="D1" s="94"/>
      <c r="E1" s="94"/>
      <c r="F1" s="94"/>
    </row>
    <row r="2" spans="1:7" x14ac:dyDescent="0.2">
      <c r="A2" s="94"/>
      <c r="B2" s="94"/>
      <c r="C2" s="94"/>
      <c r="D2" s="94"/>
      <c r="E2" s="94"/>
      <c r="F2" s="94"/>
    </row>
    <row r="3" spans="1:7" x14ac:dyDescent="0.2">
      <c r="A3" s="195" t="s">
        <v>311</v>
      </c>
      <c r="F3" s="94"/>
    </row>
    <row r="4" spans="1:7" x14ac:dyDescent="0.2">
      <c r="A4" s="196" t="s">
        <v>32</v>
      </c>
      <c r="B4" s="197"/>
      <c r="C4" s="197"/>
      <c r="D4" s="198"/>
      <c r="E4" s="198"/>
      <c r="F4" s="94"/>
    </row>
    <row r="5" spans="1:7" x14ac:dyDescent="0.2">
      <c r="A5" s="195"/>
      <c r="B5" s="199"/>
      <c r="C5" s="199"/>
      <c r="D5" s="199"/>
      <c r="E5" s="199"/>
      <c r="F5" s="199"/>
      <c r="G5" s="199"/>
    </row>
    <row r="6" spans="1:7" x14ac:dyDescent="0.2">
      <c r="A6" s="195" t="s">
        <v>312</v>
      </c>
      <c r="F6" s="94"/>
    </row>
    <row r="7" spans="1:7" ht="25.5" x14ac:dyDescent="0.2">
      <c r="A7" s="200" t="s">
        <v>655</v>
      </c>
      <c r="B7" s="201" t="s">
        <v>314</v>
      </c>
      <c r="C7" s="201" t="s">
        <v>315</v>
      </c>
      <c r="D7" s="202" t="s">
        <v>316</v>
      </c>
      <c r="E7" s="203" t="s">
        <v>317</v>
      </c>
      <c r="F7" s="204" t="s">
        <v>34</v>
      </c>
    </row>
    <row r="8" spans="1:7" x14ac:dyDescent="0.2">
      <c r="A8" s="205" t="s">
        <v>318</v>
      </c>
      <c r="B8" s="205">
        <f>467-C8</f>
        <v>403</v>
      </c>
      <c r="C8" s="205">
        <v>64</v>
      </c>
      <c r="D8" s="206"/>
      <c r="E8" s="207">
        <f>B8+C8+D8</f>
        <v>467</v>
      </c>
      <c r="F8" s="205" t="s">
        <v>319</v>
      </c>
    </row>
    <row r="9" spans="1:7" x14ac:dyDescent="0.2">
      <c r="A9" s="208" t="s">
        <v>320</v>
      </c>
      <c r="B9" s="208">
        <f>1184-E8</f>
        <v>717</v>
      </c>
      <c r="C9" s="208"/>
      <c r="D9" s="209"/>
      <c r="E9" s="207">
        <f>B9+C9+D9</f>
        <v>717</v>
      </c>
      <c r="F9" s="208" t="s">
        <v>321</v>
      </c>
    </row>
    <row r="10" spans="1:7" x14ac:dyDescent="0.2">
      <c r="A10" s="210" t="s">
        <v>322</v>
      </c>
      <c r="B10" s="91">
        <f>24520-D10</f>
        <v>21834</v>
      </c>
      <c r="C10" s="91"/>
      <c r="D10" s="209">
        <f>B23</f>
        <v>2686</v>
      </c>
      <c r="E10" s="207">
        <f>B10+C10+D10</f>
        <v>24520</v>
      </c>
      <c r="F10" s="208" t="s">
        <v>323</v>
      </c>
    </row>
    <row r="11" spans="1:7" x14ac:dyDescent="0.2">
      <c r="A11" s="208" t="s">
        <v>324</v>
      </c>
      <c r="B11" s="211">
        <v>1943</v>
      </c>
      <c r="C11" s="211"/>
      <c r="D11" s="211"/>
      <c r="E11" s="212">
        <f>B11+C11+D11</f>
        <v>1943</v>
      </c>
      <c r="F11" s="208" t="s">
        <v>325</v>
      </c>
    </row>
    <row r="12" spans="1:7" x14ac:dyDescent="0.2">
      <c r="A12" s="213" t="s">
        <v>326</v>
      </c>
      <c r="B12" s="214">
        <f>SUM(B8:B11)</f>
        <v>24897</v>
      </c>
      <c r="C12" s="214">
        <f>SUM(C8:C11)</f>
        <v>64</v>
      </c>
      <c r="D12" s="214">
        <f>SUM(D8:D11)</f>
        <v>2686</v>
      </c>
      <c r="E12" s="214">
        <f>B12+C12+D12</f>
        <v>27647</v>
      </c>
      <c r="F12" s="204" t="s">
        <v>327</v>
      </c>
    </row>
    <row r="13" spans="1:7" x14ac:dyDescent="0.2">
      <c r="A13" s="195"/>
      <c r="B13" s="215"/>
      <c r="C13" s="215"/>
      <c r="D13" s="215"/>
      <c r="E13" s="215"/>
      <c r="F13" s="198"/>
    </row>
    <row r="14" spans="1:7" x14ac:dyDescent="0.2">
      <c r="A14" s="195"/>
      <c r="B14" s="215"/>
      <c r="C14" s="215"/>
      <c r="D14" s="215"/>
      <c r="E14" s="215"/>
      <c r="F14" s="198"/>
    </row>
    <row r="15" spans="1:7" ht="25.5" x14ac:dyDescent="0.2">
      <c r="A15" s="213" t="s">
        <v>313</v>
      </c>
      <c r="B15" s="216" t="s">
        <v>328</v>
      </c>
      <c r="C15" s="216" t="s">
        <v>329</v>
      </c>
      <c r="D15" s="216" t="s">
        <v>330</v>
      </c>
      <c r="E15" s="203" t="s">
        <v>317</v>
      </c>
      <c r="F15" s="204" t="s">
        <v>34</v>
      </c>
      <c r="G15" s="217"/>
    </row>
    <row r="16" spans="1:7" x14ac:dyDescent="0.2">
      <c r="A16" s="205" t="s">
        <v>318</v>
      </c>
      <c r="B16" s="206">
        <v>5554</v>
      </c>
      <c r="C16" s="206">
        <v>787</v>
      </c>
      <c r="D16" s="206">
        <v>0</v>
      </c>
      <c r="E16" s="209">
        <f>+B16+C16+D16</f>
        <v>6341</v>
      </c>
      <c r="F16" s="423" t="s">
        <v>331</v>
      </c>
      <c r="G16" s="217"/>
    </row>
    <row r="17" spans="1:7" x14ac:dyDescent="0.2">
      <c r="A17" s="208" t="s">
        <v>320</v>
      </c>
      <c r="B17" s="209">
        <v>0</v>
      </c>
      <c r="C17" s="209"/>
      <c r="D17" s="209"/>
      <c r="E17" s="209">
        <f>+B17+C17+D17</f>
        <v>0</v>
      </c>
      <c r="F17" s="140" t="s">
        <v>332</v>
      </c>
      <c r="G17" s="217"/>
    </row>
    <row r="18" spans="1:7" x14ac:dyDescent="0.2">
      <c r="A18" s="210" t="s">
        <v>322</v>
      </c>
      <c r="B18" s="209">
        <v>21898</v>
      </c>
      <c r="C18" s="209">
        <v>0</v>
      </c>
      <c r="D18" s="209">
        <v>2591</v>
      </c>
      <c r="E18" s="209">
        <f>+B18+C18+D18</f>
        <v>24489</v>
      </c>
      <c r="F18" s="140" t="s">
        <v>333</v>
      </c>
      <c r="G18" s="217"/>
    </row>
    <row r="19" spans="1:7" x14ac:dyDescent="0.2">
      <c r="A19" s="208" t="s">
        <v>324</v>
      </c>
      <c r="B19" s="211">
        <v>2838</v>
      </c>
      <c r="C19" s="211">
        <v>0</v>
      </c>
      <c r="D19" s="211">
        <v>0</v>
      </c>
      <c r="E19" s="211">
        <f>+B19+C19+D19</f>
        <v>2838</v>
      </c>
      <c r="F19" s="140" t="s">
        <v>334</v>
      </c>
      <c r="G19" s="217"/>
    </row>
    <row r="20" spans="1:7" x14ac:dyDescent="0.2">
      <c r="A20" s="213" t="s">
        <v>326</v>
      </c>
      <c r="B20" s="218">
        <f>SUM(B16:B19)</f>
        <v>30290</v>
      </c>
      <c r="C20" s="218">
        <f>SUM(C16:C19)</f>
        <v>787</v>
      </c>
      <c r="D20" s="218">
        <f>SUM(D16:D19)</f>
        <v>2591</v>
      </c>
      <c r="E20" s="218">
        <f>+B20+C20+D20</f>
        <v>33668</v>
      </c>
      <c r="F20" s="145" t="s">
        <v>335</v>
      </c>
      <c r="G20" s="219"/>
    </row>
    <row r="21" spans="1:7" x14ac:dyDescent="0.2">
      <c r="A21" s="195"/>
      <c r="B21" s="215"/>
      <c r="C21" s="215"/>
      <c r="D21" s="215"/>
      <c r="E21" s="215"/>
      <c r="F21" s="94"/>
    </row>
    <row r="22" spans="1:7" x14ac:dyDescent="0.2">
      <c r="A22" s="213" t="s">
        <v>336</v>
      </c>
      <c r="B22" s="220">
        <v>2024</v>
      </c>
      <c r="C22" s="221">
        <v>2023</v>
      </c>
      <c r="D22" s="215"/>
      <c r="E22" s="222"/>
      <c r="F22" s="223"/>
    </row>
    <row r="23" spans="1:7" x14ac:dyDescent="0.2">
      <c r="A23" s="204" t="s">
        <v>652</v>
      </c>
      <c r="B23" s="240">
        <v>2686</v>
      </c>
      <c r="C23" s="240">
        <v>2591</v>
      </c>
      <c r="D23" s="215"/>
      <c r="E23" s="222"/>
      <c r="F23" s="219"/>
      <c r="G23" s="219"/>
    </row>
    <row r="24" spans="1:7" x14ac:dyDescent="0.2">
      <c r="A24" s="204"/>
      <c r="B24" s="240"/>
      <c r="C24" s="240"/>
      <c r="D24" s="215"/>
      <c r="E24" s="222"/>
      <c r="F24" s="94"/>
      <c r="G24" s="219"/>
    </row>
    <row r="25" spans="1:7" x14ac:dyDescent="0.2">
      <c r="A25" s="213"/>
      <c r="B25" s="214"/>
      <c r="C25" s="214"/>
      <c r="D25" s="215"/>
      <c r="E25" s="222"/>
      <c r="F25" s="223"/>
    </row>
    <row r="26" spans="1:7" x14ac:dyDescent="0.2">
      <c r="A26" s="224"/>
      <c r="B26" s="52"/>
      <c r="C26" s="53"/>
      <c r="D26" s="94"/>
      <c r="E26" s="94"/>
      <c r="F26" s="94"/>
    </row>
    <row r="27" spans="1:7" x14ac:dyDescent="0.2">
      <c r="A27" s="93" t="s">
        <v>337</v>
      </c>
      <c r="B27" s="52"/>
      <c r="C27" s="53"/>
      <c r="D27" s="94"/>
      <c r="E27" s="94"/>
      <c r="F27" s="94"/>
    </row>
    <row r="28" spans="1:7" x14ac:dyDescent="0.2">
      <c r="A28" s="225" t="s">
        <v>338</v>
      </c>
      <c r="B28" s="203">
        <f>Resultatregnskap!C6</f>
        <v>45657</v>
      </c>
      <c r="C28" s="226">
        <f>Resultatregnskap!D6</f>
        <v>45291</v>
      </c>
      <c r="D28" s="204" t="s">
        <v>34</v>
      </c>
      <c r="E28" s="198"/>
      <c r="F28" s="94"/>
    </row>
    <row r="29" spans="1:7" x14ac:dyDescent="0.2">
      <c r="A29" s="210" t="s">
        <v>339</v>
      </c>
      <c r="B29" s="209">
        <v>2370</v>
      </c>
      <c r="C29" s="227">
        <v>2770</v>
      </c>
      <c r="D29" s="140" t="s">
        <v>340</v>
      </c>
      <c r="E29" s="198"/>
      <c r="F29" s="219"/>
    </row>
    <row r="30" spans="1:7" x14ac:dyDescent="0.2">
      <c r="A30" s="228" t="s">
        <v>341</v>
      </c>
      <c r="B30" s="209">
        <v>0</v>
      </c>
      <c r="C30" s="227">
        <v>0</v>
      </c>
      <c r="D30" s="140" t="s">
        <v>342</v>
      </c>
      <c r="E30" s="198"/>
      <c r="F30" s="219"/>
    </row>
    <row r="31" spans="1:7" x14ac:dyDescent="0.2">
      <c r="A31" s="228" t="s">
        <v>343</v>
      </c>
      <c r="B31" s="211">
        <v>4901</v>
      </c>
      <c r="C31" s="229">
        <v>2960</v>
      </c>
      <c r="D31" s="424" t="s">
        <v>344</v>
      </c>
      <c r="E31" s="198"/>
      <c r="F31" s="219"/>
    </row>
    <row r="32" spans="1:7" x14ac:dyDescent="0.2">
      <c r="A32" s="213" t="s">
        <v>345</v>
      </c>
      <c r="B32" s="230">
        <f>SUM(B29:B31)</f>
        <v>7271</v>
      </c>
      <c r="C32" s="218">
        <f>SUM(C29:C31)</f>
        <v>5730</v>
      </c>
      <c r="D32" s="424" t="s">
        <v>346</v>
      </c>
      <c r="E32" s="198"/>
      <c r="F32" s="219"/>
    </row>
    <row r="33" spans="1:6" x14ac:dyDescent="0.2">
      <c r="A33" s="195"/>
      <c r="B33" s="215"/>
      <c r="C33" s="217"/>
      <c r="D33" s="198"/>
      <c r="E33" s="198"/>
      <c r="F33" s="94"/>
    </row>
    <row r="34" spans="1:6" x14ac:dyDescent="0.2">
      <c r="A34" s="45" t="s">
        <v>347</v>
      </c>
      <c r="B34" s="215"/>
      <c r="C34" s="217"/>
      <c r="D34" s="198"/>
      <c r="E34" s="198"/>
    </row>
    <row r="35" spans="1:6" x14ac:dyDescent="0.2">
      <c r="A35" s="45"/>
      <c r="B35" s="215"/>
      <c r="C35" s="217"/>
      <c r="D35" s="198"/>
      <c r="E35" s="198"/>
    </row>
    <row r="36" spans="1:6" x14ac:dyDescent="0.2">
      <c r="A36" s="195" t="s">
        <v>348</v>
      </c>
    </row>
    <row r="37" spans="1:6" x14ac:dyDescent="0.2">
      <c r="B37" s="197"/>
      <c r="C37" s="231"/>
      <c r="D37" s="232"/>
      <c r="E37" s="232"/>
    </row>
    <row r="38" spans="1:6" x14ac:dyDescent="0.2">
      <c r="A38" s="233" t="s">
        <v>312</v>
      </c>
      <c r="B38" s="197"/>
      <c r="C38" s="231"/>
      <c r="D38" s="232"/>
      <c r="E38" s="232"/>
    </row>
    <row r="39" spans="1:6" x14ac:dyDescent="0.2">
      <c r="A39" s="196" t="s">
        <v>32</v>
      </c>
      <c r="B39" s="197"/>
      <c r="C39" s="231"/>
      <c r="D39" s="232"/>
      <c r="E39" s="232"/>
    </row>
    <row r="40" spans="1:6" x14ac:dyDescent="0.2">
      <c r="A40" s="234" t="s">
        <v>49</v>
      </c>
      <c r="B40" s="203">
        <f>Resultatregnskap!C6</f>
        <v>45657</v>
      </c>
      <c r="C40" s="226">
        <f>Resultatregnskap!D6</f>
        <v>45291</v>
      </c>
      <c r="D40" s="204" t="s">
        <v>34</v>
      </c>
      <c r="E40" s="198"/>
    </row>
    <row r="41" spans="1:6" x14ac:dyDescent="0.2">
      <c r="A41" s="205" t="s">
        <v>349</v>
      </c>
      <c r="B41" s="235">
        <f>(15857+2430)-B42</f>
        <v>16368</v>
      </c>
      <c r="C41" s="235">
        <v>16551.035714285714</v>
      </c>
      <c r="D41" s="236" t="s">
        <v>350</v>
      </c>
      <c r="E41" s="237"/>
    </row>
    <row r="42" spans="1:6" x14ac:dyDescent="0.2">
      <c r="A42" s="208" t="s">
        <v>351</v>
      </c>
      <c r="B42" s="238">
        <v>1919</v>
      </c>
      <c r="C42" s="238">
        <v>1770.9642857142862</v>
      </c>
      <c r="D42" s="239" t="s">
        <v>352</v>
      </c>
      <c r="E42" s="237"/>
    </row>
    <row r="43" spans="1:6" x14ac:dyDescent="0.2">
      <c r="A43" s="208" t="s">
        <v>353</v>
      </c>
      <c r="B43" s="238">
        <v>2895</v>
      </c>
      <c r="C43" s="238">
        <v>2860</v>
      </c>
      <c r="D43" s="239" t="s">
        <v>354</v>
      </c>
      <c r="E43" s="237"/>
    </row>
    <row r="44" spans="1:6" x14ac:dyDescent="0.2">
      <c r="A44" s="208" t="s">
        <v>355</v>
      </c>
      <c r="B44" s="238">
        <v>1435</v>
      </c>
      <c r="C44" s="238">
        <v>1567</v>
      </c>
      <c r="D44" s="239" t="s">
        <v>356</v>
      </c>
      <c r="E44" s="237"/>
    </row>
    <row r="45" spans="1:6" x14ac:dyDescent="0.2">
      <c r="A45" s="208" t="s">
        <v>357</v>
      </c>
      <c r="B45" s="238">
        <v>0</v>
      </c>
      <c r="C45" s="238">
        <v>0</v>
      </c>
      <c r="D45" s="239" t="s">
        <v>358</v>
      </c>
      <c r="E45" s="237"/>
    </row>
    <row r="46" spans="1:6" x14ac:dyDescent="0.2">
      <c r="A46" s="208" t="s">
        <v>359</v>
      </c>
      <c r="B46" s="238">
        <v>675</v>
      </c>
      <c r="C46" s="238">
        <v>601</v>
      </c>
      <c r="D46" s="239" t="s">
        <v>360</v>
      </c>
      <c r="E46" s="237"/>
      <c r="F46" s="223"/>
    </row>
    <row r="47" spans="1:6" x14ac:dyDescent="0.2">
      <c r="A47" s="213" t="s">
        <v>361</v>
      </c>
      <c r="B47" s="214">
        <f>SUM(B41:B46)</f>
        <v>23292</v>
      </c>
      <c r="C47" s="240">
        <f>SUM(C41:C46)</f>
        <v>23350</v>
      </c>
      <c r="D47" s="241" t="s">
        <v>362</v>
      </c>
      <c r="E47" s="237"/>
    </row>
    <row r="48" spans="1:6" x14ac:dyDescent="0.2">
      <c r="A48" s="94"/>
      <c r="B48" s="242"/>
      <c r="C48" s="243"/>
      <c r="D48" s="244"/>
    </row>
    <row r="49" spans="1:6" x14ac:dyDescent="0.2">
      <c r="A49" s="213" t="s">
        <v>363</v>
      </c>
      <c r="B49" s="245">
        <v>23.1</v>
      </c>
      <c r="C49" s="245">
        <v>25</v>
      </c>
      <c r="D49" s="241" t="s">
        <v>364</v>
      </c>
      <c r="E49" s="237"/>
    </row>
    <row r="50" spans="1:6" x14ac:dyDescent="0.2">
      <c r="A50" s="195"/>
      <c r="B50" s="243"/>
      <c r="C50" s="243"/>
      <c r="D50" s="243"/>
      <c r="E50" s="243"/>
    </row>
    <row r="51" spans="1:6" x14ac:dyDescent="0.2">
      <c r="A51" s="92" t="s">
        <v>337</v>
      </c>
      <c r="B51" s="94"/>
      <c r="C51" s="94"/>
      <c r="D51" s="94"/>
      <c r="E51" s="94"/>
    </row>
    <row r="52" spans="1:6" x14ac:dyDescent="0.2">
      <c r="A52" s="246" t="s">
        <v>365</v>
      </c>
      <c r="B52" s="94"/>
      <c r="C52" s="94"/>
      <c r="D52" s="94"/>
      <c r="E52" s="94"/>
    </row>
    <row r="53" spans="1:6" ht="26.25" x14ac:dyDescent="0.25">
      <c r="A53" s="247" t="s">
        <v>366</v>
      </c>
      <c r="B53" s="248" t="s">
        <v>367</v>
      </c>
      <c r="C53" s="249" t="s">
        <v>368</v>
      </c>
      <c r="D53" s="250" t="s">
        <v>34</v>
      </c>
      <c r="E53" s="251"/>
    </row>
    <row r="54" spans="1:6" ht="15" x14ac:dyDescent="0.25">
      <c r="A54" s="252" t="s">
        <v>369</v>
      </c>
      <c r="B54" s="253">
        <v>0</v>
      </c>
      <c r="C54" s="254"/>
      <c r="D54" s="255" t="s">
        <v>370</v>
      </c>
      <c r="E54" s="256"/>
    </row>
    <row r="55" spans="1:6" ht="15" x14ac:dyDescent="0.25">
      <c r="A55" s="138" t="s">
        <v>371</v>
      </c>
      <c r="B55" s="257">
        <v>1140597</v>
      </c>
      <c r="C55" s="257">
        <f>22812+42442</f>
        <v>65254</v>
      </c>
      <c r="D55" s="258" t="s">
        <v>372</v>
      </c>
      <c r="E55" s="256"/>
    </row>
    <row r="56" spans="1:6" ht="15" x14ac:dyDescent="0.25">
      <c r="A56" s="138" t="s">
        <v>373</v>
      </c>
      <c r="B56" s="257">
        <v>30000</v>
      </c>
      <c r="C56" s="257"/>
      <c r="D56" s="258" t="s">
        <v>374</v>
      </c>
      <c r="E56" s="256"/>
    </row>
    <row r="57" spans="1:6" ht="15" x14ac:dyDescent="0.25">
      <c r="A57" s="138" t="s">
        <v>375</v>
      </c>
      <c r="B57" s="257">
        <v>20000</v>
      </c>
      <c r="C57" s="257"/>
      <c r="D57" s="258" t="s">
        <v>376</v>
      </c>
      <c r="E57" s="256"/>
      <c r="F57" s="223"/>
    </row>
    <row r="58" spans="1:6" ht="15" x14ac:dyDescent="0.25">
      <c r="A58" s="259" t="s">
        <v>377</v>
      </c>
      <c r="B58" s="260">
        <v>0</v>
      </c>
      <c r="C58" s="260"/>
      <c r="D58" s="261" t="s">
        <v>378</v>
      </c>
      <c r="E58" s="256"/>
    </row>
    <row r="59" spans="1:6" x14ac:dyDescent="0.2">
      <c r="A59" s="262"/>
      <c r="B59" s="263"/>
      <c r="C59" s="264"/>
      <c r="D59" s="264"/>
      <c r="E59" s="94"/>
    </row>
    <row r="60" spans="1:6" ht="26.25" x14ac:dyDescent="0.25">
      <c r="A60" s="247" t="s">
        <v>379</v>
      </c>
      <c r="B60" s="249" t="s">
        <v>380</v>
      </c>
      <c r="C60" s="249" t="s">
        <v>381</v>
      </c>
      <c r="D60" s="250" t="s">
        <v>34</v>
      </c>
      <c r="E60" s="251"/>
    </row>
    <row r="61" spans="1:6" ht="15" x14ac:dyDescent="0.25">
      <c r="A61" s="252" t="s">
        <v>382</v>
      </c>
      <c r="B61" s="254">
        <v>10000</v>
      </c>
      <c r="C61" s="254">
        <v>1000</v>
      </c>
      <c r="D61" s="255" t="s">
        <v>383</v>
      </c>
      <c r="E61" s="256"/>
    </row>
    <row r="62" spans="1:6" ht="15" x14ac:dyDescent="0.25">
      <c r="A62" s="138" t="s">
        <v>384</v>
      </c>
      <c r="B62" s="257">
        <v>10000</v>
      </c>
      <c r="C62" s="257">
        <v>1000</v>
      </c>
      <c r="D62" s="258" t="s">
        <v>385</v>
      </c>
      <c r="E62" s="256"/>
    </row>
    <row r="63" spans="1:6" ht="15" x14ac:dyDescent="0.25">
      <c r="A63" s="138" t="s">
        <v>386</v>
      </c>
      <c r="B63" s="257">
        <v>10000</v>
      </c>
      <c r="C63" s="257">
        <v>1000</v>
      </c>
      <c r="D63" s="258" t="s">
        <v>387</v>
      </c>
      <c r="E63" s="256"/>
    </row>
    <row r="64" spans="1:6" ht="15" x14ac:dyDescent="0.25">
      <c r="A64" s="138" t="s">
        <v>388</v>
      </c>
      <c r="B64" s="257">
        <v>10000</v>
      </c>
      <c r="C64" s="257">
        <v>1000</v>
      </c>
      <c r="D64" s="258" t="s">
        <v>389</v>
      </c>
      <c r="E64" s="256"/>
    </row>
    <row r="65" spans="1:5" ht="15" x14ac:dyDescent="0.25">
      <c r="A65" s="138" t="s">
        <v>390</v>
      </c>
      <c r="B65" s="257">
        <v>5000</v>
      </c>
      <c r="C65" s="257">
        <v>1000</v>
      </c>
      <c r="D65" s="258" t="s">
        <v>391</v>
      </c>
      <c r="E65" s="256"/>
    </row>
    <row r="66" spans="1:5" ht="15" x14ac:dyDescent="0.25">
      <c r="A66" s="138" t="s">
        <v>392</v>
      </c>
      <c r="B66" s="257">
        <v>5000</v>
      </c>
      <c r="C66" s="257">
        <v>1000</v>
      </c>
      <c r="D66" s="258" t="s">
        <v>393</v>
      </c>
      <c r="E66" s="256"/>
    </row>
    <row r="67" spans="1:5" ht="15" x14ac:dyDescent="0.25">
      <c r="A67" s="259" t="s">
        <v>394</v>
      </c>
      <c r="B67" s="260">
        <v>5000</v>
      </c>
      <c r="C67" s="265">
        <v>1000</v>
      </c>
      <c r="D67" s="261" t="s">
        <v>395</v>
      </c>
      <c r="E67" s="256"/>
    </row>
    <row r="68" spans="1:5" x14ac:dyDescent="0.2">
      <c r="A68" s="129"/>
      <c r="B68" s="94"/>
      <c r="C68" s="94"/>
      <c r="D68" s="94"/>
      <c r="E68" s="94"/>
    </row>
    <row r="69" spans="1:5" x14ac:dyDescent="0.2">
      <c r="A69" s="453" t="s">
        <v>396</v>
      </c>
      <c r="B69" s="453"/>
      <c r="C69" s="453"/>
      <c r="D69" s="266"/>
      <c r="E69" s="266"/>
    </row>
    <row r="70" spans="1:5" x14ac:dyDescent="0.2">
      <c r="A70" s="453"/>
      <c r="B70" s="453"/>
      <c r="C70" s="453"/>
      <c r="D70" s="266"/>
      <c r="E70" s="266"/>
    </row>
    <row r="71" spans="1:5" ht="92.45" customHeight="1" x14ac:dyDescent="0.2">
      <c r="A71" s="453"/>
      <c r="B71" s="453"/>
      <c r="C71" s="453"/>
      <c r="D71" s="266"/>
      <c r="E71" s="266"/>
    </row>
    <row r="72" spans="1:5" x14ac:dyDescent="0.2">
      <c r="A72" s="129"/>
      <c r="B72" s="94"/>
      <c r="C72" s="94"/>
      <c r="D72" s="94"/>
      <c r="E72" s="94"/>
    </row>
    <row r="73" spans="1:5" ht="14.25" x14ac:dyDescent="0.2">
      <c r="A73" s="267"/>
      <c r="B73" s="268"/>
      <c r="C73" s="268"/>
    </row>
    <row r="74" spans="1:5" ht="14.25" x14ac:dyDescent="0.2">
      <c r="A74" s="268"/>
      <c r="B74" s="268"/>
      <c r="C74" s="268"/>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G11" sqref="G11"/>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69" t="str">
        <f>Resultatregnskap!A1</f>
        <v>Fagskolens navn: AOF Østlandet</v>
      </c>
      <c r="B1" s="243"/>
      <c r="C1" s="243"/>
      <c r="D1" s="270"/>
    </row>
    <row r="2" spans="1:4" x14ac:dyDescent="0.2">
      <c r="A2" s="271"/>
      <c r="B2" s="272"/>
      <c r="C2" s="272"/>
      <c r="D2" s="270"/>
    </row>
    <row r="3" spans="1:4" x14ac:dyDescent="0.2">
      <c r="A3" s="273" t="s">
        <v>397</v>
      </c>
      <c r="B3" s="274"/>
      <c r="C3" s="274"/>
      <c r="D3" s="275"/>
    </row>
    <row r="4" spans="1:4" x14ac:dyDescent="0.2">
      <c r="A4" s="276" t="s">
        <v>32</v>
      </c>
      <c r="B4" s="274"/>
      <c r="C4" s="274"/>
      <c r="D4" s="275"/>
    </row>
    <row r="5" spans="1:4" x14ac:dyDescent="0.2">
      <c r="A5" s="277"/>
      <c r="B5" s="278">
        <f>Resultatregnskap!C6</f>
        <v>45657</v>
      </c>
      <c r="C5" s="279">
        <f>Resultatregnskap!D6</f>
        <v>45291</v>
      </c>
      <c r="D5" s="280" t="s">
        <v>34</v>
      </c>
    </row>
    <row r="6" spans="1:4" x14ac:dyDescent="0.2">
      <c r="A6" s="281" t="s">
        <v>398</v>
      </c>
      <c r="B6" s="282">
        <v>3737</v>
      </c>
      <c r="C6" s="282">
        <v>1831</v>
      </c>
      <c r="D6" s="283" t="s">
        <v>399</v>
      </c>
    </row>
    <row r="7" spans="1:4" x14ac:dyDescent="0.2">
      <c r="A7" s="281" t="s">
        <v>400</v>
      </c>
      <c r="B7" s="284">
        <v>1888</v>
      </c>
      <c r="C7" s="284">
        <v>2165</v>
      </c>
      <c r="D7" s="283" t="s">
        <v>401</v>
      </c>
    </row>
    <row r="8" spans="1:4" x14ac:dyDescent="0.2">
      <c r="A8" s="281" t="s">
        <v>402</v>
      </c>
      <c r="B8" s="284">
        <v>122</v>
      </c>
      <c r="C8" s="284">
        <v>181</v>
      </c>
      <c r="D8" s="283" t="s">
        <v>403</v>
      </c>
    </row>
    <row r="9" spans="1:4" x14ac:dyDescent="0.2">
      <c r="A9" s="281" t="s">
        <v>404</v>
      </c>
      <c r="B9" s="284">
        <v>2246</v>
      </c>
      <c r="C9" s="284">
        <v>543</v>
      </c>
      <c r="D9" s="283" t="s">
        <v>405</v>
      </c>
    </row>
    <row r="10" spans="1:4" x14ac:dyDescent="0.2">
      <c r="A10" s="281" t="s">
        <v>406</v>
      </c>
      <c r="B10" s="284">
        <v>290</v>
      </c>
      <c r="C10" s="284">
        <v>363</v>
      </c>
      <c r="D10" s="283" t="s">
        <v>407</v>
      </c>
    </row>
    <row r="11" spans="1:4" x14ac:dyDescent="0.2">
      <c r="A11" s="281" t="s">
        <v>408</v>
      </c>
      <c r="B11" s="284">
        <v>1908</v>
      </c>
      <c r="C11" s="284">
        <v>5390</v>
      </c>
      <c r="D11" s="283" t="s">
        <v>409</v>
      </c>
    </row>
    <row r="12" spans="1:4" x14ac:dyDescent="0.2">
      <c r="A12" s="281" t="s">
        <v>410</v>
      </c>
      <c r="B12" s="284">
        <v>15</v>
      </c>
      <c r="C12" s="284">
        <v>134</v>
      </c>
      <c r="D12" s="283" t="s">
        <v>411</v>
      </c>
    </row>
    <row r="13" spans="1:4" x14ac:dyDescent="0.2">
      <c r="A13" s="281" t="s">
        <v>412</v>
      </c>
      <c r="B13" s="284">
        <v>1577</v>
      </c>
      <c r="C13" s="284">
        <v>1231</v>
      </c>
      <c r="D13" s="283" t="s">
        <v>413</v>
      </c>
    </row>
    <row r="14" spans="1:4" x14ac:dyDescent="0.2">
      <c r="A14" s="281" t="s">
        <v>414</v>
      </c>
      <c r="B14" s="284">
        <v>149</v>
      </c>
      <c r="C14" s="284">
        <v>143</v>
      </c>
      <c r="D14" s="283" t="s">
        <v>415</v>
      </c>
    </row>
    <row r="15" spans="1:4" x14ac:dyDescent="0.2">
      <c r="A15" s="281" t="s">
        <v>416</v>
      </c>
      <c r="B15" s="284">
        <v>499</v>
      </c>
      <c r="C15" s="284">
        <v>386</v>
      </c>
      <c r="D15" s="283" t="s">
        <v>417</v>
      </c>
    </row>
    <row r="16" spans="1:4" x14ac:dyDescent="0.2">
      <c r="A16" s="285" t="s">
        <v>418</v>
      </c>
      <c r="B16" s="286">
        <v>815</v>
      </c>
      <c r="C16" s="286">
        <v>1093</v>
      </c>
      <c r="D16" s="283" t="s">
        <v>419</v>
      </c>
    </row>
    <row r="17" spans="1:5" ht="15.75" customHeight="1" x14ac:dyDescent="0.2">
      <c r="A17" s="287" t="s">
        <v>420</v>
      </c>
      <c r="B17" s="288">
        <f>SUM(B6:B16)</f>
        <v>13246</v>
      </c>
      <c r="C17" s="289">
        <f>SUM(C6:C16)</f>
        <v>13460</v>
      </c>
      <c r="D17" s="290" t="s">
        <v>421</v>
      </c>
    </row>
    <row r="18" spans="1:5" x14ac:dyDescent="0.2">
      <c r="A18" s="291"/>
      <c r="B18" s="292"/>
      <c r="C18" s="293"/>
      <c r="D18" s="294"/>
    </row>
    <row r="19" spans="1:5" x14ac:dyDescent="0.2">
      <c r="A19" s="295" t="s">
        <v>422</v>
      </c>
      <c r="B19" s="296">
        <f>B5</f>
        <v>45657</v>
      </c>
      <c r="C19" s="297">
        <f>C5</f>
        <v>45291</v>
      </c>
      <c r="D19" s="298"/>
    </row>
    <row r="20" spans="1:5" x14ac:dyDescent="0.2">
      <c r="A20" s="138" t="s">
        <v>423</v>
      </c>
      <c r="B20" s="284">
        <v>195</v>
      </c>
      <c r="C20" s="284">
        <v>210</v>
      </c>
      <c r="D20" s="299" t="s">
        <v>424</v>
      </c>
    </row>
    <row r="21" spans="1:5" x14ac:dyDescent="0.2">
      <c r="A21" s="138" t="s">
        <v>425</v>
      </c>
      <c r="B21" s="257">
        <v>36</v>
      </c>
      <c r="C21" s="257">
        <v>59</v>
      </c>
      <c r="D21" s="299" t="s">
        <v>426</v>
      </c>
      <c r="E21" s="300"/>
    </row>
    <row r="22" spans="1:5" x14ac:dyDescent="0.2">
      <c r="A22" s="138" t="s">
        <v>427</v>
      </c>
      <c r="B22" s="257">
        <v>59</v>
      </c>
      <c r="C22" s="257">
        <v>94</v>
      </c>
      <c r="D22" s="299" t="s">
        <v>428</v>
      </c>
    </row>
    <row r="23" spans="1:5" x14ac:dyDescent="0.2">
      <c r="A23" s="295" t="s">
        <v>317</v>
      </c>
      <c r="B23" s="225">
        <f>SUBTOTAL(9,B20:B22)</f>
        <v>290</v>
      </c>
      <c r="C23" s="301">
        <f>SUBTOTAL(9,C20:C22)</f>
        <v>363</v>
      </c>
      <c r="D23" s="298" t="s">
        <v>429</v>
      </c>
    </row>
    <row r="24" spans="1:5" x14ac:dyDescent="0.2">
      <c r="A24" s="129"/>
      <c r="B24" s="94"/>
      <c r="C24" s="94"/>
      <c r="D24" s="302"/>
    </row>
    <row r="25" spans="1:5" ht="42" customHeight="1" x14ac:dyDescent="0.2">
      <c r="A25" s="453" t="s">
        <v>430</v>
      </c>
      <c r="B25" s="454"/>
      <c r="C25" s="454"/>
      <c r="D25" s="454"/>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1" zoomScale="80" zoomScaleNormal="80" workbookViewId="0">
      <selection activeCell="A2" sqref="A2"/>
    </sheetView>
  </sheetViews>
  <sheetFormatPr baseColWidth="10" defaultColWidth="17.42578125" defaultRowHeight="15.75" customHeight="1" x14ac:dyDescent="0.2"/>
  <cols>
    <col min="1" max="1" width="44.85546875" style="334" customWidth="1"/>
    <col min="2" max="2" width="24.7109375" style="334" customWidth="1"/>
    <col min="3" max="3" width="21.42578125" style="334" customWidth="1"/>
    <col min="4" max="4" width="24.140625" style="305" customWidth="1"/>
    <col min="5" max="5" width="23.140625" style="61" customWidth="1"/>
    <col min="6" max="6" width="14.85546875" style="61" customWidth="1"/>
    <col min="7" max="16384" width="17.42578125" style="61"/>
  </cols>
  <sheetData>
    <row r="1" spans="1:6" ht="12.75" customHeight="1" x14ac:dyDescent="0.2">
      <c r="A1" s="303"/>
      <c r="B1" s="304"/>
      <c r="C1" s="304"/>
    </row>
    <row r="2" spans="1:6" ht="12.75" x14ac:dyDescent="0.2">
      <c r="A2" s="306" t="str">
        <f>Resultatregnskap!A1</f>
        <v>Fagskolens navn: AOF Østlandet</v>
      </c>
      <c r="B2" s="307"/>
      <c r="C2" s="307"/>
      <c r="D2" s="308"/>
      <c r="E2" s="309"/>
      <c r="F2" s="309"/>
    </row>
    <row r="3" spans="1:6" ht="12.75" x14ac:dyDescent="0.2">
      <c r="A3" s="304"/>
      <c r="B3" s="304"/>
      <c r="C3" s="304"/>
    </row>
    <row r="4" spans="1:6" ht="14.25" customHeight="1" x14ac:dyDescent="0.2">
      <c r="A4" s="310" t="s">
        <v>431</v>
      </c>
      <c r="B4" s="272"/>
      <c r="C4" s="272"/>
      <c r="D4" s="272"/>
      <c r="E4" s="272"/>
      <c r="F4" s="272"/>
    </row>
    <row r="5" spans="1:6" ht="14.25" customHeight="1" x14ac:dyDescent="0.2">
      <c r="A5" s="311" t="s">
        <v>32</v>
      </c>
      <c r="B5" s="272"/>
      <c r="C5" s="272"/>
      <c r="D5" s="272"/>
      <c r="E5" s="272"/>
      <c r="F5" s="312"/>
    </row>
    <row r="6" spans="1:6" ht="12.75" customHeight="1" x14ac:dyDescent="0.2">
      <c r="A6" s="272"/>
      <c r="B6" s="272"/>
      <c r="C6" s="272"/>
      <c r="D6" s="272"/>
      <c r="E6" s="272"/>
      <c r="F6" s="313"/>
    </row>
    <row r="7" spans="1:6" ht="25.5" x14ac:dyDescent="0.2">
      <c r="A7" s="314" t="s">
        <v>432</v>
      </c>
      <c r="B7" s="315" t="s">
        <v>433</v>
      </c>
      <c r="C7" s="316" t="s">
        <v>434</v>
      </c>
      <c r="D7" s="315" t="s">
        <v>435</v>
      </c>
      <c r="E7" s="315" t="s">
        <v>436</v>
      </c>
      <c r="F7" s="317" t="s">
        <v>34</v>
      </c>
    </row>
    <row r="8" spans="1:6" ht="15" customHeight="1" x14ac:dyDescent="0.2">
      <c r="A8" s="272" t="s">
        <v>437</v>
      </c>
      <c r="B8" s="318"/>
      <c r="C8" s="318"/>
      <c r="D8" s="318"/>
      <c r="E8" s="90"/>
      <c r="F8" s="299" t="s">
        <v>438</v>
      </c>
    </row>
    <row r="9" spans="1:6" ht="15" customHeight="1" x14ac:dyDescent="0.2">
      <c r="A9" s="272" t="s">
        <v>439</v>
      </c>
      <c r="B9" s="90"/>
      <c r="C9" s="90"/>
      <c r="D9" s="90"/>
      <c r="E9" s="90"/>
      <c r="F9" s="299" t="s">
        <v>440</v>
      </c>
    </row>
    <row r="10" spans="1:6" ht="15" customHeight="1" x14ac:dyDescent="0.2">
      <c r="A10" s="272" t="s">
        <v>441</v>
      </c>
      <c r="B10" s="319"/>
      <c r="C10" s="319"/>
      <c r="D10" s="319"/>
      <c r="E10" s="90"/>
      <c r="F10" s="299" t="s">
        <v>442</v>
      </c>
    </row>
    <row r="11" spans="1:6" ht="15" customHeight="1" x14ac:dyDescent="0.2">
      <c r="A11" s="320" t="s">
        <v>443</v>
      </c>
      <c r="B11" s="321">
        <f>SUM(B8:B10)</f>
        <v>0</v>
      </c>
      <c r="C11" s="321">
        <f>SUM(C8:C10)</f>
        <v>0</v>
      </c>
      <c r="D11" s="322">
        <f>SUM(D8:D10)</f>
        <v>0</v>
      </c>
      <c r="E11" s="322">
        <f>SUM(E8:E10)</f>
        <v>0</v>
      </c>
      <c r="F11" s="298" t="s">
        <v>444</v>
      </c>
    </row>
    <row r="12" spans="1:6" ht="15" customHeight="1" x14ac:dyDescent="0.2">
      <c r="A12" s="272"/>
      <c r="B12" s="323"/>
      <c r="C12" s="323"/>
      <c r="D12" s="323"/>
      <c r="E12" s="323"/>
      <c r="F12" s="302"/>
    </row>
    <row r="13" spans="1:6" ht="20.100000000000001" customHeight="1" x14ac:dyDescent="0.2">
      <c r="A13" s="272"/>
      <c r="B13" s="272"/>
      <c r="C13" s="272"/>
      <c r="D13" s="272"/>
      <c r="E13" s="272"/>
      <c r="F13" s="129"/>
    </row>
    <row r="14" spans="1:6" ht="25.5" x14ac:dyDescent="0.2">
      <c r="A14" s="314" t="s">
        <v>445</v>
      </c>
      <c r="B14" s="315" t="str">
        <f>B7</f>
        <v>Fagskolevirksomhet 31.12.2024</v>
      </c>
      <c r="C14" s="315" t="str">
        <f t="shared" ref="C14:D14" si="0">C7</f>
        <v>Annen virksomhet 31.12.2024</v>
      </c>
      <c r="D14" s="315" t="str">
        <f t="shared" si="0"/>
        <v>Fagskolevirksomhet 31.12.2023</v>
      </c>
      <c r="E14" s="315" t="str">
        <f>E7</f>
        <v>Annen virksomhet 31.12.2023</v>
      </c>
      <c r="F14" s="317" t="s">
        <v>34</v>
      </c>
    </row>
    <row r="15" spans="1:6" ht="15" customHeight="1" x14ac:dyDescent="0.2">
      <c r="A15" s="272" t="s">
        <v>446</v>
      </c>
      <c r="B15" s="318"/>
      <c r="C15" s="318"/>
      <c r="D15" s="318"/>
      <c r="E15" s="90"/>
      <c r="F15" s="299" t="s">
        <v>447</v>
      </c>
    </row>
    <row r="16" spans="1:6" ht="15" customHeight="1" x14ac:dyDescent="0.2">
      <c r="A16" s="272" t="s">
        <v>448</v>
      </c>
      <c r="B16" s="90"/>
      <c r="C16" s="90"/>
      <c r="D16" s="90"/>
      <c r="E16" s="90"/>
      <c r="F16" s="299" t="s">
        <v>449</v>
      </c>
    </row>
    <row r="17" spans="1:7" ht="15" customHeight="1" x14ac:dyDescent="0.2">
      <c r="A17" s="272" t="s">
        <v>450</v>
      </c>
      <c r="B17" s="319"/>
      <c r="C17" s="319"/>
      <c r="D17" s="319"/>
      <c r="E17" s="90"/>
      <c r="F17" s="299" t="s">
        <v>451</v>
      </c>
    </row>
    <row r="18" spans="1:7" ht="15" customHeight="1" x14ac:dyDescent="0.2">
      <c r="A18" s="320" t="s">
        <v>452</v>
      </c>
      <c r="B18" s="321">
        <f>SUM(B15:B17)</f>
        <v>0</v>
      </c>
      <c r="C18" s="321">
        <f>SUM(C15:C17)</f>
        <v>0</v>
      </c>
      <c r="D18" s="322">
        <f>SUM(D15:D17)</f>
        <v>0</v>
      </c>
      <c r="E18" s="322">
        <f>SUM(E15:E17)</f>
        <v>0</v>
      </c>
      <c r="F18" s="298" t="s">
        <v>453</v>
      </c>
    </row>
    <row r="19" spans="1:7" ht="15.75" customHeight="1" x14ac:dyDescent="0.2">
      <c r="A19" s="272"/>
      <c r="B19" s="272"/>
      <c r="C19" s="272"/>
      <c r="D19" s="272"/>
      <c r="E19" s="272"/>
      <c r="F19" s="313"/>
    </row>
    <row r="20" spans="1:7" ht="15.75" customHeight="1" x14ac:dyDescent="0.2">
      <c r="A20" s="460" t="s">
        <v>454</v>
      </c>
      <c r="B20" s="460"/>
      <c r="C20" s="460"/>
      <c r="D20" s="460"/>
      <c r="E20" s="460"/>
      <c r="F20" s="460"/>
    </row>
    <row r="21" spans="1:7" ht="15.75" customHeight="1" x14ac:dyDescent="0.2">
      <c r="A21" s="320" t="s">
        <v>455</v>
      </c>
      <c r="B21" s="461" t="s">
        <v>456</v>
      </c>
      <c r="C21" s="462"/>
      <c r="D21" s="325" t="str">
        <f>"Beløp "&amp;TEXT('Balanse - eiendeler'!C5,"DD.MM.ÅÅÅÅ")</f>
        <v>Beløp 31.12.2024</v>
      </c>
      <c r="E21" s="325" t="str">
        <f>"Beløp "&amp;TEXT('Balanse - eiendeler'!D5,"DD.MM.ÅÅÅÅ")</f>
        <v>Beløp 31.12.2023</v>
      </c>
      <c r="F21" s="317" t="s">
        <v>34</v>
      </c>
    </row>
    <row r="22" spans="1:7" ht="15.75" customHeight="1" x14ac:dyDescent="0.2">
      <c r="A22" s="272"/>
      <c r="B22" s="463"/>
      <c r="C22" s="464"/>
      <c r="D22" s="318"/>
      <c r="E22" s="90"/>
      <c r="F22" s="299" t="s">
        <v>457</v>
      </c>
    </row>
    <row r="23" spans="1:7" ht="15.75" customHeight="1" x14ac:dyDescent="0.2">
      <c r="A23" s="272"/>
      <c r="B23" s="457"/>
      <c r="C23" s="458"/>
      <c r="D23" s="90"/>
      <c r="E23" s="90"/>
      <c r="F23" s="299" t="s">
        <v>457</v>
      </c>
    </row>
    <row r="24" spans="1:7" ht="15.75" customHeight="1" x14ac:dyDescent="0.2">
      <c r="A24" s="272"/>
      <c r="B24" s="457"/>
      <c r="C24" s="458"/>
      <c r="D24" s="90"/>
      <c r="E24" s="90"/>
      <c r="F24" s="299" t="s">
        <v>457</v>
      </c>
    </row>
    <row r="25" spans="1:7" ht="15.75" customHeight="1" x14ac:dyDescent="0.2">
      <c r="A25" s="272"/>
      <c r="B25" s="457"/>
      <c r="C25" s="458"/>
      <c r="D25" s="90"/>
      <c r="E25" s="90"/>
      <c r="F25" s="299" t="s">
        <v>457</v>
      </c>
    </row>
    <row r="26" spans="1:7" ht="15.75" customHeight="1" x14ac:dyDescent="0.2">
      <c r="A26" s="272"/>
      <c r="B26" s="455"/>
      <c r="C26" s="456"/>
      <c r="D26" s="319"/>
      <c r="E26" s="90"/>
      <c r="F26" s="299" t="s">
        <v>457</v>
      </c>
    </row>
    <row r="27" spans="1:7" ht="15.75" customHeight="1" x14ac:dyDescent="0.2">
      <c r="A27" s="320" t="s">
        <v>458</v>
      </c>
      <c r="B27" s="455"/>
      <c r="C27" s="456"/>
      <c r="D27" s="321">
        <f>SUM(D22:D26)</f>
        <v>0</v>
      </c>
      <c r="E27" s="322">
        <f>SUM(E22:E26)</f>
        <v>0</v>
      </c>
      <c r="F27" s="298" t="s">
        <v>459</v>
      </c>
    </row>
    <row r="28" spans="1:7" ht="15.75" customHeight="1" x14ac:dyDescent="0.2">
      <c r="A28" s="324"/>
      <c r="B28" s="324"/>
      <c r="C28" s="324"/>
      <c r="D28" s="324"/>
      <c r="E28" s="324"/>
      <c r="F28" s="324"/>
    </row>
    <row r="29" spans="1:7" ht="15.75" customHeight="1" x14ac:dyDescent="0.2">
      <c r="A29" s="310" t="s">
        <v>460</v>
      </c>
      <c r="B29" s="310"/>
      <c r="C29" s="310"/>
      <c r="D29" s="310"/>
      <c r="E29" s="310"/>
      <c r="F29" s="310"/>
      <c r="G29" s="326"/>
    </row>
    <row r="30" spans="1:7" ht="15.75" customHeight="1" x14ac:dyDescent="0.2">
      <c r="A30" s="311" t="s">
        <v>32</v>
      </c>
      <c r="B30" s="272"/>
      <c r="C30" s="272"/>
      <c r="D30" s="272"/>
      <c r="E30" s="272"/>
      <c r="F30" s="272"/>
    </row>
    <row r="31" spans="1:7" ht="15.75" customHeight="1" x14ac:dyDescent="0.2">
      <c r="A31" s="94"/>
      <c r="B31" s="94"/>
      <c r="C31" s="94"/>
      <c r="D31" s="94"/>
      <c r="E31" s="94"/>
      <c r="F31" s="272"/>
    </row>
    <row r="32" spans="1:7" ht="25.5" x14ac:dyDescent="0.2">
      <c r="A32" s="320" t="s">
        <v>461</v>
      </c>
      <c r="B32" s="315" t="str">
        <f>B7</f>
        <v>Fagskolevirksomhet 31.12.2024</v>
      </c>
      <c r="C32" s="315" t="str">
        <f t="shared" ref="C32:E32" si="1">C7</f>
        <v>Annen virksomhet 31.12.2024</v>
      </c>
      <c r="D32" s="315" t="str">
        <f t="shared" si="1"/>
        <v>Fagskolevirksomhet 31.12.2023</v>
      </c>
      <c r="E32" s="315" t="str">
        <f t="shared" si="1"/>
        <v>Annen virksomhet 31.12.2023</v>
      </c>
      <c r="F32" s="317" t="s">
        <v>34</v>
      </c>
    </row>
    <row r="33" spans="1:6" ht="15.75" customHeight="1" x14ac:dyDescent="0.2">
      <c r="A33" s="327" t="s">
        <v>462</v>
      </c>
      <c r="B33" s="318"/>
      <c r="C33" s="318"/>
      <c r="D33" s="318"/>
      <c r="E33" s="90"/>
      <c r="F33" s="257" t="s">
        <v>463</v>
      </c>
    </row>
    <row r="34" spans="1:6" ht="15.75" customHeight="1" x14ac:dyDescent="0.2">
      <c r="A34" s="327" t="s">
        <v>464</v>
      </c>
      <c r="B34" s="319"/>
      <c r="C34" s="319"/>
      <c r="D34" s="319"/>
      <c r="E34" s="90"/>
      <c r="F34" s="257" t="s">
        <v>465</v>
      </c>
    </row>
    <row r="35" spans="1:6" ht="15.75" customHeight="1" x14ac:dyDescent="0.2">
      <c r="A35" s="320" t="s">
        <v>466</v>
      </c>
      <c r="B35" s="321">
        <f>SUM(B33:B34)</f>
        <v>0</v>
      </c>
      <c r="C35" s="321">
        <f>SUM(C33:C34)</f>
        <v>0</v>
      </c>
      <c r="D35" s="322">
        <f>SUM(D33:D34)</f>
        <v>0</v>
      </c>
      <c r="E35" s="322">
        <f>SUM(E33:E34)</f>
        <v>0</v>
      </c>
      <c r="F35" s="301" t="s">
        <v>467</v>
      </c>
    </row>
    <row r="36" spans="1:6" ht="15.75" customHeight="1" x14ac:dyDescent="0.2">
      <c r="A36" s="327"/>
      <c r="B36" s="323"/>
      <c r="C36" s="323"/>
      <c r="D36" s="323"/>
      <c r="E36" s="323"/>
      <c r="F36" s="94"/>
    </row>
    <row r="37" spans="1:6" ht="25.5" x14ac:dyDescent="0.2">
      <c r="A37" s="320" t="s">
        <v>468</v>
      </c>
      <c r="B37" s="315" t="str">
        <f>B7</f>
        <v>Fagskolevirksomhet 31.12.2024</v>
      </c>
      <c r="C37" s="315" t="str">
        <f t="shared" ref="C37:E37" si="2">C7</f>
        <v>Annen virksomhet 31.12.2024</v>
      </c>
      <c r="D37" s="315" t="str">
        <f t="shared" si="2"/>
        <v>Fagskolevirksomhet 31.12.2023</v>
      </c>
      <c r="E37" s="315" t="str">
        <f t="shared" si="2"/>
        <v>Annen virksomhet 31.12.2023</v>
      </c>
      <c r="F37" s="317" t="s">
        <v>34</v>
      </c>
    </row>
    <row r="38" spans="1:6" ht="15.75" customHeight="1" x14ac:dyDescent="0.2">
      <c r="A38" s="327" t="s">
        <v>469</v>
      </c>
      <c r="B38" s="318"/>
      <c r="C38" s="318"/>
      <c r="D38" s="318"/>
      <c r="E38" s="90"/>
      <c r="F38" s="257" t="s">
        <v>470</v>
      </c>
    </row>
    <row r="39" spans="1:6" ht="15.75" customHeight="1" x14ac:dyDescent="0.2">
      <c r="A39" s="327" t="s">
        <v>471</v>
      </c>
      <c r="B39" s="319"/>
      <c r="C39" s="319"/>
      <c r="D39" s="319"/>
      <c r="E39" s="90"/>
      <c r="F39" s="257" t="s">
        <v>472</v>
      </c>
    </row>
    <row r="40" spans="1:6" ht="15.75" customHeight="1" x14ac:dyDescent="0.2">
      <c r="A40" s="320" t="s">
        <v>473</v>
      </c>
      <c r="B40" s="321">
        <f>SUM(B38:B39)</f>
        <v>0</v>
      </c>
      <c r="C40" s="321">
        <f>SUM(C38:C39)</f>
        <v>0</v>
      </c>
      <c r="D40" s="322">
        <f>SUM(D38:D39)</f>
        <v>0</v>
      </c>
      <c r="E40" s="322">
        <f>SUM(E38:E39)</f>
        <v>0</v>
      </c>
      <c r="F40" s="301" t="s">
        <v>474</v>
      </c>
    </row>
    <row r="41" spans="1:6" ht="15.75" customHeight="1" x14ac:dyDescent="0.2">
      <c r="A41" s="327"/>
      <c r="B41" s="323"/>
      <c r="C41" s="323"/>
      <c r="D41" s="323"/>
      <c r="E41" s="323"/>
      <c r="F41" s="94"/>
    </row>
    <row r="42" spans="1:6" ht="25.5" x14ac:dyDescent="0.2">
      <c r="A42" s="320" t="s">
        <v>475</v>
      </c>
      <c r="B42" s="315" t="str">
        <f>B7</f>
        <v>Fagskolevirksomhet 31.12.2024</v>
      </c>
      <c r="C42" s="315" t="str">
        <f t="shared" ref="C42:E42" si="3">C7</f>
        <v>Annen virksomhet 31.12.2024</v>
      </c>
      <c r="D42" s="315" t="str">
        <f t="shared" si="3"/>
        <v>Fagskolevirksomhet 31.12.2023</v>
      </c>
      <c r="E42" s="315" t="str">
        <f t="shared" si="3"/>
        <v>Annen virksomhet 31.12.2023</v>
      </c>
      <c r="F42" s="317" t="s">
        <v>34</v>
      </c>
    </row>
    <row r="43" spans="1:6" ht="15.75" customHeight="1" x14ac:dyDescent="0.2">
      <c r="A43" s="327" t="s">
        <v>476</v>
      </c>
      <c r="B43" s="318"/>
      <c r="C43" s="318"/>
      <c r="D43" s="318"/>
      <c r="E43" s="90"/>
      <c r="F43" s="257" t="s">
        <v>477</v>
      </c>
    </row>
    <row r="44" spans="1:6" ht="15.75" customHeight="1" x14ac:dyDescent="0.2">
      <c r="A44" s="327" t="s">
        <v>478</v>
      </c>
      <c r="B44" s="319"/>
      <c r="C44" s="319"/>
      <c r="D44" s="319"/>
      <c r="E44" s="90"/>
      <c r="F44" s="257" t="s">
        <v>479</v>
      </c>
    </row>
    <row r="45" spans="1:6" ht="15.75" customHeight="1" x14ac:dyDescent="0.2">
      <c r="A45" s="320" t="s">
        <v>480</v>
      </c>
      <c r="B45" s="321">
        <f>SUM(B43:B44)</f>
        <v>0</v>
      </c>
      <c r="C45" s="321">
        <f>SUM(C43:C44)</f>
        <v>0</v>
      </c>
      <c r="D45" s="322">
        <f>SUM(D43:D44)</f>
        <v>0</v>
      </c>
      <c r="E45" s="322">
        <f>SUM(E43:E44)</f>
        <v>0</v>
      </c>
      <c r="F45" s="301" t="s">
        <v>481</v>
      </c>
    </row>
    <row r="46" spans="1:6" ht="15.75" customHeight="1" x14ac:dyDescent="0.2">
      <c r="A46" s="328"/>
      <c r="B46" s="329"/>
      <c r="C46" s="329"/>
      <c r="D46" s="329"/>
      <c r="E46" s="329"/>
      <c r="F46" s="94"/>
    </row>
    <row r="47" spans="1:6" ht="25.5" x14ac:dyDescent="0.2">
      <c r="A47" s="320" t="s">
        <v>482</v>
      </c>
      <c r="B47" s="315" t="str">
        <f>B7</f>
        <v>Fagskolevirksomhet 31.12.2024</v>
      </c>
      <c r="C47" s="315" t="str">
        <f t="shared" ref="C47:E47" si="4">C7</f>
        <v>Annen virksomhet 31.12.2024</v>
      </c>
      <c r="D47" s="315" t="str">
        <f t="shared" si="4"/>
        <v>Fagskolevirksomhet 31.12.2023</v>
      </c>
      <c r="E47" s="315" t="str">
        <f t="shared" si="4"/>
        <v>Annen virksomhet 31.12.2023</v>
      </c>
      <c r="F47" s="317" t="s">
        <v>34</v>
      </c>
    </row>
    <row r="48" spans="1:6" ht="15.75" customHeight="1" x14ac:dyDescent="0.2">
      <c r="A48" s="327" t="s">
        <v>483</v>
      </c>
      <c r="B48" s="318"/>
      <c r="C48" s="318"/>
      <c r="D48" s="318"/>
      <c r="E48" s="90"/>
      <c r="F48" s="257" t="s">
        <v>484</v>
      </c>
    </row>
    <row r="49" spans="1:7" ht="15.75" customHeight="1" x14ac:dyDescent="0.2">
      <c r="A49" s="327" t="s">
        <v>485</v>
      </c>
      <c r="B49" s="319"/>
      <c r="C49" s="319"/>
      <c r="D49" s="319"/>
      <c r="E49" s="90"/>
      <c r="F49" s="257" t="s">
        <v>486</v>
      </c>
    </row>
    <row r="50" spans="1:7" ht="15.75" customHeight="1" x14ac:dyDescent="0.2">
      <c r="A50" s="320" t="s">
        <v>487</v>
      </c>
      <c r="B50" s="321">
        <f>SUM(B48:B49)</f>
        <v>0</v>
      </c>
      <c r="C50" s="321">
        <f>SUM(C48:C49)</f>
        <v>0</v>
      </c>
      <c r="D50" s="322">
        <f>SUM(D48:D49)</f>
        <v>0</v>
      </c>
      <c r="E50" s="322">
        <f>SUM(E48:E49)</f>
        <v>0</v>
      </c>
      <c r="F50" s="301" t="s">
        <v>488</v>
      </c>
      <c r="G50" s="330"/>
    </row>
    <row r="51" spans="1:7" ht="15.75" customHeight="1" x14ac:dyDescent="0.2">
      <c r="A51" s="331"/>
      <c r="B51" s="332"/>
      <c r="C51" s="332"/>
      <c r="D51" s="323"/>
      <c r="E51" s="323"/>
      <c r="F51" s="94"/>
      <c r="G51" s="330"/>
    </row>
    <row r="52" spans="1:7" ht="15.75" customHeight="1" x14ac:dyDescent="0.2">
      <c r="A52" s="460" t="s">
        <v>454</v>
      </c>
      <c r="B52" s="460"/>
      <c r="C52" s="460"/>
      <c r="D52" s="460"/>
      <c r="E52" s="460"/>
      <c r="F52" s="460"/>
      <c r="G52" s="330"/>
    </row>
    <row r="53" spans="1:7" ht="15.75" customHeight="1" x14ac:dyDescent="0.2">
      <c r="A53" s="320" t="s">
        <v>489</v>
      </c>
      <c r="B53" s="461" t="s">
        <v>490</v>
      </c>
      <c r="C53" s="462"/>
      <c r="D53" s="325" t="str">
        <f>"Beløp "&amp;TEXT('Balanse - eiendeler'!C5,"DD.MM.ÅÅÅÅ")</f>
        <v>Beløp 31.12.2024</v>
      </c>
      <c r="E53" s="325" t="str">
        <f>"Beløp "&amp;TEXT('Balanse - eiendeler'!D5,"DD.MM.ÅÅÅÅ")</f>
        <v>Beløp 31.12.2023</v>
      </c>
      <c r="F53" s="317" t="s">
        <v>34</v>
      </c>
      <c r="G53" s="330"/>
    </row>
    <row r="54" spans="1:7" ht="15.75" customHeight="1" x14ac:dyDescent="0.2">
      <c r="A54" s="272"/>
      <c r="B54" s="463"/>
      <c r="C54" s="464"/>
      <c r="D54" s="318"/>
      <c r="E54" s="90"/>
      <c r="F54" s="299" t="s">
        <v>491</v>
      </c>
      <c r="G54" s="330"/>
    </row>
    <row r="55" spans="1:7" ht="15.75" customHeight="1" x14ac:dyDescent="0.2">
      <c r="A55" s="272"/>
      <c r="B55" s="457"/>
      <c r="C55" s="458"/>
      <c r="D55" s="90"/>
      <c r="E55" s="90"/>
      <c r="F55" s="299" t="s">
        <v>491</v>
      </c>
      <c r="G55" s="330"/>
    </row>
    <row r="56" spans="1:7" ht="15.75" customHeight="1" x14ac:dyDescent="0.2">
      <c r="A56" s="272"/>
      <c r="B56" s="457"/>
      <c r="C56" s="458"/>
      <c r="D56" s="90"/>
      <c r="E56" s="90"/>
      <c r="F56" s="299" t="s">
        <v>491</v>
      </c>
      <c r="G56" s="330"/>
    </row>
    <row r="57" spans="1:7" ht="15.75" customHeight="1" x14ac:dyDescent="0.2">
      <c r="A57" s="272"/>
      <c r="B57" s="457"/>
      <c r="C57" s="458"/>
      <c r="D57" s="90"/>
      <c r="E57" s="90"/>
      <c r="F57" s="299" t="s">
        <v>491</v>
      </c>
      <c r="G57" s="330"/>
    </row>
    <row r="58" spans="1:7" ht="15.75" customHeight="1" x14ac:dyDescent="0.2">
      <c r="A58" s="272"/>
      <c r="B58" s="455"/>
      <c r="C58" s="456"/>
      <c r="D58" s="319"/>
      <c r="E58" s="90"/>
      <c r="F58" s="299" t="s">
        <v>491</v>
      </c>
      <c r="G58" s="330"/>
    </row>
    <row r="59" spans="1:7" ht="25.5" x14ac:dyDescent="0.2">
      <c r="A59" s="333" t="s">
        <v>492</v>
      </c>
      <c r="B59" s="455"/>
      <c r="C59" s="456"/>
      <c r="D59" s="321">
        <f>SUM(D54:D58)</f>
        <v>0</v>
      </c>
      <c r="E59" s="322">
        <f>SUM(E54:E58)</f>
        <v>0</v>
      </c>
      <c r="F59" s="298" t="s">
        <v>493</v>
      </c>
    </row>
    <row r="60" spans="1:7" ht="15.75" customHeight="1" x14ac:dyDescent="0.2">
      <c r="A60" s="94"/>
      <c r="B60" s="94"/>
      <c r="C60" s="94"/>
      <c r="D60" s="94"/>
      <c r="E60" s="94"/>
      <c r="F60" s="94"/>
    </row>
    <row r="61" spans="1:7" ht="142.15" customHeight="1" x14ac:dyDescent="0.2">
      <c r="A61" s="465" t="s">
        <v>494</v>
      </c>
      <c r="B61" s="465"/>
      <c r="C61" s="465"/>
      <c r="D61" s="465"/>
      <c r="E61" s="465"/>
      <c r="F61" s="465"/>
    </row>
    <row r="62" spans="1:7" ht="15.75" customHeight="1" x14ac:dyDescent="0.2">
      <c r="A62" s="459" t="s">
        <v>495</v>
      </c>
      <c r="B62" s="459"/>
      <c r="C62" s="459"/>
      <c r="D62" s="459"/>
      <c r="E62" s="459"/>
      <c r="F62" s="459"/>
    </row>
    <row r="63" spans="1:7" ht="15.75" customHeight="1" x14ac:dyDescent="0.2">
      <c r="A63" s="459" t="s">
        <v>496</v>
      </c>
      <c r="B63" s="459"/>
      <c r="C63" s="459"/>
      <c r="D63" s="459"/>
      <c r="E63" s="459"/>
      <c r="F63" s="459"/>
    </row>
    <row r="65" ht="15" customHeight="1" x14ac:dyDescent="0.2"/>
    <row r="66" ht="15.75" hidden="1" customHeight="1" x14ac:dyDescent="0.2"/>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06" t="str">
        <f>Resultatregnskap!A1</f>
        <v>Fagskolens navn: AOF Østlandet</v>
      </c>
      <c r="B1" s="223"/>
      <c r="C1" s="335"/>
      <c r="D1" s="10"/>
      <c r="E1" s="10"/>
      <c r="F1" s="10"/>
    </row>
    <row r="2" spans="1:6" x14ac:dyDescent="0.25">
      <c r="A2" s="10"/>
      <c r="B2" s="336"/>
      <c r="C2" s="337"/>
      <c r="D2" s="10"/>
      <c r="E2" s="10"/>
      <c r="F2" s="10"/>
    </row>
    <row r="3" spans="1:6" x14ac:dyDescent="0.25">
      <c r="A3" s="64" t="s">
        <v>497</v>
      </c>
      <c r="B3" s="338"/>
      <c r="C3" s="338"/>
      <c r="D3" s="338"/>
      <c r="E3" s="10"/>
      <c r="F3" s="10"/>
    </row>
    <row r="4" spans="1:6" x14ac:dyDescent="0.25">
      <c r="A4" s="339" t="s">
        <v>32</v>
      </c>
      <c r="B4" s="336"/>
      <c r="C4" s="336"/>
      <c r="D4" s="32"/>
      <c r="E4" s="10"/>
      <c r="F4" s="340"/>
    </row>
    <row r="5" spans="1:6" ht="38.25" x14ac:dyDescent="0.25">
      <c r="A5" s="341"/>
      <c r="B5" s="80" t="s">
        <v>498</v>
      </c>
      <c r="C5" s="80" t="s">
        <v>499</v>
      </c>
      <c r="D5" s="342" t="s">
        <v>500</v>
      </c>
      <c r="E5" s="342" t="s">
        <v>501</v>
      </c>
      <c r="F5" s="343" t="s">
        <v>502</v>
      </c>
    </row>
    <row r="6" spans="1:6" x14ac:dyDescent="0.25">
      <c r="A6" s="341" t="s">
        <v>503</v>
      </c>
      <c r="B6" s="344"/>
      <c r="C6" s="344"/>
      <c r="D6" s="344"/>
      <c r="E6" s="344">
        <f>SUM(B6:D6)</f>
        <v>0</v>
      </c>
      <c r="F6" s="340" t="s">
        <v>504</v>
      </c>
    </row>
    <row r="7" spans="1:6" x14ac:dyDescent="0.25">
      <c r="A7" s="345" t="s">
        <v>505</v>
      </c>
      <c r="B7" s="344"/>
      <c r="C7" s="344"/>
      <c r="D7" s="344"/>
      <c r="E7" s="344">
        <f>SUM(B7:D7)</f>
        <v>0</v>
      </c>
      <c r="F7" s="340" t="s">
        <v>506</v>
      </c>
    </row>
    <row r="8" spans="1:6" x14ac:dyDescent="0.25">
      <c r="A8" s="345" t="s">
        <v>507</v>
      </c>
      <c r="B8" s="346"/>
      <c r="C8" s="346"/>
      <c r="D8" s="346"/>
      <c r="E8" s="344">
        <f>SUM(B8:D8)</f>
        <v>0</v>
      </c>
      <c r="F8" s="340" t="s">
        <v>508</v>
      </c>
    </row>
    <row r="9" spans="1:6" x14ac:dyDescent="0.25">
      <c r="A9" s="347" t="s">
        <v>509</v>
      </c>
      <c r="B9" s="348"/>
      <c r="C9" s="348"/>
      <c r="D9" s="348"/>
      <c r="E9" s="344">
        <f>SUM(B9:D9)</f>
        <v>0</v>
      </c>
      <c r="F9" s="340" t="s">
        <v>510</v>
      </c>
    </row>
    <row r="10" spans="1:6" x14ac:dyDescent="0.25">
      <c r="A10" s="349" t="s">
        <v>511</v>
      </c>
      <c r="B10" s="350">
        <f>SUBTOTAL(9,B6:B9)</f>
        <v>0</v>
      </c>
      <c r="C10" s="350">
        <f>SUBTOTAL(9,C6:C9)</f>
        <v>0</v>
      </c>
      <c r="D10" s="350">
        <f>SUBTOTAL(9,D6:D9)</f>
        <v>0</v>
      </c>
      <c r="E10" s="350">
        <f>SUBTOTAL(9,E6:E9)</f>
        <v>0</v>
      </c>
      <c r="F10" s="351" t="s">
        <v>512</v>
      </c>
    </row>
    <row r="11" spans="1:6" x14ac:dyDescent="0.25">
      <c r="A11" s="345" t="s">
        <v>513</v>
      </c>
      <c r="B11" s="346"/>
      <c r="C11" s="346"/>
      <c r="D11" s="346"/>
      <c r="E11" s="344">
        <f>SUM(B11:D11)</f>
        <v>0</v>
      </c>
      <c r="F11" s="340" t="s">
        <v>514</v>
      </c>
    </row>
    <row r="12" spans="1:6" x14ac:dyDescent="0.25">
      <c r="A12" s="345" t="s">
        <v>515</v>
      </c>
      <c r="B12" s="346"/>
      <c r="C12" s="346"/>
      <c r="D12" s="346"/>
      <c r="E12" s="344">
        <f>SUM(B12:D12)</f>
        <v>0</v>
      </c>
      <c r="F12" s="340" t="s">
        <v>516</v>
      </c>
    </row>
    <row r="13" spans="1:6" x14ac:dyDescent="0.25">
      <c r="A13" s="345" t="s">
        <v>517</v>
      </c>
      <c r="B13" s="346"/>
      <c r="C13" s="346"/>
      <c r="D13" s="346"/>
      <c r="E13" s="344">
        <f>SUM(B13:D13)</f>
        <v>0</v>
      </c>
      <c r="F13" s="340" t="s">
        <v>518</v>
      </c>
    </row>
    <row r="14" spans="1:6" x14ac:dyDescent="0.25">
      <c r="A14" s="345" t="s">
        <v>519</v>
      </c>
      <c r="B14" s="346"/>
      <c r="C14" s="346"/>
      <c r="D14" s="346"/>
      <c r="E14" s="344">
        <f>SUM(B14:D14)</f>
        <v>0</v>
      </c>
      <c r="F14" s="340" t="s">
        <v>520</v>
      </c>
    </row>
    <row r="15" spans="1:6" x14ac:dyDescent="0.25">
      <c r="A15" s="345" t="s">
        <v>521</v>
      </c>
      <c r="B15" s="346"/>
      <c r="C15" s="346"/>
      <c r="D15" s="346"/>
      <c r="E15" s="344">
        <f>SUM(B15:D15)</f>
        <v>0</v>
      </c>
      <c r="F15" s="340" t="s">
        <v>522</v>
      </c>
    </row>
    <row r="16" spans="1:6" x14ac:dyDescent="0.25">
      <c r="A16" s="349" t="s">
        <v>523</v>
      </c>
      <c r="B16" s="350">
        <f>SUBTOTAL(9,B6:B15)</f>
        <v>0</v>
      </c>
      <c r="C16" s="352">
        <f>SUBTOTAL(9,C6:C15)</f>
        <v>0</v>
      </c>
      <c r="D16" s="352">
        <f>SUBTOTAL(9,D6:D15)</f>
        <v>0</v>
      </c>
      <c r="E16" s="352">
        <f>SUBTOTAL(9,E6:E15)</f>
        <v>0</v>
      </c>
      <c r="F16" s="351" t="s">
        <v>524</v>
      </c>
    </row>
    <row r="17" spans="1:6" x14ac:dyDescent="0.25">
      <c r="A17" s="341"/>
      <c r="B17" s="32"/>
      <c r="C17" s="32"/>
      <c r="D17" s="32"/>
      <c r="E17" s="129"/>
      <c r="F17" s="340"/>
    </row>
    <row r="18" spans="1:6" x14ac:dyDescent="0.25">
      <c r="A18" s="466" t="s">
        <v>525</v>
      </c>
      <c r="B18" s="466"/>
      <c r="C18" s="466"/>
      <c r="D18" s="466"/>
      <c r="E18" s="466"/>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Christian Skyum</cp:lastModifiedBy>
  <cp:revision/>
  <dcterms:created xsi:type="dcterms:W3CDTF">2010-03-24T14:06:30Z</dcterms:created>
  <dcterms:modified xsi:type="dcterms:W3CDTF">2025-08-21T11:09:35Z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