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24226"/>
  <mc:AlternateContent xmlns:mc="http://schemas.openxmlformats.org/markup-compatibility/2006">
    <mc:Choice Requires="x15">
      <x15ac:absPath xmlns:x15ac="http://schemas.microsoft.com/office/spreadsheetml/2010/11/ac" url="https://videducation.sharepoint.com/sites/EXT-konomi-FagskolenDiakonova/Delte dokumenter/Drift - økonomi/Regnskap/Årsregnskap og DBH rapportering/DBH Rapportering/2025-tall 2024 Folkeuniversitetet Fagskole/"/>
    </mc:Choice>
  </mc:AlternateContent>
  <xr:revisionPtr revIDLastSave="15" documentId="8_{41999352-32B3-43DF-9C86-45FE7038B8E4}" xr6:coauthVersionLast="47" xr6:coauthVersionMax="47" xr10:uidLastSave="{642E1B5B-2FD4-4FCA-97AE-84A0983A56A5}"/>
  <bookViews>
    <workbookView xWindow="-120" yWindow="-120" windowWidth="29040" windowHeight="15720" tabRatio="869" activeTab="8" xr2:uid="{00000000-000D-0000-FFFF-FFFF00000000}"/>
  </bookViews>
  <sheets>
    <sheet name="Prinsippnote" sheetId="9" r:id="rId1"/>
    <sheet name="Saldo balansen" sheetId="17" r:id="rId2"/>
    <sheet name="Resultatregnskap" sheetId="1" r:id="rId3"/>
    <sheet name="Balanse - eiendeler" sheetId="2" r:id="rId4"/>
    <sheet name="Balanse - egenkapital og gjeld" sheetId="3" r:id="rId5"/>
    <sheet name="Kontantstrøm" sheetId="4" r:id="rId6"/>
    <sheet name="Note 1 og 2" sheetId="6" r:id="rId7"/>
    <sheet name="Note 3" sheetId="8" r:id="rId8"/>
    <sheet name="Note 5 og 6" sheetId="11" r:id="rId9"/>
    <sheet name="Note 7" sheetId="16" r:id="rId10"/>
    <sheet name="Note 8" sheetId="12" r:id="rId11"/>
    <sheet name="Note 9 og 10" sheetId="13" r:id="rId12"/>
    <sheet name="Note 11" sheetId="14" r:id="rId13"/>
    <sheet name="Note 12" sheetId="15" r:id="rId14"/>
    <sheet name="Note 21" sheetId="10" r:id="rId15"/>
    <sheet name="Genererte nøkkeltall" sheetId="5" r:id="rId16"/>
    <sheet name="Veiledning" sheetId="7" r:id="rId17"/>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12" l="1"/>
  <c r="H15" i="12"/>
  <c r="E13" i="16"/>
  <c r="E14" i="16"/>
  <c r="I18" i="11"/>
  <c r="D16" i="11"/>
  <c r="I10" i="16"/>
  <c r="H145" i="17"/>
  <c r="I74" i="17"/>
  <c r="I66" i="17"/>
  <c r="I59" i="17"/>
  <c r="I73" i="17"/>
  <c r="I78" i="17"/>
  <c r="D15" i="15"/>
  <c r="B11" i="13"/>
  <c r="C11" i="13"/>
  <c r="M112" i="17"/>
  <c r="H126" i="17"/>
  <c r="H116" i="17"/>
  <c r="H115" i="17"/>
  <c r="H113" i="17"/>
  <c r="H112" i="17"/>
  <c r="H107" i="17"/>
  <c r="H103" i="17"/>
  <c r="H101" i="17"/>
  <c r="B6" i="8"/>
  <c r="H143" i="17"/>
  <c r="B16" i="8"/>
  <c r="H140" i="17"/>
  <c r="H135" i="17"/>
  <c r="B13" i="8"/>
  <c r="B9" i="8"/>
  <c r="B7" i="8"/>
  <c r="B55" i="6"/>
  <c r="C39" i="2"/>
  <c r="C26" i="1"/>
  <c r="H49" i="17"/>
  <c r="H47" i="17"/>
  <c r="C16" i="8" l="1"/>
  <c r="C15" i="8"/>
  <c r="C13" i="8"/>
  <c r="C12" i="8"/>
  <c r="C9" i="8"/>
  <c r="C7" i="8"/>
  <c r="C6" i="8"/>
  <c r="B36" i="10" l="1"/>
  <c r="B35" i="10"/>
  <c r="B8" i="10"/>
  <c r="B34" i="10"/>
  <c r="B29" i="10"/>
  <c r="B24" i="10"/>
  <c r="B23" i="10"/>
  <c r="B17" i="10"/>
  <c r="B16" i="10"/>
  <c r="B15" i="10"/>
  <c r="B14" i="10"/>
  <c r="B13" i="10"/>
  <c r="B9" i="10"/>
  <c r="B7"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37" i="10"/>
  <c r="D21" i="11"/>
  <c r="D50" i="11" l="1"/>
  <c r="E50" i="11"/>
  <c r="E17" i="6"/>
  <c r="E16" i="6"/>
  <c r="D20" i="6"/>
  <c r="C20" i="6"/>
  <c r="B20" i="6"/>
  <c r="E20" i="6" l="1"/>
  <c r="E11" i="6"/>
  <c r="E10" i="6"/>
  <c r="E9" i="6"/>
  <c r="E8" i="6"/>
  <c r="E21" i="11"/>
  <c r="D53" i="11"/>
  <c r="E53" i="11"/>
  <c r="D10" i="10" l="1"/>
  <c r="C10" i="10"/>
  <c r="B10" i="10"/>
  <c r="F11" i="12"/>
  <c r="F17" i="12" s="1"/>
  <c r="B11" i="12"/>
  <c r="D10" i="16"/>
  <c r="E59" i="11"/>
  <c r="E27" i="11"/>
  <c r="D27"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C20" i="1"/>
  <c r="D12" i="1"/>
  <c r="C12" i="1"/>
  <c r="D59" i="11"/>
  <c r="E18" i="6"/>
  <c r="D53" i="2" l="1"/>
  <c r="B9" i="5"/>
  <c r="C22" i="1"/>
  <c r="D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F14" i="15"/>
  <c r="F13" i="15"/>
  <c r="F12" i="15"/>
  <c r="F11" i="15"/>
  <c r="F10" i="15"/>
  <c r="E15" i="15"/>
  <c r="C15" i="15"/>
  <c r="B15" i="15"/>
  <c r="C13" i="14"/>
  <c r="B13" i="14"/>
  <c r="C21" i="13"/>
  <c r="B21" i="13"/>
  <c r="C13" i="13"/>
  <c r="B13" i="13"/>
  <c r="C8" i="13"/>
  <c r="B8" i="13"/>
  <c r="I16" i="12"/>
  <c r="I15" i="12"/>
  <c r="I14" i="12"/>
  <c r="I13" i="12"/>
  <c r="I12" i="12"/>
  <c r="I10" i="12"/>
  <c r="I9" i="12"/>
  <c r="I8" i="12"/>
  <c r="I7" i="12"/>
  <c r="B17" i="12"/>
  <c r="H11" i="12"/>
  <c r="H17" i="12" s="1"/>
  <c r="I17" i="12" s="1"/>
  <c r="G11" i="12"/>
  <c r="G17" i="12" s="1"/>
  <c r="E11" i="12"/>
  <c r="E17" i="12" s="1"/>
  <c r="D11" i="12"/>
  <c r="D17" i="12" s="1"/>
  <c r="C11" i="12"/>
  <c r="E15" i="16"/>
  <c r="E12" i="16"/>
  <c r="E11" i="16"/>
  <c r="E9" i="16"/>
  <c r="E8" i="16"/>
  <c r="E6" i="16"/>
  <c r="D16" i="16"/>
  <c r="C10" i="16"/>
  <c r="C16" i="16" s="1"/>
  <c r="B10" i="16"/>
  <c r="B16" i="16" s="1"/>
  <c r="C50" i="11"/>
  <c r="B50" i="11"/>
  <c r="E45" i="11"/>
  <c r="D45" i="11"/>
  <c r="C45" i="11"/>
  <c r="B45" i="11"/>
  <c r="E40" i="11"/>
  <c r="D40" i="11"/>
  <c r="C40" i="11"/>
  <c r="B40" i="11"/>
  <c r="E35" i="11"/>
  <c r="D35" i="11"/>
  <c r="C35" i="11"/>
  <c r="B35" i="11"/>
  <c r="C23" i="8"/>
  <c r="B23" i="8"/>
  <c r="C17" i="8"/>
  <c r="B17" i="8"/>
  <c r="C47" i="4"/>
  <c r="C29" i="4"/>
  <c r="C20" i="4"/>
  <c r="D20" i="4"/>
  <c r="D47" i="3"/>
  <c r="D49" i="3" s="1"/>
  <c r="C47" i="3"/>
  <c r="C30" i="3"/>
  <c r="C18" i="3"/>
  <c r="C20" i="3" s="1"/>
  <c r="C29" i="1"/>
  <c r="C33" i="1" s="1"/>
  <c r="H14" i="15" l="1"/>
  <c r="F15" i="15"/>
  <c r="E10" i="16"/>
  <c r="E16" i="16" s="1"/>
  <c r="H13" i="15"/>
  <c r="H12" i="15"/>
  <c r="H10" i="15"/>
  <c r="G15" i="15"/>
  <c r="H11" i="15"/>
  <c r="C49" i="3"/>
  <c r="C51" i="3" s="1"/>
  <c r="C50" i="4"/>
  <c r="C52" i="4" s="1"/>
  <c r="I11" i="12"/>
  <c r="C17" i="12"/>
  <c r="A1" i="16"/>
  <c r="H15" i="15" l="1"/>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<sst xmlns="http://schemas.openxmlformats.org/spreadsheetml/2006/main" count="981" uniqueCount="836">
  <si>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</si>
  <si>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</si>
  <si>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</si>
  <si>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</si>
  <si>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</si>
  <si>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</si>
  <si>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</si>
  <si>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</si>
  <si>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</si>
  <si>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</si>
  <si>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</si>
  <si>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</si>
  <si>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</si>
  <si>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</si>
  <si>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</si>
  <si>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</si>
  <si>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</si>
  <si>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</si>
  <si>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</si>
  <si>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</si>
  <si>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</si>
  <si>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</si>
  <si>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</si>
  <si>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</si>
  <si>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</si>
  <si>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</si>
  <si>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</si>
  <si>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</si>
  <si>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</si>
  <si>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</si>
  <si>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</si>
  <si>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Hovedbokssaldo</t>
  </si>
  <si>
    <t>Kontonr</t>
  </si>
  <si>
    <t>År</t>
  </si>
  <si>
    <t>Periode</t>
  </si>
  <si>
    <t>Navn</t>
  </si>
  <si>
    <t>Inngående balanse</t>
  </si>
  <si>
    <t>Bevegelse i perioden</t>
  </si>
  <si>
    <t>Utgående balanse</t>
  </si>
  <si>
    <t>Mesterfagskolen</t>
  </si>
  <si>
    <t>Inventar</t>
  </si>
  <si>
    <t>Prosjekt i arbeid inventar</t>
  </si>
  <si>
    <t>Påkostning leide lokaler</t>
  </si>
  <si>
    <t>Programvare</t>
  </si>
  <si>
    <t>Programvare-prosjekt i arbeid Nettside</t>
  </si>
  <si>
    <t>Kontormaskiner og datautstyr adm</t>
  </si>
  <si>
    <t>Prosjekt i arbeid Kontormaskiner og datautstyr</t>
  </si>
  <si>
    <t>Kundefordringer fakt via Visma Business</t>
  </si>
  <si>
    <t>Ukjente innbetalinger</t>
  </si>
  <si>
    <t>Kundefordringer KursAdmin/FD</t>
  </si>
  <si>
    <t>Kundefordringer STUDD/AMILI</t>
  </si>
  <si>
    <t>Mellomværende kornsern Fagskolen Diakonova</t>
  </si>
  <si>
    <t>Lønnsforskudd</t>
  </si>
  <si>
    <t>Avsetning tap på fordringer</t>
  </si>
  <si>
    <t>Andre kortsiktige fordringer</t>
  </si>
  <si>
    <t>Periodiseringskonto</t>
  </si>
  <si>
    <t>**ikke bruk*Nordea 6402 05 31310</t>
  </si>
  <si>
    <t>Bank 1506 82 07166 STUDD</t>
  </si>
  <si>
    <t>DNB DRIFT 1506 58 25780</t>
  </si>
  <si>
    <t>DNB 1506 63 99386 skattetrekk</t>
  </si>
  <si>
    <t>Egenkapital</t>
  </si>
  <si>
    <t>uregistrert egenkapital</t>
  </si>
  <si>
    <t>Annen egenkapital</t>
  </si>
  <si>
    <t>Udekket Tap</t>
  </si>
  <si>
    <t>Leverandørgjeld</t>
  </si>
  <si>
    <t>Forskuddstrekk</t>
  </si>
  <si>
    <t>Påleggstrekk</t>
  </si>
  <si>
    <t>Fagforeningstrekk</t>
  </si>
  <si>
    <t>Skyldig innførselsmva</t>
  </si>
  <si>
    <t>Oppgjørskonto merverdiavgift</t>
  </si>
  <si>
    <t>Skyldig arbeidsgiveravgift</t>
  </si>
  <si>
    <t>Påløpt arbeidsgiveravgift feriepenger</t>
  </si>
  <si>
    <t>Forskuddsfakturert kursavgifter</t>
  </si>
  <si>
    <t>Forskuddsmottatt tilskudd</t>
  </si>
  <si>
    <t>FU Forskuddsmottatt tilskudd HK Dir/FYLKE -prosjekter</t>
  </si>
  <si>
    <t>Skyldige feriepenger</t>
  </si>
  <si>
    <t>Påløpte kostnader</t>
  </si>
  <si>
    <t>Annen kortsiktig gjeld</t>
  </si>
  <si>
    <t>Studentbetaling semesteravgift</t>
  </si>
  <si>
    <t>Studentbetaling studieavgift (ny fra H24)</t>
  </si>
  <si>
    <t>Eksamensavgift</t>
  </si>
  <si>
    <t>Annen driftsinntekt</t>
  </si>
  <si>
    <t>Kursinntekt, undervisning</t>
  </si>
  <si>
    <t>Fylkeskommunale tilskudd</t>
  </si>
  <si>
    <t>Fylkeskommunale tilskudd (Amili)</t>
  </si>
  <si>
    <t>Resultat tilskudd fra fylkene</t>
  </si>
  <si>
    <t>Kursmateriell</t>
  </si>
  <si>
    <t>Kostnader samarbeidspartnere</t>
  </si>
  <si>
    <t>Øvrige direkte kurskostnader</t>
  </si>
  <si>
    <t>[LØNN] Lønn fast ansatt adm</t>
  </si>
  <si>
    <t>[LØNN] Lønn fast ansatte lærere</t>
  </si>
  <si>
    <t>[LØNN] Lærerlønn timelønn</t>
  </si>
  <si>
    <t>[LØNN] Lønn veiledere undervisning</t>
  </si>
  <si>
    <t>[LØNN] Lønn oppgaveretting mv</t>
  </si>
  <si>
    <t>[LØNN] Lønn kursutvikling undervisning</t>
  </si>
  <si>
    <t>Honorar AS (IKKE innberetningsplikt)</t>
  </si>
  <si>
    <t>Honorar AS Sensor kostnader (IKKE innberetningsplikt)</t>
  </si>
  <si>
    <t>Selvstendig næringsdrivende (Årlig innberetningsplikt)</t>
  </si>
  <si>
    <t>Selvstendig næringsdr. Sensor kostnader (Årlig innberetningsplikt)</t>
  </si>
  <si>
    <t>Lønn fellestjenester/ fakturert fra studieorg</t>
  </si>
  <si>
    <t>Periodisering lønn undervisning</t>
  </si>
  <si>
    <t>[LØNN] Feriepenger adm</t>
  </si>
  <si>
    <t>[LØNN] Feriepenger fast ansatte lærere</t>
  </si>
  <si>
    <t>[LØNN] Feriepenger undervisning</t>
  </si>
  <si>
    <t>[LØNN] Elektronisk kommunikasjon (pliktig)</t>
  </si>
  <si>
    <t>[LØNN] Pensjonsforsikring (innberetningspliktig andel)</t>
  </si>
  <si>
    <t>[LØNN] AFP (innberetningspliktig andel)</t>
  </si>
  <si>
    <t>[LØNN] Gruppelivsforsikring (innberetningspliktig andel)</t>
  </si>
  <si>
    <t>[LØNN] Sliterordningen (innberetningspliktig andel)</t>
  </si>
  <si>
    <t>[LØNN] Annen fordel i arbeidsforhold</t>
  </si>
  <si>
    <t>[LØNN] Motkonto gruppe 52 ekskl pensjon</t>
  </si>
  <si>
    <t>[LØNN] Motkonto gruppe 52 pensjon (5281, 5282 og 5287)</t>
  </si>
  <si>
    <t>[LØNN] Styrehonorar</t>
  </si>
  <si>
    <t>[LØNN] Arbeidsgiveravgift adm</t>
  </si>
  <si>
    <t>[LØNN] Arbeidsgiveravgift fast ansatte lærere</t>
  </si>
  <si>
    <t>[LØNN] Arbeidsgiveravgift undervisning</t>
  </si>
  <si>
    <t>[LØNN] Arbeidsgiveravgift påløpte feriepenger adm</t>
  </si>
  <si>
    <t>[LØNN] Arbeidsgiveravgift påløpte feriepenger fast ansatte lærere</t>
  </si>
  <si>
    <t>[LØNN] Arbeidsgiveravgift påløpte feriepenger undervisning</t>
  </si>
  <si>
    <t>Pensjonsforsikring Admin</t>
  </si>
  <si>
    <t>AFP</t>
  </si>
  <si>
    <t>OU-samordningen</t>
  </si>
  <si>
    <t>Periodisert AFP/OTP</t>
  </si>
  <si>
    <t>Refusjoner av sykepenger</t>
  </si>
  <si>
    <t>Perodisert refusjon NAV</t>
  </si>
  <si>
    <t>[LØNN] Reduksjon arbeidsgiveravgift adm - refusjon NAV</t>
  </si>
  <si>
    <t>[LØNN] Motkonto gruppe 58</t>
  </si>
  <si>
    <t>Gave til ansatte og lærere</t>
  </si>
  <si>
    <t>Kantinekostnader</t>
  </si>
  <si>
    <t>Helseforsikring</t>
  </si>
  <si>
    <t>Medarbeideropplæring</t>
  </si>
  <si>
    <t>Kompetanseheving/konferanser</t>
  </si>
  <si>
    <t>Annen personalkostnad</t>
  </si>
  <si>
    <t>Rekrutering</t>
  </si>
  <si>
    <t>Avskrivning administrasjon</t>
  </si>
  <si>
    <t>Avskrivning maskiner/inventar adm</t>
  </si>
  <si>
    <t>Leie lokaler og parkering</t>
  </si>
  <si>
    <t>Leie lokaler undervisning</t>
  </si>
  <si>
    <t>hus</t>
  </si>
  <si>
    <t>Husleie</t>
  </si>
  <si>
    <t>Lys, varme lokaler</t>
  </si>
  <si>
    <t>Andre kostnader til drift av eiendom og lokaler</t>
  </si>
  <si>
    <t>Renhold lokaler</t>
  </si>
  <si>
    <t>lokale drift</t>
  </si>
  <si>
    <t>Felleskostnader</t>
  </si>
  <si>
    <t>Andre kostnader lokaler</t>
  </si>
  <si>
    <t>IKT-kostnader</t>
  </si>
  <si>
    <t>Leie kontormaskiner</t>
  </si>
  <si>
    <t>Revisjonstjenester</t>
  </si>
  <si>
    <t>Bredbånd</t>
  </si>
  <si>
    <t>Kjøp av undervisningstjenester</t>
  </si>
  <si>
    <t>Lisenskostnad</t>
  </si>
  <si>
    <t>IKT</t>
  </si>
  <si>
    <t>Konsulenttjenester og andre kjøp av tjenester</t>
  </si>
  <si>
    <t>Lisenskostnad undervisning</t>
  </si>
  <si>
    <t>Markedsføring</t>
  </si>
  <si>
    <t>ASP (Advania)</t>
  </si>
  <si>
    <t>Forsikringer</t>
  </si>
  <si>
    <t>Kjøp utstyr ikt (inkl. telefon)</t>
  </si>
  <si>
    <t>Reise- og møtekostnader</t>
  </si>
  <si>
    <t>Kjøp inventar</t>
  </si>
  <si>
    <t>Øvrige andre driftskostnader</t>
  </si>
  <si>
    <t>revisjon</t>
  </si>
  <si>
    <t>Sum andre driftskostnader</t>
  </si>
  <si>
    <t>Konsulenthonorar kursutvikling</t>
  </si>
  <si>
    <t>undervisning konsult</t>
  </si>
  <si>
    <t>Utland Konsulent lisens kjøp</t>
  </si>
  <si>
    <t>Annen konsulenttjeneste</t>
  </si>
  <si>
    <t>konsulent</t>
  </si>
  <si>
    <t>Bistand fra KONSERN</t>
  </si>
  <si>
    <t>felles</t>
  </si>
  <si>
    <t>Kontorrekvisita</t>
  </si>
  <si>
    <t>Aviser, tidsskrifter, bøker o.l.</t>
  </si>
  <si>
    <t>Møte/kurs/ oppd o.l</t>
  </si>
  <si>
    <t>Møtekostnader undervisning</t>
  </si>
  <si>
    <t>Annen kontorkostnad</t>
  </si>
  <si>
    <t>Telefon</t>
  </si>
  <si>
    <t>Refusjon elektronisk kommunikasjon</t>
  </si>
  <si>
    <t>Porto/frakt og toll</t>
  </si>
  <si>
    <t>[LØNN] Bilgodtgjørelse adm</t>
  </si>
  <si>
    <t>[LØNN] Bilgodtgjørelse adm skattepliktig</t>
  </si>
  <si>
    <t>reiser og møter</t>
  </si>
  <si>
    <t>[LØNN] Passasjertillegg adm</t>
  </si>
  <si>
    <t>Reisekostnader adm ikke innberetningspliktige</t>
  </si>
  <si>
    <t>Reisekostnader undervisning ikke innberetningspliktige</t>
  </si>
  <si>
    <t>Reisekostnader selvstendig næringsdrivende ikke innberetningspliktige</t>
  </si>
  <si>
    <t>[LØNN] Diett u/overnatting adm</t>
  </si>
  <si>
    <t>[LØNN] Diett m/overnatting adm</t>
  </si>
  <si>
    <t>[LØNN] Trekkpliktig diettgodtgjørelse adm</t>
  </si>
  <si>
    <t>Annonser trykk</t>
  </si>
  <si>
    <t>marked</t>
  </si>
  <si>
    <t>Digital markedsføring byrå</t>
  </si>
  <si>
    <t>Digital markedsføring  direkte(Facebook, Google etc)</t>
  </si>
  <si>
    <t>Annen salgs- og markedsføringskostnad</t>
  </si>
  <si>
    <t>Kontingenter</t>
  </si>
  <si>
    <t>Øreavrunding</t>
  </si>
  <si>
    <t>forsikringer</t>
  </si>
  <si>
    <t>Bank- og kortgebyrer</t>
  </si>
  <si>
    <t>Inkassoomkostninger</t>
  </si>
  <si>
    <t>Annen kostnad</t>
  </si>
  <si>
    <t>øvrig drift</t>
  </si>
  <si>
    <t>Konstaterte tap på fordringer</t>
  </si>
  <si>
    <t>Endring avsetning tap på fordringer</t>
  </si>
  <si>
    <t>SUM</t>
  </si>
  <si>
    <t>Renteinntekter</t>
  </si>
  <si>
    <t>Renteinntekter  Inkasso</t>
  </si>
  <si>
    <t>Annen finanskostnad</t>
  </si>
  <si>
    <t>Rentekostnad</t>
  </si>
  <si>
    <t>Overføringer fra annen egenkapital</t>
  </si>
  <si>
    <t>Udekket tap</t>
  </si>
  <si>
    <t>Feilkonto</t>
  </si>
  <si>
    <t>Sum</t>
  </si>
  <si>
    <t>Fagskolens navn: Folkeuniversitetets Fagskole AS</t>
  </si>
  <si>
    <t>Org.nr: 920 415 040</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</si>
  <si>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</si>
  <si>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</si>
  <si>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</si>
  <si>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</si>
  <si>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</si>
  <si>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</si>
  <si>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</si>
  <si>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</si>
  <si>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</si>
  <si>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</si>
  <si>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</si>
  <si>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</si>
  <si>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</si>
  <si>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</si>
  <si>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</si>
  <si>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</si>
  <si>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</si>
  <si>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</si>
  <si>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</si>
  <si>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</si>
  <si>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</si>
  <si>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</si>
  <si>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</si>
  <si>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</si>
  <si>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</si>
  <si>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</si>
  <si>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</si>
  <si>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</si>
  <si>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</si>
  <si>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</si>
  <si>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</si>
  <si>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</si>
  <si>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</si>
  <si>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</si>
  <si>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</si>
  <si>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</si>
  <si>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</si>
  <si>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</si>
  <si>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</si>
  <si>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</si>
  <si>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</si>
  <si>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</si>
  <si>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</si>
  <si>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</si>
  <si>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</si>
  <si>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</si>
  <si>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</si>
  <si>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</si>
  <si>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</si>
  <si>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</si>
  <si>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</si>
  <si>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</si>
  <si>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</si>
  <si>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</si>
  <si>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</si>
  <si>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</si>
  <si>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</si>
  <si>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</si>
  <si>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</si>
  <si>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</si>
  <si>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</si>
  <si>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</si>
  <si>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</si>
  <si>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</si>
  <si>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</si>
  <si>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</si>
  <si>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</si>
  <si>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</si>
  <si>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</si>
  <si>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</si>
  <si>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</si>
  <si>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</si>
  <si>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</si>
  <si>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</si>
  <si>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</si>
  <si>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</si>
  <si>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</si>
  <si>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</si>
  <si>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</si>
  <si>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</si>
  <si>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</si>
  <si>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</si>
  <si>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</si>
  <si>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</si>
  <si>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</si>
  <si>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</si>
  <si>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</si>
  <si>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</si>
  <si>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</si>
  <si>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</si>
  <si>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</si>
  <si>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</si>
  <si>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</si>
  <si>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</si>
  <si>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</si>
  <si>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</si>
  <si>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</si>
  <si>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</si>
  <si>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</si>
  <si>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</si>
  <si>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</si>
  <si>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</si>
  <si>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</si>
  <si>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</si>
  <si>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</si>
  <si>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</si>
  <si>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</si>
  <si>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</si>
  <si>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</si>
  <si>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</si>
  <si>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</si>
  <si>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</si>
  <si>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</si>
  <si>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</si>
  <si>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</si>
  <si>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</si>
  <si>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</si>
  <si>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</si>
  <si>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</si>
  <si>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</si>
  <si>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</si>
  <si>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</si>
  <si>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</si>
  <si>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</si>
  <si>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</si>
  <si>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</si>
  <si>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</si>
  <si>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</si>
  <si>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</si>
  <si>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</si>
  <si>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</si>
  <si>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</si>
  <si>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</si>
  <si>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</si>
  <si>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</si>
  <si>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</si>
  <si>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</si>
  <si>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</si>
  <si>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</si>
  <si>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</si>
  <si>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</si>
  <si>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</si>
  <si>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</si>
  <si>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</si>
  <si>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</si>
  <si>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</si>
  <si>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</si>
  <si>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</si>
  <si>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</si>
  <si>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</si>
  <si>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</si>
  <si>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</si>
  <si>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</si>
  <si>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</si>
  <si>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</si>
  <si>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</si>
  <si>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</si>
  <si>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</si>
  <si>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</si>
  <si>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</si>
  <si>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</si>
  <si>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</si>
  <si>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</si>
  <si>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</si>
  <si>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</si>
  <si>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</si>
  <si>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</si>
  <si>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</si>
  <si>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</si>
  <si>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</si>
  <si>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</si>
  <si>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</si>
  <si>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</si>
  <si>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</si>
  <si>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</si>
  <si>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</si>
  <si>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</si>
  <si>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</si>
  <si>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</si>
  <si>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</si>
  <si>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</si>
  <si>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GK.22</t>
  </si>
  <si>
    <t>Betalbar skatt</t>
  </si>
  <si>
    <t>GK.23</t>
  </si>
  <si>
    <t>Skyldig offentlige avgifter</t>
  </si>
  <si>
    <t>GK.24</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</si>
  <si>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</si>
  <si>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</si>
  <si>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</si>
  <si>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</si>
  <si>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</si>
  <si>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</si>
  <si>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</si>
  <si>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</si>
  <si>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</si>
  <si>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</si>
  <si>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</si>
  <si>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</si>
  <si>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</si>
  <si>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</si>
  <si>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</si>
  <si>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</si>
  <si>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</si>
  <si>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</si>
  <si>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</si>
  <si>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</si>
  <si>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</si>
  <si>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</si>
  <si>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</si>
  <si>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</si>
  <si>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</si>
  <si>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</si>
  <si>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</si>
  <si>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</si>
  <si>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</si>
  <si>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</si>
  <si>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</si>
  <si>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</si>
  <si>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</si>
  <si>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</si>
  <si>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</si>
  <si>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</si>
  <si>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</si>
  <si>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</si>
  <si>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</si>
  <si>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</si>
  <si>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</si>
  <si>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</si>
  <si>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</si>
  <si>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</si>
  <si>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</si>
  <si>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</si>
  <si>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</si>
  <si>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</si>
  <si>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</si>
  <si>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</si>
  <si>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</si>
  <si>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</si>
  <si>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</si>
  <si>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</si>
  <si>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</si>
  <si>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</si>
  <si>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</si>
  <si>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</si>
  <si>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</si>
  <si>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</si>
  <si>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</si>
  <si>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</si>
  <si>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</si>
  <si>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</si>
  <si>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</si>
  <si>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</si>
  <si>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</si>
  <si>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</si>
  <si>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</si>
  <si>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</si>
  <si>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</si>
  <si>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</si>
  <si>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</si>
  <si>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</si>
  <si>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</si>
  <si>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</si>
  <si>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</si>
  <si>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</si>
  <si>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</si>
  <si>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</si>
  <si>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</si>
  <si>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</si>
  <si>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</si>
  <si>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</si>
  <si>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</si>
  <si>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</si>
  <si>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</si>
  <si>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</si>
  <si>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</si>
  <si>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</si>
  <si>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</si>
  <si>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</si>
  <si>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</si>
  <si>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</si>
  <si>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</si>
  <si>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</si>
  <si>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</si>
  <si>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</si>
  <si>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</si>
  <si>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</si>
  <si>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</si>
  <si>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</si>
  <si>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</si>
  <si>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</si>
  <si>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</si>
  <si>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</si>
  <si>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</si>
  <si>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</si>
  <si>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</si>
  <si>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</si>
  <si>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</si>
  <si>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</si>
  <si>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</si>
  <si>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</si>
  <si>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</si>
  <si>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</si>
  <si>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</si>
  <si>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</si>
  <si>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</si>
  <si>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</si>
  <si>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</si>
  <si>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</si>
  <si>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</si>
  <si>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</si>
  <si>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</si>
  <si>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</si>
  <si>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</si>
  <si>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</si>
  <si>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</si>
  <si>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</si>
  <si>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</si>
  <si>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</si>
  <si>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</si>
  <si>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</si>
  <si>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</si>
  <si>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</si>
  <si>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</si>
  <si>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</si>
  <si>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</si>
  <si>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</si>
  <si>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</si>
  <si>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</si>
  <si>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</si>
  <si>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</si>
  <si>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</si>
  <si>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</si>
  <si>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</si>
  <si>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</si>
  <si>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</si>
  <si>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</si>
  <si>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</si>
  <si>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</si>
  <si>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</si>
  <si>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</si>
  <si>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</si>
  <si>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</si>
  <si>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</si>
  <si>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</si>
  <si>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</si>
  <si>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</si>
  <si>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</si>
  <si>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</si>
  <si>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</si>
  <si>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</si>
  <si>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</si>
  <si>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</si>
  <si>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</si>
  <si>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</si>
  <si>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</si>
  <si>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</si>
  <si>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</si>
  <si>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</si>
  <si>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</si>
  <si>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</si>
  <si>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</si>
  <si>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</si>
  <si>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</si>
  <si>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</si>
  <si>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</si>
  <si>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N3.1</t>
  </si>
  <si>
    <t>N3.2</t>
  </si>
  <si>
    <t>N3.3</t>
  </si>
  <si>
    <t>N3.4</t>
  </si>
  <si>
    <t>N3.5</t>
  </si>
  <si>
    <t>N3.6</t>
  </si>
  <si>
    <t>N3.7</t>
  </si>
  <si>
    <t>N3.8</t>
  </si>
  <si>
    <t>N3.9A</t>
  </si>
  <si>
    <t>N3.9</t>
  </si>
  <si>
    <t>N3.10</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</si>
  <si>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</si>
  <si>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</si>
  <si>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</si>
  <si>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</si>
  <si>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</si>
  <si>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</si>
  <si>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</si>
  <si>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</si>
  <si>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</si>
  <si>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</si>
  <si>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</si>
  <si>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</si>
  <si>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</si>
  <si>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</si>
  <si>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</si>
  <si>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</si>
  <si>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</si>
  <si>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</si>
  <si>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</si>
  <si>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</si>
  <si>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</si>
  <si>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</si>
  <si>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</si>
  <si>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</si>
  <si>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</si>
  <si>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</si>
  <si>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</si>
  <si>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</si>
  <si>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</si>
  <si>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</si>
  <si>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</si>
  <si>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</si>
  <si>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</si>
  <si>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</si>
  <si>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</si>
  <si>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</si>
  <si>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Folkeuniversitet</t>
  </si>
  <si>
    <t>Lokaler, markedsføring og administrasjon</t>
  </si>
  <si>
    <t>N5I.030</t>
  </si>
  <si>
    <t>Markedsføring og admininstrasjon til og med 26.09.2024 (gikk konkurs)</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</si>
  <si>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</si>
  <si>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</si>
  <si>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</si>
  <si>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</si>
  <si>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</si>
  <si>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</si>
  <si>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</si>
  <si>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</si>
  <si>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</si>
  <si>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</si>
  <si>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</si>
  <si>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</si>
  <si>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</si>
  <si>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</si>
  <si>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</si>
  <si>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</si>
  <si>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</si>
  <si>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</si>
  <si>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</si>
  <si>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</si>
  <si>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</si>
  <si>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</si>
  <si>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</si>
  <si>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</si>
  <si>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</si>
  <si>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</si>
  <si>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</si>
  <si>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</si>
  <si>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</si>
  <si>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</si>
  <si>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</si>
  <si>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</si>
  <si>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</si>
  <si>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kortsiktig fordring</t>
  </si>
  <si>
    <t>N6I.050</t>
  </si>
  <si>
    <t>Fagskolen Diakonova AS (søsterselskap)</t>
  </si>
  <si>
    <t>Folkeuniversitetets Fagskole har fusjonert med søsterselskapt (f.o.m. 01.01.25 dermed omgitt som søsterselskap.  Folkeuniversitetets Fagskole har dekket kostnader for kommende fusjon og halvparten av kostnadene er viderfakturert til Fagskolen Diakonova ved kostnadsfordeling.  Dette er bokført som kostnadsreduksjon og presentert som negativ kostnad.</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</si>
  <si>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</si>
  <si>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</si>
  <si>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</si>
  <si>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</si>
  <si>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</si>
  <si>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</si>
  <si>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</si>
  <si>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</si>
  <si>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</si>
  <si>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</si>
  <si>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</si>
  <si>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</si>
  <si>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</si>
  <si>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</si>
  <si>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</si>
  <si>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</si>
  <si>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</si>
  <si>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</si>
  <si>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</si>
  <si>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</si>
  <si>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</si>
  <si>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</si>
  <si>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</si>
  <si>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</si>
  <si>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</si>
  <si>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</si>
  <si>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</si>
  <si>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</si>
  <si>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</si>
  <si>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</si>
  <si>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</si>
  <si>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</si>
  <si>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</si>
  <si>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</si>
  <si>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</si>
  <si>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</si>
  <si>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</si>
  <si>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</si>
  <si>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</si>
  <si>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</si>
  <si>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</si>
  <si>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</si>
  <si>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</si>
  <si>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</si>
  <si>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</si>
  <si>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</si>
  <si>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</si>
  <si>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</si>
  <si>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</si>
  <si>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</si>
  <si>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</si>
  <si>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</si>
  <si>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</si>
  <si>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</si>
  <si>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</si>
  <si>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</si>
  <si>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</si>
  <si>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</si>
  <si>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</si>
  <si>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</si>
  <si>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</si>
  <si>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</si>
  <si>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</si>
  <si>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</si>
  <si>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</si>
  <si>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</si>
  <si>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</si>
  <si>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</si>
  <si>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</si>
  <si>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</si>
  <si>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</si>
  <si>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</si>
  <si>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</si>
  <si>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</si>
  <si>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</si>
  <si>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</si>
  <si>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</si>
  <si>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</si>
  <si>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</si>
  <si>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</si>
  <si>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</si>
  <si>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</si>
  <si>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</si>
  <si>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</si>
  <si>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</si>
  <si>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</si>
  <si>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</si>
  <si>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</si>
  <si>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</si>
  <si>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</si>
  <si>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</si>
  <si>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</si>
  <si>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</si>
  <si>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</si>
  <si>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</si>
  <si>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</si>
  <si>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</si>
  <si>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</si>
  <si>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</si>
  <si>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</si>
  <si>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</si>
  <si>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</si>
  <si>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</si>
  <si>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minus resultat 2024</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</si>
  <si>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</si>
  <si>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</si>
  <si>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</si>
  <si>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</si>
  <si>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</si>
  <si>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</si>
  <si>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</si>
  <si>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</si>
  <si>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</si>
  <si>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</si>
  <si>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</si>
  <si>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</si>
  <si>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</si>
  <si>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</si>
  <si>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</si>
  <si>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</si>
  <si>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</si>
  <si>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</si>
  <si>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</si>
  <si>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</si>
  <si>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</si>
  <si>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</si>
  <si>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</si>
  <si>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</si>
  <si>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</si>
  <si>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</si>
  <si>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</si>
  <si>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Folkeuniversitetets Fagskole har kjøpt rettigheter til Mester.  Skolen i varetar studententer som var aktiv og kjøpte fra nye eier av Folkeuniversitet (Lingu AS) som gikk konkurs høsten 2024. Fagskolen skal videreføre kursvirksomhet til Mester.</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</si>
  <si>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</si>
  <si>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</si>
  <si>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</si>
  <si>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</si>
  <si>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</si>
  <si>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</si>
  <si>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</si>
  <si>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</si>
  <si>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</si>
  <si>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</si>
  <si>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</si>
  <si>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</si>
  <si>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</si>
  <si>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</si>
  <si>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</si>
  <si>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</si>
  <si>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</si>
  <si>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</si>
  <si>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</si>
  <si>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</si>
  <si>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</si>
  <si>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</si>
  <si>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</si>
  <si>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</si>
  <si>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</si>
  <si>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</si>
  <si>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</si>
  <si>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ytelser</t>
  </si>
  <si>
    <t>arbeidsgiveravgift</t>
  </si>
  <si>
    <t>pensjon</t>
  </si>
  <si>
    <t>honorar</t>
  </si>
  <si>
    <t>Folkeuniversitetet</t>
  </si>
  <si>
    <t>Kjøp av rettighetene til mesterutdanningen kurs.</t>
  </si>
  <si>
    <t>avskrives over 5 år.</t>
  </si>
  <si>
    <t>inkludere pensjon kost med lønn</t>
  </si>
  <si>
    <t xml:space="preserve">608 TNOK er knyttet til Mesterutdanningen kurs som er ikke akkreditert, som ligger i  lønns kostnader for lærere.   </t>
  </si>
  <si>
    <t xml:space="preserve">608 TNOK er knyttet til Mesterutdanningen kurs som er ikke akkreditert, som ligger i  lønnskostnader for lærere.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</si>
</sst>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 #,##0.00_ ;_ * \-#,##0.00_ ;_ * &quot;-&quot;??_ ;_ @_ "/>
    <numFmt numFmtId="165" formatCode="_ * #,##0_ ;_ * \-#,##0_ ;_ * &quot;-&quot;??_ ;_ @_ "/>
  </numFmts>
  <fonts count="84"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
      <b/>
      <sz val="12"/>
      <color rgb="FF2E8B57"/>
      <name val="Calibri"/>
      <family val="2"/>
      <scheme val="minor"/>
    </font>
    <font>
      <sz val="11"/>
      <color rgb="FF7030A0"/>
      <name val="Calibri"/>
      <family val="2"/>
      <scheme val="minor"/>
    </font>
    <font>
      <b/>
      <sz val="10"/>
      <color rgb="FF000000"/>
      <name val="Calibri"/>
      <family val="2"/>
      <scheme val="minor"/>
    </font>
  </fonts>
  <fills count="74">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FF0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92D050"/>
        <bgColor indexed="64"/>
      </patternFill>
    </fill>
    <fill>
      <patternFill patternType="solid">
        <fgColor theme="5"/>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rgb="FFFF0000"/>
        <bgColor indexed="64"/>
      </patternFill>
    </fill>
    <fill>
      <patternFill patternType="solid">
        <fgColor theme="7" tint="0.59999389629810485"/>
        <bgColor indexed="64"/>
      </patternFill>
    </fill>
    <fill>
      <patternFill patternType="solid">
        <fgColor theme="9"/>
        <bgColor indexed="64"/>
      </patternFill>
    </fill>
    <fill>
      <patternFill patternType="solid">
        <fgColor rgb="FF7030A0"/>
        <bgColor indexed="64"/>
      </patternFill>
    </fill>
    <fill>
      <patternFill patternType="solid">
        <fgColor theme="4"/>
        <bgColor indexed="64"/>
      </patternFill>
    </fill>
    <fill>
      <patternFill patternType="solid">
        <fgColor theme="7" tint="0.79998168889431442"/>
        <bgColor indexed="64"/>
      </patternFill>
    </fill>
    <fill>
      <patternFill patternType="solid">
        <fgColor theme="7"/>
        <bgColor indexed="64"/>
      </patternFill>
    </fill>
    <fill>
      <patternFill patternType="solid">
        <fgColor theme="9" tint="0.59999389629810485"/>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525">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79"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8"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3" fillId="0" borderId="0" xfId="0" applyNumberFormat="1" applyFont="1" applyProtection="1">
      <protection locked="0"/>
    </xf>
    <xf numFmtId="3" fontId="74" fillId="0" borderId="0" xfId="0" applyNumberFormat="1" applyFont="1" applyAlignment="1" applyProtection="1">
      <alignment horizontal="center" wrapText="1"/>
      <protection locked="0"/>
    </xf>
    <xf numFmtId="0" fontId="75" fillId="0" borderId="0" xfId="0" applyFont="1" applyProtection="1">
      <protection locked="0"/>
    </xf>
    <xf numFmtId="0" fontId="76"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7" fillId="0" borderId="10" xfId="0" applyFont="1" applyBorder="1" applyProtection="1">
      <protection locked="0"/>
    </xf>
    <xf numFmtId="3" fontId="77"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0" fontId="0" fillId="58" borderId="0" xfId="0" applyFill="1"/>
    <xf numFmtId="0" fontId="81" fillId="0" borderId="0" xfId="0" applyFont="1"/>
    <xf numFmtId="49" fontId="0" fillId="0" borderId="0" xfId="0" applyNumberFormat="1"/>
    <xf numFmtId="4" fontId="0" fillId="0" borderId="0" xfId="0" applyNumberFormat="1"/>
    <xf numFmtId="4" fontId="13" fillId="0" borderId="0" xfId="0" applyNumberFormat="1" applyFont="1"/>
    <xf numFmtId="49" fontId="0" fillId="58" borderId="0" xfId="0" applyNumberFormat="1" applyFill="1"/>
    <xf numFmtId="4" fontId="0" fillId="58" borderId="0" xfId="0" applyNumberFormat="1" applyFill="1"/>
    <xf numFmtId="4" fontId="0" fillId="59" borderId="0" xfId="0" applyNumberFormat="1" applyFill="1"/>
    <xf numFmtId="4" fontId="0" fillId="60" borderId="0" xfId="0" applyNumberFormat="1" applyFill="1"/>
    <xf numFmtId="4" fontId="0" fillId="61" borderId="0" xfId="0" applyNumberFormat="1" applyFill="1"/>
    <xf numFmtId="4" fontId="0" fillId="62" borderId="0" xfId="0" applyNumberFormat="1" applyFill="1"/>
    <xf numFmtId="4" fontId="0" fillId="63" borderId="0" xfId="0" applyNumberFormat="1" applyFill="1"/>
    <xf numFmtId="4" fontId="0" fillId="64" borderId="0" xfId="0" applyNumberFormat="1" applyFill="1"/>
    <xf numFmtId="4" fontId="0" fillId="65" borderId="0" xfId="0" applyNumberFormat="1" applyFill="1"/>
    <xf numFmtId="4" fontId="0" fillId="66" borderId="0" xfId="0" applyNumberFormat="1" applyFill="1"/>
    <xf numFmtId="4" fontId="0" fillId="67" borderId="0" xfId="0" applyNumberFormat="1" applyFill="1"/>
    <xf numFmtId="4" fontId="0" fillId="68" borderId="0" xfId="0" applyNumberFormat="1" applyFill="1"/>
    <xf numFmtId="4" fontId="0" fillId="69" borderId="0" xfId="0" applyNumberFormat="1" applyFill="1"/>
    <xf numFmtId="4" fontId="0" fillId="70" borderId="0" xfId="0" applyNumberFormat="1" applyFill="1"/>
    <xf numFmtId="4" fontId="0" fillId="71" borderId="0" xfId="0" applyNumberFormat="1" applyFill="1"/>
    <xf numFmtId="4" fontId="24" fillId="0" borderId="0" xfId="0" applyNumberFormat="1" applyFont="1"/>
    <xf numFmtId="165" fontId="0" fillId="0" borderId="0" xfId="1" applyNumberFormat="1" applyFont="1"/>
    <xf numFmtId="3" fontId="67" fillId="0" borderId="7" xfId="0" applyNumberFormat="1" applyFont="1" applyBorder="1" applyAlignment="1">
      <alignment wrapText="1"/>
    </xf>
    <xf numFmtId="4" fontId="0" fillId="72" borderId="0" xfId="0" applyNumberFormat="1" applyFill="1"/>
    <xf numFmtId="4" fontId="0" fillId="73" borderId="0" xfId="0" applyNumberFormat="1" applyFill="1"/>
    <xf numFmtId="0" fontId="82" fillId="0" borderId="0" xfId="0" applyFont="1"/>
    <xf numFmtId="164" fontId="20" fillId="0" borderId="0" xfId="1" applyFont="1"/>
    <xf numFmtId="0" fontId="83" fillId="59" borderId="0" xfId="0" applyFont="1" applyFill="1" applyAlignment="1">
      <alignment vertical="center" wrapText="1"/>
    </xf>
    <xf numFmtId="0" fontId="83" fillId="59" borderId="0" xfId="0" applyFont="1" applyFill="1" applyAlignment="1">
      <alignment vertical="center"/>
    </xf>
    <xf numFmtId="3" fontId="62" fillId="59" borderId="0" xfId="0" applyNumberFormat="1" applyFont="1" applyFill="1" applyProtection="1">
      <protection locked="0"/>
    </xf>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20" fillId="0" borderId="0" xfId="0" applyNumberFormat="1" applyFont="1" applyAlignment="1" applyProtection="1">
      <alignment horizontal="left" vertic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wrapText="1"/>
    </xf>
    <xf numFmtId="49" fontId="19" fillId="0" borderId="10" xfId="0" applyNumberFormat="1" applyFont="1" applyBorder="1" applyAlignment="1">
      <alignment horizontal="center" wrapText="1"/>
    </xf>
    <xf numFmtId="49" fontId="19" fillId="0" borderId="39" xfId="0" applyNumberFormat="1" applyFont="1" applyBorder="1" applyAlignment="1">
      <alignment horizontal="center" wrapText="1"/>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xfId="1" builtinId="3"/>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er c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heetViews>
  <sheetFormatPr defaultColWidth="11.5703125" defaultRowHeight="15" x14ac:dyDescent="0.25"/>
  <cols>
    <col min="1" max="1" width="27.5703125" customWidth="1"/>
    <col min="2" max="2" width="26.42578125" customWidth="1"/>
    <col min="3" max="3" width="36" customWidth="1"/>
  </cols>
  <sheetData>
    <row r="2" spans="1:3" x14ac:dyDescent="0.25">
      <c r="A2" s="48" t="s">
        <v>0</v>
      </c>
      <c r="B2" s="13"/>
      <c r="C2" s="14"/>
    </row>
    <row r="3" spans="1:3" x14ac:dyDescent="0.25">
      <c r="A3" s="15"/>
      <c r="B3" s="16"/>
      <c r="C3" s="12"/>
    </row>
    <row r="4" spans="1:3" x14ac:dyDescent="0.25">
      <c r="A4" s="17" t="s">
        <v>1</v>
      </c>
      <c r="B4" s="12"/>
      <c r="C4" s="12"/>
    </row>
    <row r="5" spans="1:3" x14ac:dyDescent="0.25">
      <c r="A5" s="473" t="s">
        <v>2</v>
      </c>
      <c r="B5" s="471"/>
      <c r="C5" s="471"/>
    </row>
    <row r="6" spans="1:3" x14ac:dyDescent="0.25">
      <c r="A6" s="471"/>
      <c r="B6" s="471"/>
      <c r="C6" s="471"/>
    </row>
    <row r="7" spans="1:3" x14ac:dyDescent="0.25">
      <c r="A7" s="18"/>
      <c r="B7" s="18"/>
      <c r="C7" s="18"/>
    </row>
    <row r="8" spans="1:3" x14ac:dyDescent="0.25">
      <c r="A8" s="17" t="s">
        <v>3</v>
      </c>
      <c r="B8" s="19"/>
      <c r="C8" s="19"/>
    </row>
    <row r="9" spans="1:3" x14ac:dyDescent="0.25">
      <c r="A9" s="20" t="s">
        <v>4</v>
      </c>
      <c r="B9" s="19"/>
      <c r="C9" s="12"/>
    </row>
    <row r="10" spans="1:3" x14ac:dyDescent="0.25">
      <c r="A10" s="474" t="s">
        <v>5</v>
      </c>
      <c r="B10" s="475"/>
      <c r="C10" s="475"/>
    </row>
    <row r="11" spans="1:3" x14ac:dyDescent="0.25">
      <c r="A11" s="475"/>
      <c r="B11" s="475"/>
      <c r="C11" s="475"/>
    </row>
    <row r="12" spans="1:3" ht="16.5" customHeight="1" x14ac:dyDescent="0.25">
      <c r="A12" s="475"/>
      <c r="B12" s="475"/>
      <c r="C12" s="475"/>
    </row>
    <row r="13" spans="1:3" x14ac:dyDescent="0.25">
      <c r="A13" s="21"/>
      <c r="B13" s="21"/>
      <c r="C13" s="21"/>
    </row>
    <row r="14" spans="1:3" x14ac:dyDescent="0.25">
      <c r="A14" s="20" t="s">
        <v>6</v>
      </c>
      <c r="B14" s="19"/>
      <c r="C14" s="12"/>
    </row>
    <row r="15" spans="1:3" x14ac:dyDescent="0.25">
      <c r="A15" s="474" t="s">
        <v>7</v>
      </c>
      <c r="B15" s="475"/>
      <c r="C15" s="475"/>
    </row>
    <row r="16" spans="1:3" x14ac:dyDescent="0.25">
      <c r="A16" s="475"/>
      <c r="B16" s="475"/>
      <c r="C16" s="475"/>
    </row>
    <row r="17" spans="1:3" x14ac:dyDescent="0.25">
      <c r="A17" s="475"/>
      <c r="B17" s="475"/>
      <c r="C17" s="475"/>
    </row>
    <row r="18" spans="1:3" x14ac:dyDescent="0.25">
      <c r="A18" s="475"/>
      <c r="B18" s="475"/>
      <c r="C18" s="475"/>
    </row>
    <row r="19" spans="1:3" x14ac:dyDescent="0.25">
      <c r="A19" s="22"/>
      <c r="B19" s="19"/>
      <c r="C19" s="12"/>
    </row>
    <row r="20" spans="1:3" x14ac:dyDescent="0.25">
      <c r="A20" s="20" t="s">
        <v>8</v>
      </c>
      <c r="B20" s="19"/>
      <c r="C20" s="12"/>
    </row>
    <row r="21" spans="1:3" x14ac:dyDescent="0.25">
      <c r="A21" s="474" t="s">
        <v>9</v>
      </c>
      <c r="B21" s="475"/>
      <c r="C21" s="475"/>
    </row>
    <row r="22" spans="1:3" x14ac:dyDescent="0.25">
      <c r="A22" s="475"/>
      <c r="B22" s="475"/>
      <c r="C22" s="475"/>
    </row>
    <row r="23" spans="1:3" x14ac:dyDescent="0.25">
      <c r="A23" s="475"/>
      <c r="B23" s="475"/>
      <c r="C23" s="475"/>
    </row>
    <row r="24" spans="1:3" x14ac:dyDescent="0.25">
      <c r="A24" s="475"/>
      <c r="B24" s="475"/>
      <c r="C24" s="475"/>
    </row>
    <row r="25" spans="1:3" x14ac:dyDescent="0.25">
      <c r="A25" s="475"/>
      <c r="B25" s="475"/>
      <c r="C25" s="475"/>
    </row>
    <row r="26" spans="1:3" x14ac:dyDescent="0.25">
      <c r="A26" s="20" t="s">
        <v>10</v>
      </c>
      <c r="B26" s="19"/>
      <c r="C26" s="12"/>
    </row>
    <row r="27" spans="1:3" x14ac:dyDescent="0.25">
      <c r="A27" s="474" t="s">
        <v>11</v>
      </c>
      <c r="B27" s="471"/>
      <c r="C27" s="471"/>
    </row>
    <row r="28" spans="1:3" x14ac:dyDescent="0.25">
      <c r="A28" s="471"/>
      <c r="B28" s="471"/>
      <c r="C28" s="471"/>
    </row>
    <row r="29" spans="1:3" x14ac:dyDescent="0.25">
      <c r="A29" s="471"/>
      <c r="B29" s="471"/>
      <c r="C29" s="471"/>
    </row>
    <row r="30" spans="1:3" x14ac:dyDescent="0.25">
      <c r="A30" s="471"/>
      <c r="B30" s="471"/>
      <c r="C30" s="471"/>
    </row>
    <row r="31" spans="1:3" x14ac:dyDescent="0.25">
      <c r="A31" s="471"/>
      <c r="B31" s="471"/>
      <c r="C31" s="471"/>
    </row>
    <row r="32" spans="1:3" x14ac:dyDescent="0.25">
      <c r="A32" s="471"/>
      <c r="B32" s="471"/>
      <c r="C32" s="471"/>
    </row>
    <row r="33" spans="1:3" x14ac:dyDescent="0.25">
      <c r="A33" s="22"/>
      <c r="B33" s="19"/>
      <c r="C33" s="12"/>
    </row>
    <row r="34" spans="1:3" x14ac:dyDescent="0.25">
      <c r="A34" s="20" t="s">
        <v>12</v>
      </c>
      <c r="B34" s="19"/>
      <c r="C34" s="12"/>
    </row>
    <row r="35" spans="1:3" x14ac:dyDescent="0.25">
      <c r="A35" s="470" t="s">
        <v>13</v>
      </c>
      <c r="B35" s="471"/>
      <c r="C35" s="471"/>
    </row>
    <row r="36" spans="1:3" x14ac:dyDescent="0.25">
      <c r="A36" s="471"/>
      <c r="B36" s="471"/>
      <c r="C36" s="471"/>
    </row>
    <row r="37" spans="1:3" x14ac:dyDescent="0.25">
      <c r="A37" s="471"/>
      <c r="B37" s="471"/>
      <c r="C37" s="471"/>
    </row>
    <row r="38" spans="1:3" x14ac:dyDescent="0.25">
      <c r="A38" s="22"/>
      <c r="B38" s="19"/>
      <c r="C38" s="12"/>
    </row>
    <row r="39" spans="1:3" x14ac:dyDescent="0.25">
      <c r="A39" s="20" t="s">
        <v>14</v>
      </c>
      <c r="B39" s="19"/>
      <c r="C39" s="12"/>
    </row>
    <row r="40" spans="1:3" x14ac:dyDescent="0.25">
      <c r="A40" s="474" t="s">
        <v>15</v>
      </c>
      <c r="B40" s="471"/>
      <c r="C40" s="471"/>
    </row>
    <row r="41" spans="1:3" x14ac:dyDescent="0.25">
      <c r="A41" s="471"/>
      <c r="B41" s="471"/>
      <c r="C41" s="471"/>
    </row>
    <row r="42" spans="1:3" x14ac:dyDescent="0.25">
      <c r="A42" s="20" t="s">
        <v>16</v>
      </c>
      <c r="B42" s="19"/>
      <c r="C42" s="12"/>
    </row>
    <row r="43" spans="1:3" x14ac:dyDescent="0.25">
      <c r="A43" s="474" t="s">
        <v>17</v>
      </c>
      <c r="B43" s="471"/>
      <c r="C43" s="471"/>
    </row>
    <row r="44" spans="1:3" x14ac:dyDescent="0.25">
      <c r="A44" s="471"/>
      <c r="B44" s="471"/>
      <c r="C44" s="471"/>
    </row>
    <row r="45" spans="1:3" x14ac:dyDescent="0.25">
      <c r="A45" s="471"/>
      <c r="B45" s="471"/>
      <c r="C45" s="471"/>
    </row>
    <row r="46" spans="1:3" x14ac:dyDescent="0.25">
      <c r="A46" s="20" t="s">
        <v>18</v>
      </c>
      <c r="B46" s="19"/>
      <c r="C46" s="12"/>
    </row>
    <row r="47" spans="1:3" x14ac:dyDescent="0.25">
      <c r="A47" s="474" t="s">
        <v>19</v>
      </c>
      <c r="B47" s="471"/>
      <c r="C47" s="471"/>
    </row>
    <row r="48" spans="1:3" x14ac:dyDescent="0.25">
      <c r="A48" s="471"/>
      <c r="B48" s="471"/>
      <c r="C48" s="471"/>
    </row>
    <row r="49" spans="1:3" x14ac:dyDescent="0.25">
      <c r="A49" s="471"/>
      <c r="B49" s="471"/>
      <c r="C49" s="471"/>
    </row>
    <row r="50" spans="1:3" x14ac:dyDescent="0.25">
      <c r="A50" s="22"/>
      <c r="B50" s="19"/>
      <c r="C50" s="12"/>
    </row>
    <row r="51" spans="1:3" x14ac:dyDescent="0.25">
      <c r="A51" s="20" t="s">
        <v>20</v>
      </c>
      <c r="B51" s="19"/>
      <c r="C51" s="12"/>
    </row>
    <row r="52" spans="1:3" x14ac:dyDescent="0.25">
      <c r="A52" s="474" t="s">
        <v>21</v>
      </c>
      <c r="B52" s="476"/>
      <c r="C52" s="476"/>
    </row>
    <row r="53" spans="1:3" x14ac:dyDescent="0.25">
      <c r="A53" s="476"/>
      <c r="B53" s="476"/>
      <c r="C53" s="476"/>
    </row>
    <row r="54" spans="1:3" x14ac:dyDescent="0.25">
      <c r="A54" s="476"/>
      <c r="B54" s="476"/>
      <c r="C54" s="476"/>
    </row>
    <row r="55" spans="1:3" x14ac:dyDescent="0.25">
      <c r="A55" s="23"/>
      <c r="B55" s="23"/>
      <c r="C55" s="23"/>
    </row>
    <row r="56" spans="1:3" x14ac:dyDescent="0.25">
      <c r="A56" s="20" t="s">
        <v>22</v>
      </c>
      <c r="B56" s="19"/>
      <c r="C56" s="12"/>
    </row>
    <row r="57" spans="1:3" ht="30" customHeight="1" x14ac:dyDescent="0.25">
      <c r="A57" s="474" t="s">
        <v>23</v>
      </c>
      <c r="B57" s="475"/>
      <c r="C57" s="475"/>
    </row>
    <row r="58" spans="1:3" x14ac:dyDescent="0.25">
      <c r="A58" s="22" t="s">
        <v>24</v>
      </c>
      <c r="B58" s="19"/>
      <c r="C58" s="12"/>
    </row>
    <row r="59" spans="1:3" ht="14.25" customHeight="1" x14ac:dyDescent="0.25">
      <c r="A59" s="472" t="s">
        <v>25</v>
      </c>
      <c r="B59" s="472"/>
      <c r="C59" s="12"/>
    </row>
    <row r="60" spans="1:3" x14ac:dyDescent="0.25">
      <c r="A60" s="25" t="s">
        <v>26</v>
      </c>
      <c r="B60" s="26"/>
      <c r="C60" s="26"/>
    </row>
    <row r="61" spans="1:3" x14ac:dyDescent="0.25">
      <c r="A61" s="27"/>
      <c r="B61" s="19"/>
      <c r="C61" s="12"/>
    </row>
    <row r="62" spans="1:3" ht="15.75" customHeight="1" x14ac:dyDescent="0.25">
      <c r="A62" s="24" t="s">
        <v>27</v>
      </c>
      <c r="B62" s="19"/>
      <c r="C62" s="12"/>
    </row>
    <row r="63" spans="1:3" x14ac:dyDescent="0.25">
      <c r="A63" s="25" t="s">
        <v>28</v>
      </c>
      <c r="B63" s="26"/>
      <c r="C63" s="26"/>
    </row>
    <row r="64" spans="1:3" x14ac:dyDescent="0.25">
      <c r="A64" s="26"/>
      <c r="B64" s="26"/>
      <c r="C64" s="26"/>
    </row>
    <row r="65" spans="1:3" x14ac:dyDescent="0.25">
      <c r="A65" s="24" t="s">
        <v>29</v>
      </c>
      <c r="B65" s="19"/>
      <c r="C65" s="12"/>
    </row>
    <row r="66" spans="1:3" x14ac:dyDescent="0.25">
      <c r="A66" s="470" t="s">
        <v>30</v>
      </c>
      <c r="B66" s="471"/>
      <c r="C66" s="471"/>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1"/>
  <sheetViews>
    <sheetView workbookViewId="0">
      <selection activeCell="A22" sqref="A22"/>
    </sheetView>
  </sheetViews>
  <sheetFormatPr defaultColWidth="9.140625" defaultRowHeight="15" x14ac:dyDescent="0.25"/>
  <cols>
    <col min="1" max="1" width="45" customWidth="1"/>
    <col min="2" max="6" width="11.42578125" customWidth="1"/>
  </cols>
  <sheetData>
    <row r="1" spans="1:9" x14ac:dyDescent="0.25">
      <c r="A1" s="309" t="str">
        <f>Resultatregnskap!A1</f>
        <v>Fagskolens navn: Folkeuniversitetets Fagskole AS</v>
      </c>
      <c r="B1" s="225"/>
      <c r="C1" s="338"/>
      <c r="D1" s="10"/>
      <c r="E1" s="10"/>
      <c r="F1" s="10"/>
    </row>
    <row r="2" spans="1:9" x14ac:dyDescent="0.25">
      <c r="A2" s="10"/>
      <c r="B2" s="339"/>
      <c r="C2" s="340"/>
      <c r="D2" s="10"/>
      <c r="E2" s="10"/>
      <c r="F2" s="10"/>
    </row>
    <row r="3" spans="1:9" x14ac:dyDescent="0.25">
      <c r="A3" s="64" t="s">
        <v>672</v>
      </c>
      <c r="B3" s="341"/>
      <c r="C3" s="341"/>
      <c r="D3" s="341"/>
      <c r="E3" s="10"/>
      <c r="F3" s="10"/>
    </row>
    <row r="4" spans="1:9" x14ac:dyDescent="0.25">
      <c r="A4" s="342" t="s">
        <v>215</v>
      </c>
      <c r="B4" s="339"/>
      <c r="C4" s="339"/>
      <c r="D4" s="32"/>
      <c r="E4" s="10"/>
      <c r="F4" s="343"/>
    </row>
    <row r="5" spans="1:9" ht="38.25" x14ac:dyDescent="0.25">
      <c r="A5" s="344"/>
      <c r="B5" s="80" t="s">
        <v>673</v>
      </c>
      <c r="C5" s="80" t="s">
        <v>674</v>
      </c>
      <c r="D5" s="345" t="s">
        <v>675</v>
      </c>
      <c r="E5" s="345" t="s">
        <v>676</v>
      </c>
      <c r="F5" s="346" t="s">
        <v>677</v>
      </c>
    </row>
    <row r="6" spans="1:9" x14ac:dyDescent="0.25">
      <c r="A6" s="344" t="s">
        <v>678</v>
      </c>
      <c r="B6" s="347"/>
      <c r="C6" s="347"/>
      <c r="D6" s="347"/>
      <c r="E6" s="347">
        <f>SUM(B6:D6)</f>
        <v>0</v>
      </c>
      <c r="F6" s="343" t="s">
        <v>679</v>
      </c>
    </row>
    <row r="7" spans="1:9" x14ac:dyDescent="0.25">
      <c r="A7" s="348" t="s">
        <v>680</v>
      </c>
      <c r="B7" s="347"/>
      <c r="C7" s="347">
        <v>156</v>
      </c>
      <c r="D7" s="347"/>
      <c r="E7" s="347">
        <v>156</v>
      </c>
      <c r="F7" s="343" t="s">
        <v>681</v>
      </c>
    </row>
    <row r="8" spans="1:9" x14ac:dyDescent="0.25">
      <c r="A8" s="348" t="s">
        <v>682</v>
      </c>
      <c r="B8" s="349"/>
      <c r="C8" s="349"/>
      <c r="D8" s="349"/>
      <c r="E8" s="347">
        <f>SUM(B8:D8)</f>
        <v>0</v>
      </c>
      <c r="F8" s="343" t="s">
        <v>683</v>
      </c>
    </row>
    <row r="9" spans="1:9" x14ac:dyDescent="0.25">
      <c r="A9" s="350" t="s">
        <v>684</v>
      </c>
      <c r="B9" s="351"/>
      <c r="C9" s="351"/>
      <c r="D9" s="351"/>
      <c r="E9" s="347">
        <f>SUM(B9:D9)</f>
        <v>0</v>
      </c>
      <c r="F9" s="343" t="s">
        <v>685</v>
      </c>
    </row>
    <row r="10" spans="1:9" x14ac:dyDescent="0.25">
      <c r="A10" s="352" t="s">
        <v>686</v>
      </c>
      <c r="B10" s="353">
        <f>SUBTOTAL(9,B6:B9)</f>
        <v>0</v>
      </c>
      <c r="C10" s="353">
        <f>SUBTOTAL(9,C6:C9)</f>
        <v>156</v>
      </c>
      <c r="D10" s="353">
        <f>SUBTOTAL(9,D6:D9)</f>
        <v>0</v>
      </c>
      <c r="E10" s="353">
        <f>SUBTOTAL(9,E6:E9)</f>
        <v>156</v>
      </c>
      <c r="F10" s="354" t="s">
        <v>687</v>
      </c>
      <c r="I10">
        <f>5351+156</f>
        <v>5507</v>
      </c>
    </row>
    <row r="11" spans="1:9" x14ac:dyDescent="0.25">
      <c r="A11" s="348" t="s">
        <v>688</v>
      </c>
      <c r="B11" s="349"/>
      <c r="C11" s="349"/>
      <c r="D11" s="349"/>
      <c r="E11" s="347">
        <f>SUM(B11:D11)</f>
        <v>0</v>
      </c>
      <c r="F11" s="343" t="s">
        <v>689</v>
      </c>
    </row>
    <row r="12" spans="1:9" x14ac:dyDescent="0.25">
      <c r="A12" s="348" t="s">
        <v>690</v>
      </c>
      <c r="B12" s="349"/>
      <c r="C12" s="349"/>
      <c r="D12" s="349"/>
      <c r="E12" s="347">
        <f>SUM(B12:D12)</f>
        <v>0</v>
      </c>
      <c r="F12" s="343" t="s">
        <v>691</v>
      </c>
    </row>
    <row r="13" spans="1:9" x14ac:dyDescent="0.25">
      <c r="A13" s="348" t="s">
        <v>692</v>
      </c>
      <c r="B13" s="349"/>
      <c r="C13" s="349"/>
      <c r="D13" s="349"/>
      <c r="E13" s="347">
        <f>SUM(B13:D13)</f>
        <v>0</v>
      </c>
      <c r="F13" s="343" t="s">
        <v>693</v>
      </c>
    </row>
    <row r="14" spans="1:9" x14ac:dyDescent="0.25">
      <c r="A14" s="348" t="s">
        <v>694</v>
      </c>
      <c r="B14" s="349"/>
      <c r="C14" s="349">
        <v>-5</v>
      </c>
      <c r="D14" s="349"/>
      <c r="E14" s="347">
        <f>SUM(B14:D14)</f>
        <v>-5</v>
      </c>
      <c r="F14" s="343" t="s">
        <v>695</v>
      </c>
    </row>
    <row r="15" spans="1:9" x14ac:dyDescent="0.25">
      <c r="A15" s="348" t="s">
        <v>696</v>
      </c>
      <c r="B15" s="349"/>
      <c r="C15" s="349"/>
      <c r="D15" s="349"/>
      <c r="E15" s="347">
        <f>SUM(B15:D15)</f>
        <v>0</v>
      </c>
      <c r="F15" s="343" t="s">
        <v>697</v>
      </c>
    </row>
    <row r="16" spans="1:9" x14ac:dyDescent="0.25">
      <c r="A16" s="352" t="s">
        <v>698</v>
      </c>
      <c r="B16" s="353">
        <f>SUBTOTAL(9,B6:B15)</f>
        <v>0</v>
      </c>
      <c r="C16" s="355">
        <f>SUBTOTAL(9,C6:C15)</f>
        <v>151</v>
      </c>
      <c r="D16" s="355">
        <f>SUBTOTAL(9,D6:D15)</f>
        <v>0</v>
      </c>
      <c r="E16" s="355">
        <f>SUBTOTAL(9,E6:E15)</f>
        <v>151</v>
      </c>
      <c r="F16" s="354" t="s">
        <v>699</v>
      </c>
    </row>
    <row r="17" spans="1:6" x14ac:dyDescent="0.25">
      <c r="A17" s="344"/>
      <c r="B17" s="32"/>
      <c r="C17" s="32"/>
      <c r="D17" s="32"/>
      <c r="E17" s="129"/>
      <c r="F17" s="343"/>
    </row>
    <row r="18" spans="1:6" x14ac:dyDescent="0.25">
      <c r="A18" s="496" t="s">
        <v>700</v>
      </c>
      <c r="B18" s="496"/>
      <c r="C18" s="496"/>
      <c r="D18" s="496"/>
      <c r="E18" s="496"/>
    </row>
    <row r="20" spans="1:6" x14ac:dyDescent="0.25">
      <c r="A20" t="s">
        <v>831</v>
      </c>
    </row>
    <row r="21" spans="1:6" x14ac:dyDescent="0.25">
      <c r="A21" t="s">
        <v>832</v>
      </c>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5"/>
  <sheetViews>
    <sheetView workbookViewId="0">
      <selection activeCell="H19" sqref="H19:M31"/>
    </sheetView>
  </sheetViews>
  <sheetFormatPr defaultColWidth="11.42578125" defaultRowHeight="12.75" x14ac:dyDescent="0.2"/>
  <cols>
    <col min="1" max="1" width="51" style="45" customWidth="1"/>
    <col min="2" max="2" width="10.5703125" style="45" customWidth="1"/>
    <col min="3" max="3" width="14" style="45" customWidth="1"/>
    <col min="4" max="4" width="12.42578125" style="45" customWidth="1"/>
    <col min="5" max="5" width="13.42578125" style="45" customWidth="1"/>
    <col min="6" max="6" width="12.5703125" style="45" customWidth="1"/>
    <col min="7" max="8" width="14.5703125" style="45" customWidth="1"/>
    <col min="9" max="9" width="13.42578125" style="45" customWidth="1"/>
    <col min="10" max="10" width="10.5703125" style="45" customWidth="1"/>
    <col min="11" max="16384" width="11.42578125" style="45"/>
  </cols>
  <sheetData>
    <row r="2" spans="1:11" x14ac:dyDescent="0.2">
      <c r="A2" s="309" t="str">
        <f>Resultatregnskap!A1</f>
        <v>Fagskolens navn: Folkeuniversitetets Fagskole AS</v>
      </c>
    </row>
    <row r="4" spans="1:11" x14ac:dyDescent="0.2">
      <c r="A4" s="309" t="s">
        <v>701</v>
      </c>
      <c r="B4" s="309"/>
      <c r="C4" s="309"/>
      <c r="D4" s="309"/>
      <c r="E4" s="309"/>
      <c r="F4" s="309"/>
      <c r="G4" s="309"/>
      <c r="H4" s="309"/>
      <c r="I4" s="309"/>
      <c r="J4" s="309"/>
    </row>
    <row r="5" spans="1:11" x14ac:dyDescent="0.2">
      <c r="A5" s="356" t="s">
        <v>215</v>
      </c>
      <c r="B5" s="356"/>
    </row>
    <row r="6" spans="1:11" ht="25.5" x14ac:dyDescent="0.2">
      <c r="A6" s="357"/>
      <c r="B6" s="357" t="s">
        <v>279</v>
      </c>
      <c r="C6" s="358" t="s">
        <v>702</v>
      </c>
      <c r="D6" s="358" t="s">
        <v>703</v>
      </c>
      <c r="E6" s="358" t="s">
        <v>287</v>
      </c>
      <c r="F6" s="358" t="s">
        <v>704</v>
      </c>
      <c r="G6" s="358" t="s">
        <v>705</v>
      </c>
      <c r="H6" s="358" t="s">
        <v>706</v>
      </c>
      <c r="I6" s="357" t="s">
        <v>203</v>
      </c>
      <c r="J6" s="359" t="s">
        <v>707</v>
      </c>
    </row>
    <row r="7" spans="1:11" ht="15" customHeight="1" x14ac:dyDescent="0.2">
      <c r="A7" s="360" t="str">
        <f>'Note 7'!A6</f>
        <v>Anskaffelseskost 31.12.2023</v>
      </c>
      <c r="B7" s="361"/>
      <c r="C7" s="361"/>
      <c r="D7" s="361"/>
      <c r="E7" s="361"/>
      <c r="F7" s="361"/>
      <c r="G7" s="361"/>
      <c r="H7" s="361">
        <v>4727</v>
      </c>
      <c r="I7" s="362">
        <f t="shared" ref="I7:I16" si="0">SUM(B7:H7)</f>
        <v>4727</v>
      </c>
      <c r="J7" s="360" t="s">
        <v>708</v>
      </c>
      <c r="K7" s="363"/>
    </row>
    <row r="8" spans="1:11" ht="15" customHeight="1" x14ac:dyDescent="0.2">
      <c r="A8" s="360" t="str">
        <f>'Note 7'!A7</f>
        <v xml:space="preserve"> + tilgang pr. 31.12.2024 (+)</v>
      </c>
      <c r="B8" s="361"/>
      <c r="C8" s="361"/>
      <c r="D8" s="361">
        <v>558</v>
      </c>
      <c r="E8" s="361"/>
      <c r="F8" s="361"/>
      <c r="G8" s="361"/>
      <c r="H8" s="361">
        <v>170</v>
      </c>
      <c r="I8" s="362">
        <f t="shared" si="0"/>
        <v>728</v>
      </c>
      <c r="J8" s="360" t="s">
        <v>709</v>
      </c>
    </row>
    <row r="9" spans="1:11" ht="15" customHeight="1" x14ac:dyDescent="0.2">
      <c r="A9" s="360" t="str">
        <f>'Note 7'!A8</f>
        <v xml:space="preserve"> - avgang pr. 31.12.2024 (-)</v>
      </c>
      <c r="B9" s="361"/>
      <c r="C9" s="361"/>
      <c r="D9" s="361"/>
      <c r="E9" s="361"/>
      <c r="F9" s="361"/>
      <c r="G9" s="361"/>
      <c r="H9" s="361">
        <v>-104</v>
      </c>
      <c r="I9" s="362">
        <f t="shared" si="0"/>
        <v>-104</v>
      </c>
      <c r="J9" s="360" t="s">
        <v>710</v>
      </c>
    </row>
    <row r="10" spans="1:11" ht="15" customHeight="1" x14ac:dyDescent="0.2">
      <c r="A10" s="360" t="str">
        <f>'Note 7'!A9</f>
        <v xml:space="preserve"> +/- fra eiendel under utførelse til annen gruppe (+/-)</v>
      </c>
      <c r="B10" s="361"/>
      <c r="C10" s="361"/>
      <c r="D10" s="361"/>
      <c r="E10" s="361"/>
      <c r="F10" s="361"/>
      <c r="G10" s="361"/>
      <c r="H10" s="361"/>
      <c r="I10" s="362">
        <f t="shared" si="0"/>
        <v>0</v>
      </c>
      <c r="J10" s="360" t="s">
        <v>711</v>
      </c>
    </row>
    <row r="11" spans="1:11" ht="15" customHeight="1" x14ac:dyDescent="0.2">
      <c r="A11" s="364" t="str">
        <f>'Note 7'!A10</f>
        <v>Anskaffelseskost 31.12.2024</v>
      </c>
      <c r="B11" s="365">
        <f>SUBTOTAL(9,B7:B10)</f>
        <v>0</v>
      </c>
      <c r="C11" s="365">
        <f t="shared" ref="C11:H11" si="1">SUBTOTAL(9,C7:C10)</f>
        <v>0</v>
      </c>
      <c r="D11" s="365">
        <f t="shared" si="1"/>
        <v>558</v>
      </c>
      <c r="E11" s="365">
        <f t="shared" si="1"/>
        <v>0</v>
      </c>
      <c r="F11" s="365">
        <f>SUBTOTAL(9,F7:F10)</f>
        <v>0</v>
      </c>
      <c r="G11" s="365">
        <f t="shared" si="1"/>
        <v>0</v>
      </c>
      <c r="H11" s="365">
        <f t="shared" si="1"/>
        <v>4793</v>
      </c>
      <c r="I11" s="365">
        <f t="shared" si="0"/>
        <v>5351</v>
      </c>
      <c r="J11" s="366" t="s">
        <v>712</v>
      </c>
    </row>
    <row r="12" spans="1:11" ht="15" customHeight="1" x14ac:dyDescent="0.2">
      <c r="A12" s="360" t="str">
        <f>'Note 7'!A11</f>
        <v xml:space="preserve"> - akkumulerte nedskrivninger pr. 31.12.2023 (-)</v>
      </c>
      <c r="B12" s="362"/>
      <c r="C12" s="362"/>
      <c r="D12" s="362"/>
      <c r="E12" s="362"/>
      <c r="F12" s="362"/>
      <c r="G12" s="362"/>
      <c r="H12" s="362">
        <v>-122</v>
      </c>
      <c r="I12" s="362">
        <f t="shared" si="0"/>
        <v>-122</v>
      </c>
      <c r="J12" s="360" t="s">
        <v>713</v>
      </c>
    </row>
    <row r="13" spans="1:11" ht="15" customHeight="1" x14ac:dyDescent="0.2">
      <c r="A13" s="360" t="str">
        <f>'Note 7'!A12</f>
        <v xml:space="preserve"> - nedskrivninger pr. 31.12.2024 (-)</v>
      </c>
      <c r="B13" s="362"/>
      <c r="C13" s="362"/>
      <c r="D13" s="362"/>
      <c r="E13" s="362"/>
      <c r="F13" s="362"/>
      <c r="G13" s="362"/>
      <c r="H13" s="362"/>
      <c r="I13" s="362">
        <f t="shared" si="0"/>
        <v>0</v>
      </c>
      <c r="J13" s="360" t="s">
        <v>714</v>
      </c>
    </row>
    <row r="14" spans="1:11" ht="15" customHeight="1" x14ac:dyDescent="0.2">
      <c r="A14" s="360" t="str">
        <f>'Note 7'!A13</f>
        <v xml:space="preserve"> - akkumulerte avskrivninger pr. 31.12.2023 (-)</v>
      </c>
      <c r="B14" s="362"/>
      <c r="C14" s="362"/>
      <c r="D14" s="362"/>
      <c r="E14" s="362"/>
      <c r="F14" s="362"/>
      <c r="G14" s="362"/>
      <c r="H14" s="362">
        <f>-674-1036+10</f>
        <v>-1700</v>
      </c>
      <c r="I14" s="362">
        <f t="shared" si="0"/>
        <v>-1700</v>
      </c>
      <c r="J14" s="360" t="s">
        <v>715</v>
      </c>
    </row>
    <row r="15" spans="1:11" ht="15" customHeight="1" x14ac:dyDescent="0.2">
      <c r="A15" s="360" t="str">
        <f>'Note 7'!A14</f>
        <v xml:space="preserve"> - ordinære avskrivninger pr. 31.12.2024 (-)</v>
      </c>
      <c r="B15" s="362"/>
      <c r="C15" s="362"/>
      <c r="D15" s="362">
        <v>-47</v>
      </c>
      <c r="E15" s="362"/>
      <c r="F15" s="362"/>
      <c r="G15" s="362"/>
      <c r="H15" s="362">
        <f>-560-560</f>
        <v>-1120</v>
      </c>
      <c r="I15" s="362">
        <f t="shared" si="0"/>
        <v>-1167</v>
      </c>
      <c r="J15" s="360" t="s">
        <v>716</v>
      </c>
    </row>
    <row r="16" spans="1:11" ht="15" customHeight="1" x14ac:dyDescent="0.2">
      <c r="A16" s="360" t="str">
        <f>'Note 7'!A15</f>
        <v xml:space="preserve"> + akkumulert avskrivning avgang pr. 31.12.2024 (+)</v>
      </c>
      <c r="B16" s="362"/>
      <c r="C16" s="362"/>
      <c r="D16" s="362"/>
      <c r="E16" s="362"/>
      <c r="F16" s="362"/>
      <c r="G16" s="362"/>
      <c r="H16" s="362"/>
      <c r="I16" s="362">
        <f t="shared" si="0"/>
        <v>0</v>
      </c>
      <c r="J16" s="360" t="s">
        <v>717</v>
      </c>
    </row>
    <row r="17" spans="1:10" ht="15" customHeight="1" x14ac:dyDescent="0.2">
      <c r="A17" s="364" t="str">
        <f>'Note 7'!A16</f>
        <v>Balanseført verdi 31.12.2024</v>
      </c>
      <c r="B17" s="365">
        <f t="shared" ref="B17:G17" si="2">SUBTOTAL(9,B7:B16)</f>
        <v>0</v>
      </c>
      <c r="C17" s="365">
        <f t="shared" si="2"/>
        <v>0</v>
      </c>
      <c r="D17" s="365">
        <f t="shared" si="2"/>
        <v>511</v>
      </c>
      <c r="E17" s="365">
        <f t="shared" si="2"/>
        <v>0</v>
      </c>
      <c r="F17" s="365">
        <f>SUBTOTAL(9,F7:F16)</f>
        <v>0</v>
      </c>
      <c r="G17" s="365">
        <f t="shared" si="2"/>
        <v>0</v>
      </c>
      <c r="H17" s="365">
        <f>SUBTOTAL(9,H7:H16)</f>
        <v>1851</v>
      </c>
      <c r="I17" s="365">
        <f>SUM(B17:H17)</f>
        <v>2362</v>
      </c>
      <c r="J17" s="366" t="s">
        <v>718</v>
      </c>
    </row>
    <row r="19" spans="1:10" x14ac:dyDescent="0.2">
      <c r="A19" s="497" t="s">
        <v>700</v>
      </c>
      <c r="B19" s="497"/>
      <c r="C19" s="497"/>
      <c r="D19" s="497"/>
    </row>
    <row r="20" spans="1:10" ht="15" customHeight="1" x14ac:dyDescent="0.2"/>
    <row r="21" spans="1:10" ht="15" customHeight="1" x14ac:dyDescent="0.2">
      <c r="H21" s="466"/>
    </row>
    <row r="22" spans="1:10" ht="15" customHeight="1" x14ac:dyDescent="0.2"/>
    <row r="23" spans="1:10" x14ac:dyDescent="0.2">
      <c r="H23" s="466"/>
    </row>
    <row r="25" spans="1:10" x14ac:dyDescent="0.2">
      <c r="H25" s="466"/>
    </row>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G13" sqref="G13"/>
    </sheetView>
  </sheetViews>
  <sheetFormatPr defaultColWidth="17.42578125" defaultRowHeight="15.75" customHeight="1" x14ac:dyDescent="0.2"/>
  <cols>
    <col min="1" max="1" width="43.42578125" style="61" customWidth="1"/>
    <col min="2" max="3" width="15.5703125" style="337" customWidth="1"/>
    <col min="4" max="4" width="13.5703125" style="391" customWidth="1"/>
    <col min="5" max="6" width="10.5703125" style="61" customWidth="1"/>
    <col min="7" max="16384" width="17.42578125" style="61"/>
  </cols>
  <sheetData>
    <row r="1" spans="1:7" ht="12.75" x14ac:dyDescent="0.2">
      <c r="A1" s="309" t="str">
        <f>Resultatregnskap!A1</f>
        <v>Fagskolens navn: Folkeuniversitetets Fagskole AS</v>
      </c>
      <c r="B1" s="306"/>
      <c r="C1" s="306"/>
      <c r="D1" s="367"/>
      <c r="E1" s="312"/>
      <c r="F1" s="312"/>
    </row>
    <row r="2" spans="1:7" ht="12" customHeight="1" x14ac:dyDescent="0.2">
      <c r="A2" s="312"/>
      <c r="B2" s="306"/>
      <c r="C2" s="307"/>
      <c r="D2" s="367"/>
      <c r="E2" s="312"/>
      <c r="F2" s="312"/>
    </row>
    <row r="3" spans="1:7" ht="15" customHeight="1" x14ac:dyDescent="0.2">
      <c r="A3" s="368" t="s">
        <v>719</v>
      </c>
      <c r="B3" s="369"/>
      <c r="C3" s="276"/>
      <c r="D3" s="276"/>
      <c r="E3" s="275"/>
      <c r="F3" s="275"/>
    </row>
    <row r="4" spans="1:7" ht="15" customHeight="1" x14ac:dyDescent="0.2">
      <c r="A4" s="370" t="s">
        <v>215</v>
      </c>
      <c r="B4" s="369"/>
      <c r="C4" s="276"/>
      <c r="D4" s="279"/>
      <c r="E4" s="275"/>
      <c r="F4" s="275"/>
    </row>
    <row r="5" spans="1:7" ht="15.75" customHeight="1" x14ac:dyDescent="0.2">
      <c r="A5" s="371" t="s">
        <v>317</v>
      </c>
      <c r="B5" s="372">
        <f>Resultatregnskap!C6</f>
        <v>45657</v>
      </c>
      <c r="C5" s="373">
        <f>Resultatregnskap!D6</f>
        <v>45291</v>
      </c>
      <c r="D5" s="284" t="s">
        <v>217</v>
      </c>
      <c r="E5" s="374"/>
      <c r="F5" s="275"/>
    </row>
    <row r="6" spans="1:7" ht="15.75" customHeight="1" x14ac:dyDescent="0.2">
      <c r="A6" s="375" t="s">
        <v>720</v>
      </c>
      <c r="B6" s="325">
        <v>289</v>
      </c>
      <c r="C6" s="325">
        <v>2868</v>
      </c>
      <c r="D6" s="293" t="s">
        <v>721</v>
      </c>
      <c r="E6" s="275"/>
      <c r="F6" s="275"/>
    </row>
    <row r="7" spans="1:7" ht="15.75" customHeight="1" x14ac:dyDescent="0.2">
      <c r="A7" s="375" t="s">
        <v>722</v>
      </c>
      <c r="B7" s="322">
        <v>-55</v>
      </c>
      <c r="C7" s="322">
        <v>-1059</v>
      </c>
      <c r="D7" s="293" t="s">
        <v>723</v>
      </c>
      <c r="E7" s="275"/>
      <c r="F7" s="275"/>
    </row>
    <row r="8" spans="1:7" ht="15.75" customHeight="1" x14ac:dyDescent="0.2">
      <c r="A8" s="376" t="s">
        <v>724</v>
      </c>
      <c r="B8" s="377">
        <f>SUM(B6:B7)</f>
        <v>234</v>
      </c>
      <c r="C8" s="378">
        <f>SUM(C6:C7)</f>
        <v>1809</v>
      </c>
      <c r="D8" s="293" t="s">
        <v>725</v>
      </c>
      <c r="E8" s="275"/>
      <c r="F8" s="275"/>
    </row>
    <row r="9" spans="1:7" ht="15.75" customHeight="1" x14ac:dyDescent="0.2">
      <c r="A9" s="379"/>
      <c r="B9" s="326"/>
      <c r="C9" s="326"/>
      <c r="D9" s="274"/>
      <c r="E9" s="275"/>
      <c r="F9" s="275"/>
    </row>
    <row r="10" spans="1:7" ht="15.75" customHeight="1" x14ac:dyDescent="0.2">
      <c r="A10" s="371" t="s">
        <v>319</v>
      </c>
      <c r="B10" s="372">
        <f>Resultatregnskap!C6</f>
        <v>45657</v>
      </c>
      <c r="C10" s="373">
        <f>Resultatregnskap!D6</f>
        <v>45291</v>
      </c>
      <c r="D10" s="380" t="s">
        <v>217</v>
      </c>
      <c r="E10" s="275"/>
      <c r="F10" s="275"/>
    </row>
    <row r="11" spans="1:7" ht="15.75" customHeight="1" x14ac:dyDescent="0.2">
      <c r="A11" s="381" t="s">
        <v>726</v>
      </c>
      <c r="B11" s="325">
        <f>730+1013</f>
        <v>1743</v>
      </c>
      <c r="C11" s="325">
        <f>489+130</f>
        <v>619</v>
      </c>
      <c r="D11" s="382" t="s">
        <v>727</v>
      </c>
      <c r="E11" s="275"/>
      <c r="F11" s="275"/>
      <c r="G11" s="79"/>
    </row>
    <row r="12" spans="1:7" ht="15.75" customHeight="1" x14ac:dyDescent="0.2">
      <c r="A12" s="383" t="s">
        <v>722</v>
      </c>
      <c r="B12" s="384"/>
      <c r="C12" s="384"/>
      <c r="D12" s="385" t="s">
        <v>728</v>
      </c>
      <c r="E12" s="275"/>
      <c r="F12" s="275"/>
    </row>
    <row r="13" spans="1:7" ht="15.75" customHeight="1" x14ac:dyDescent="0.2">
      <c r="A13" s="386" t="s">
        <v>729</v>
      </c>
      <c r="B13" s="324">
        <f>SUM(B11:B12)</f>
        <v>1743</v>
      </c>
      <c r="C13" s="325">
        <f>SUM(C11:C12)</f>
        <v>619</v>
      </c>
      <c r="D13" s="382" t="s">
        <v>730</v>
      </c>
      <c r="E13" s="275"/>
      <c r="F13" s="275"/>
    </row>
    <row r="14" spans="1:7" ht="15.75" customHeight="1" x14ac:dyDescent="0.2">
      <c r="A14" s="275"/>
      <c r="B14" s="276"/>
      <c r="C14" s="276"/>
      <c r="D14" s="305"/>
      <c r="E14" s="275"/>
      <c r="F14" s="275"/>
    </row>
    <row r="15" spans="1:7" ht="15.75" customHeight="1" x14ac:dyDescent="0.2">
      <c r="A15" s="29" t="s">
        <v>731</v>
      </c>
      <c r="B15" s="29"/>
      <c r="C15" s="29"/>
      <c r="D15" s="29"/>
      <c r="E15" s="275"/>
      <c r="F15" s="275"/>
    </row>
    <row r="16" spans="1:7" ht="15.75" customHeight="1" x14ac:dyDescent="0.2">
      <c r="A16" s="370" t="s">
        <v>215</v>
      </c>
      <c r="B16" s="62"/>
      <c r="C16" s="62"/>
      <c r="D16" s="62"/>
      <c r="E16" s="275"/>
      <c r="F16" s="275"/>
    </row>
    <row r="17" spans="1:6" ht="15.75" customHeight="1" x14ac:dyDescent="0.2">
      <c r="A17" s="105"/>
      <c r="B17" s="372">
        <f>Resultatregnskap!C6</f>
        <v>45657</v>
      </c>
      <c r="C17" s="373">
        <f>Resultatregnskap!D6</f>
        <v>45291</v>
      </c>
      <c r="D17" s="387" t="s">
        <v>217</v>
      </c>
      <c r="E17" s="275"/>
      <c r="F17" s="275"/>
    </row>
    <row r="18" spans="1:6" ht="15.75" customHeight="1" x14ac:dyDescent="0.2">
      <c r="A18" s="381" t="s">
        <v>732</v>
      </c>
      <c r="B18" s="105"/>
      <c r="C18" s="105"/>
      <c r="D18" s="388" t="s">
        <v>733</v>
      </c>
      <c r="E18" s="389"/>
      <c r="F18" s="275"/>
    </row>
    <row r="19" spans="1:6" ht="15.75" customHeight="1" x14ac:dyDescent="0.2">
      <c r="A19" s="381" t="s">
        <v>734</v>
      </c>
      <c r="B19" s="105"/>
      <c r="C19" s="105"/>
      <c r="D19" s="388" t="s">
        <v>735</v>
      </c>
      <c r="E19" s="389"/>
      <c r="F19" s="275"/>
    </row>
    <row r="20" spans="1:6" ht="15.75" customHeight="1" x14ac:dyDescent="0.2">
      <c r="A20" s="390" t="s">
        <v>736</v>
      </c>
      <c r="B20" s="105"/>
      <c r="C20" s="105"/>
      <c r="D20" s="388" t="s">
        <v>737</v>
      </c>
      <c r="E20" s="275"/>
      <c r="F20" s="275"/>
    </row>
    <row r="21" spans="1:6" ht="15.75" customHeight="1" x14ac:dyDescent="0.2">
      <c r="A21" s="390" t="s">
        <v>211</v>
      </c>
      <c r="B21" s="324">
        <f>SUM(B18:B20)</f>
        <v>0</v>
      </c>
      <c r="C21" s="325">
        <f>SUM(C18:C20)</f>
        <v>0</v>
      </c>
      <c r="D21" s="382" t="s">
        <v>738</v>
      </c>
      <c r="E21" s="275"/>
      <c r="F21" s="275"/>
    </row>
    <row r="22" spans="1:6" ht="15.75" customHeight="1" x14ac:dyDescent="0.2">
      <c r="A22" s="62"/>
      <c r="B22" s="62"/>
      <c r="C22" s="62"/>
      <c r="D22" s="62"/>
      <c r="E22" s="129"/>
      <c r="F22" s="129"/>
    </row>
    <row r="23" spans="1:6" ht="55.5" customHeight="1" x14ac:dyDescent="0.2">
      <c r="A23" s="498" t="s">
        <v>739</v>
      </c>
      <c r="B23" s="499"/>
      <c r="C23" s="499"/>
      <c r="D23" s="499"/>
      <c r="E23" s="129"/>
      <c r="F23" s="129"/>
    </row>
    <row r="24" spans="1:6" ht="15.75" customHeight="1" x14ac:dyDescent="0.2">
      <c r="A24" s="500"/>
      <c r="B24" s="500"/>
      <c r="C24" s="500"/>
      <c r="D24" s="500"/>
      <c r="E24" s="129"/>
      <c r="F24" s="129"/>
    </row>
    <row r="25" spans="1:6" ht="15.75" customHeight="1" x14ac:dyDescent="0.2">
      <c r="A25" s="57"/>
      <c r="B25" s="94"/>
      <c r="C25" s="94"/>
      <c r="D25" s="305"/>
      <c r="E25" s="129"/>
      <c r="F25" s="129"/>
    </row>
    <row r="26" spans="1:6" ht="15.75" customHeight="1" x14ac:dyDescent="0.2">
      <c r="A26" s="129"/>
      <c r="B26" s="94"/>
      <c r="C26" s="94"/>
      <c r="D26" s="305"/>
      <c r="E26" s="129"/>
      <c r="F26" s="129"/>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B12" sqref="B12"/>
    </sheetView>
  </sheetViews>
  <sheetFormatPr defaultColWidth="11.42578125" defaultRowHeight="12.75" x14ac:dyDescent="0.2"/>
  <cols>
    <col min="1" max="1" width="34.42578125" style="45" customWidth="1"/>
    <col min="2" max="4" width="15.5703125" style="45" customWidth="1"/>
    <col min="5" max="16384" width="11.42578125" style="45"/>
  </cols>
  <sheetData>
    <row r="2" spans="1:7" ht="15" x14ac:dyDescent="0.25">
      <c r="A2" s="392" t="str">
        <f>'Note 9 og 10'!A1</f>
        <v>Fagskolens navn: Folkeuniversitetets Fagskole AS</v>
      </c>
      <c r="B2" s="392"/>
      <c r="C2" s="392"/>
      <c r="D2" s="392"/>
      <c r="E2" s="46"/>
      <c r="F2" s="46"/>
      <c r="G2" s="46"/>
    </row>
    <row r="4" spans="1:7" x14ac:dyDescent="0.2">
      <c r="A4" s="309" t="s">
        <v>740</v>
      </c>
      <c r="B4" s="309"/>
      <c r="C4" s="309"/>
      <c r="D4" s="309"/>
    </row>
    <row r="5" spans="1:7" ht="15" x14ac:dyDescent="0.25">
      <c r="A5" s="393" t="s">
        <v>215</v>
      </c>
      <c r="B5" s="309"/>
      <c r="C5" s="309"/>
      <c r="D5" s="309"/>
    </row>
    <row r="6" spans="1:7" ht="15" x14ac:dyDescent="0.25">
      <c r="A6" s="394"/>
      <c r="B6" s="395">
        <f>Resultatregnskap!C6</f>
        <v>45657</v>
      </c>
      <c r="C6" s="396">
        <f>Resultatregnskap!D6</f>
        <v>45291</v>
      </c>
      <c r="D6" s="397" t="s">
        <v>217</v>
      </c>
      <c r="E6" s="398"/>
    </row>
    <row r="7" spans="1:7" ht="15" x14ac:dyDescent="0.25">
      <c r="A7" s="399" t="s">
        <v>741</v>
      </c>
      <c r="B7" s="394"/>
      <c r="C7" s="394"/>
      <c r="D7" s="400" t="s">
        <v>742</v>
      </c>
    </row>
    <row r="8" spans="1:7" ht="15" x14ac:dyDescent="0.25">
      <c r="A8" s="399" t="s">
        <v>743</v>
      </c>
      <c r="B8" s="394"/>
      <c r="C8" s="394"/>
      <c r="D8" s="400" t="s">
        <v>744</v>
      </c>
    </row>
    <row r="9" spans="1:7" ht="15" x14ac:dyDescent="0.25">
      <c r="A9" s="399" t="s">
        <v>745</v>
      </c>
      <c r="B9" s="394"/>
      <c r="C9" s="394"/>
      <c r="D9" s="400" t="s">
        <v>746</v>
      </c>
    </row>
    <row r="10" spans="1:7" ht="15" x14ac:dyDescent="0.25">
      <c r="A10" s="399" t="s">
        <v>76</v>
      </c>
      <c r="B10" s="394"/>
      <c r="C10" s="394"/>
      <c r="D10" s="400" t="s">
        <v>747</v>
      </c>
    </row>
    <row r="11" spans="1:7" ht="17.25" x14ac:dyDescent="0.25">
      <c r="A11" s="401" t="s">
        <v>748</v>
      </c>
      <c r="B11" s="394">
        <v>3731</v>
      </c>
      <c r="C11" s="394">
        <v>4748</v>
      </c>
      <c r="D11" s="400" t="s">
        <v>749</v>
      </c>
    </row>
    <row r="12" spans="1:7" ht="15" x14ac:dyDescent="0.25">
      <c r="A12" s="399" t="s">
        <v>750</v>
      </c>
      <c r="B12" s="394"/>
      <c r="C12" s="394"/>
      <c r="D12" s="400" t="s">
        <v>751</v>
      </c>
    </row>
    <row r="13" spans="1:7" ht="15" x14ac:dyDescent="0.25">
      <c r="A13" s="402" t="s">
        <v>752</v>
      </c>
      <c r="B13" s="394">
        <f>SUBTOTAL(9,B7:B12)</f>
        <v>3731</v>
      </c>
      <c r="C13" s="394">
        <f>SUBTOTAL(9,C7:C12)</f>
        <v>4748</v>
      </c>
      <c r="D13" s="403" t="s">
        <v>753</v>
      </c>
    </row>
    <row r="14" spans="1:7" ht="15" x14ac:dyDescent="0.25">
      <c r="A14" s="46"/>
      <c r="B14" s="46"/>
      <c r="C14" s="46"/>
    </row>
    <row r="15" spans="1:7" s="78" customFormat="1" ht="49.5" customHeight="1" x14ac:dyDescent="0.25">
      <c r="A15" s="501" t="s">
        <v>754</v>
      </c>
      <c r="B15" s="502"/>
      <c r="C15" s="502"/>
      <c r="D15" s="502"/>
    </row>
    <row r="18" spans="1:1" x14ac:dyDescent="0.2">
      <c r="A18" s="404"/>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90" zoomScaleNormal="90" workbookViewId="0">
      <selection activeCell="A18" sqref="A18:I18"/>
    </sheetView>
  </sheetViews>
  <sheetFormatPr defaultColWidth="11.42578125" defaultRowHeight="12.75" x14ac:dyDescent="0.2"/>
  <cols>
    <col min="1" max="1" width="27.42578125" style="45" customWidth="1"/>
    <col min="2" max="2" width="19" style="45" customWidth="1"/>
    <col min="3" max="3" width="13.5703125" style="45" customWidth="1"/>
    <col min="4" max="4" width="19" style="45" customWidth="1"/>
    <col min="5" max="5" width="13.5703125" style="45" customWidth="1"/>
    <col min="6" max="6" width="20" style="45" customWidth="1"/>
    <col min="7" max="8" width="13.5703125" style="45" customWidth="1"/>
    <col min="9" max="9" width="15.28515625" style="45" customWidth="1"/>
    <col min="10" max="16384" width="11.42578125" style="45"/>
  </cols>
  <sheetData>
    <row r="2" spans="1:10" x14ac:dyDescent="0.2">
      <c r="A2" s="509" t="s">
        <v>755</v>
      </c>
      <c r="B2" s="509"/>
      <c r="C2" s="509"/>
      <c r="D2" s="509"/>
      <c r="E2" s="509"/>
      <c r="F2" s="509"/>
      <c r="G2" s="509"/>
      <c r="H2" s="509"/>
    </row>
    <row r="4" spans="1:10" x14ac:dyDescent="0.2">
      <c r="A4" s="309" t="s">
        <v>756</v>
      </c>
      <c r="B4" s="309"/>
      <c r="C4" s="309"/>
      <c r="D4" s="309"/>
      <c r="E4" s="309"/>
      <c r="F4" s="309"/>
      <c r="G4" s="309"/>
      <c r="H4" s="309"/>
    </row>
    <row r="5" spans="1:10" x14ac:dyDescent="0.2">
      <c r="A5" s="356" t="s">
        <v>215</v>
      </c>
      <c r="B5" s="309"/>
      <c r="C5" s="309"/>
      <c r="D5" s="309"/>
      <c r="E5" s="309"/>
      <c r="F5" s="309"/>
      <c r="G5" s="309"/>
      <c r="H5" s="309"/>
    </row>
    <row r="7" spans="1:10" x14ac:dyDescent="0.2">
      <c r="A7" s="405"/>
      <c r="B7" s="510" t="s">
        <v>757</v>
      </c>
      <c r="C7" s="511"/>
      <c r="D7" s="510" t="s">
        <v>758</v>
      </c>
      <c r="E7" s="511"/>
      <c r="F7" s="503" t="s">
        <v>759</v>
      </c>
      <c r="G7" s="504"/>
      <c r="H7" s="505"/>
      <c r="I7" s="406"/>
    </row>
    <row r="8" spans="1:10" x14ac:dyDescent="0.2">
      <c r="B8" s="512"/>
      <c r="C8" s="513"/>
      <c r="D8" s="512"/>
      <c r="E8" s="513"/>
      <c r="F8" s="506"/>
      <c r="G8" s="507"/>
      <c r="H8" s="508"/>
      <c r="I8" s="360"/>
    </row>
    <row r="9" spans="1:10" ht="26.25" customHeight="1" x14ac:dyDescent="0.2">
      <c r="B9" s="318" t="s">
        <v>760</v>
      </c>
      <c r="C9" s="318" t="s">
        <v>761</v>
      </c>
      <c r="D9" s="318" t="s">
        <v>760</v>
      </c>
      <c r="E9" s="318" t="s">
        <v>761</v>
      </c>
      <c r="F9" s="318" t="s">
        <v>760</v>
      </c>
      <c r="G9" s="318" t="s">
        <v>761</v>
      </c>
      <c r="H9" s="407" t="s">
        <v>762</v>
      </c>
      <c r="I9" s="364" t="s">
        <v>217</v>
      </c>
      <c r="J9" s="374"/>
    </row>
    <row r="10" spans="1:10" x14ac:dyDescent="0.2">
      <c r="A10" s="45" t="s">
        <v>346</v>
      </c>
      <c r="B10" s="408">
        <v>2000</v>
      </c>
      <c r="C10" s="409"/>
      <c r="D10" s="408"/>
      <c r="E10" s="409"/>
      <c r="F10" s="408">
        <f t="shared" ref="F10:G14" si="0">B10+D10</f>
        <v>2000</v>
      </c>
      <c r="G10" s="409">
        <f t="shared" si="0"/>
        <v>0</v>
      </c>
      <c r="H10" s="360">
        <f t="shared" ref="H10:H14" si="1">SUBTOTAL(9,F10:G10)</f>
        <v>2000</v>
      </c>
      <c r="I10" s="360" t="s">
        <v>763</v>
      </c>
    </row>
    <row r="11" spans="1:10" x14ac:dyDescent="0.2">
      <c r="A11" s="45" t="s">
        <v>348</v>
      </c>
      <c r="B11" s="408"/>
      <c r="C11" s="409"/>
      <c r="D11" s="408"/>
      <c r="E11" s="409"/>
      <c r="F11" s="408">
        <f t="shared" si="0"/>
        <v>0</v>
      </c>
      <c r="G11" s="409">
        <f t="shared" si="0"/>
        <v>0</v>
      </c>
      <c r="H11" s="360">
        <f t="shared" si="1"/>
        <v>0</v>
      </c>
      <c r="I11" s="360" t="s">
        <v>764</v>
      </c>
    </row>
    <row r="12" spans="1:10" x14ac:dyDescent="0.2">
      <c r="A12" s="45" t="s">
        <v>350</v>
      </c>
      <c r="B12" s="408"/>
      <c r="C12" s="409"/>
      <c r="D12" s="408">
        <v>3000</v>
      </c>
      <c r="E12" s="409"/>
      <c r="F12" s="408">
        <f t="shared" si="0"/>
        <v>3000</v>
      </c>
      <c r="G12" s="409">
        <f t="shared" si="0"/>
        <v>0</v>
      </c>
      <c r="H12" s="360">
        <f t="shared" si="1"/>
        <v>3000</v>
      </c>
      <c r="I12" s="360" t="s">
        <v>765</v>
      </c>
    </row>
    <row r="13" spans="1:10" x14ac:dyDescent="0.2">
      <c r="A13" s="45" t="s">
        <v>766</v>
      </c>
      <c r="B13" s="408"/>
      <c r="C13" s="409"/>
      <c r="D13" s="408"/>
      <c r="E13" s="409"/>
      <c r="F13" s="408">
        <f t="shared" si="0"/>
        <v>0</v>
      </c>
      <c r="G13" s="409">
        <f t="shared" si="0"/>
        <v>0</v>
      </c>
      <c r="H13" s="360">
        <f t="shared" si="1"/>
        <v>0</v>
      </c>
      <c r="I13" s="360" t="s">
        <v>767</v>
      </c>
    </row>
    <row r="14" spans="1:10" x14ac:dyDescent="0.2">
      <c r="A14" s="45" t="s">
        <v>358</v>
      </c>
      <c r="B14" s="408">
        <v>2663</v>
      </c>
      <c r="C14" s="409"/>
      <c r="D14" s="408">
        <v>-5116</v>
      </c>
      <c r="E14" s="409"/>
      <c r="F14" s="408">
        <f t="shared" si="0"/>
        <v>-2453</v>
      </c>
      <c r="G14" s="45">
        <f t="shared" si="0"/>
        <v>0</v>
      </c>
      <c r="H14" s="409">
        <f t="shared" si="1"/>
        <v>-2453</v>
      </c>
      <c r="I14" s="410" t="s">
        <v>768</v>
      </c>
    </row>
    <row r="15" spans="1:10" x14ac:dyDescent="0.2">
      <c r="A15" s="411" t="s">
        <v>203</v>
      </c>
      <c r="B15" s="412">
        <f>SUBTOTAL(9,B10:B14)</f>
        <v>4663</v>
      </c>
      <c r="C15" s="413">
        <f>SUBTOTAL(9,C10:C14)</f>
        <v>0</v>
      </c>
      <c r="D15" s="412">
        <f>SUBTOTAL(9,D10:D14)</f>
        <v>-2116</v>
      </c>
      <c r="E15" s="413">
        <f>SUBTOTAL(9,E10:E14)</f>
        <v>0</v>
      </c>
      <c r="F15" s="412">
        <f>SUBTOTAL(9,F10:F14)</f>
        <v>2547</v>
      </c>
      <c r="G15" s="414">
        <f>C15+E15</f>
        <v>0</v>
      </c>
      <c r="H15" s="364">
        <f>SUM(H10:H14)</f>
        <v>2547</v>
      </c>
      <c r="I15" s="366" t="s">
        <v>769</v>
      </c>
    </row>
    <row r="16" spans="1:10" x14ac:dyDescent="0.2">
      <c r="D16" s="45" t="s">
        <v>770</v>
      </c>
    </row>
    <row r="17" spans="1:9" x14ac:dyDescent="0.2">
      <c r="A17" s="404"/>
    </row>
    <row r="18" spans="1:9" ht="108.6" customHeight="1" x14ac:dyDescent="0.2">
      <c r="A18" s="514" t="s">
        <v>771</v>
      </c>
      <c r="B18" s="514"/>
      <c r="C18" s="514"/>
      <c r="D18" s="514"/>
      <c r="E18" s="514"/>
      <c r="F18" s="514"/>
      <c r="G18" s="514"/>
      <c r="H18" s="514"/>
      <c r="I18" s="514"/>
    </row>
    <row r="19" spans="1:9" x14ac:dyDescent="0.2">
      <c r="D19" s="404"/>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topLeftCell="A6" zoomScaleNormal="100" workbookViewId="0">
      <selection activeCell="B39" sqref="B39:E39"/>
    </sheetView>
  </sheetViews>
  <sheetFormatPr defaultColWidth="11.5703125" defaultRowHeight="15" x14ac:dyDescent="0.25"/>
  <cols>
    <col min="1" max="1" width="41.42578125" customWidth="1"/>
    <col min="2" max="2" width="18.140625" customWidth="1"/>
    <col min="3" max="3" width="14.5703125" customWidth="1"/>
    <col min="4" max="5" width="17" customWidth="1"/>
  </cols>
  <sheetData>
    <row r="1" spans="1:6" ht="15" customHeight="1" x14ac:dyDescent="0.25">
      <c r="A1" s="29" t="str">
        <f>Resultatregnskap!A1</f>
        <v>Fagskolens navn: Folkeuniversitetets Fagskole AS</v>
      </c>
      <c r="B1" s="29"/>
      <c r="C1" s="29"/>
      <c r="D1" s="29"/>
      <c r="E1" s="29"/>
    </row>
    <row r="2" spans="1:6" ht="15" customHeight="1" x14ac:dyDescent="0.25">
      <c r="A2" s="28"/>
      <c r="B2" s="28"/>
      <c r="C2" s="28"/>
      <c r="D2" s="28"/>
      <c r="E2" s="28"/>
    </row>
    <row r="3" spans="1:6" ht="15" customHeight="1" x14ac:dyDescent="0.25">
      <c r="A3" s="516" t="s">
        <v>772</v>
      </c>
      <c r="B3" s="516"/>
      <c r="C3" s="516"/>
      <c r="D3" s="516"/>
      <c r="E3" s="44"/>
    </row>
    <row r="4" spans="1:6" x14ac:dyDescent="0.25">
      <c r="A4" s="198" t="s">
        <v>215</v>
      </c>
      <c r="B4" s="28"/>
      <c r="C4" s="28"/>
      <c r="D4" s="28"/>
      <c r="E4" s="28"/>
    </row>
    <row r="5" spans="1:6" ht="25.5" x14ac:dyDescent="0.25">
      <c r="A5" s="84"/>
      <c r="B5" s="85" t="s">
        <v>760</v>
      </c>
      <c r="C5" s="86" t="s">
        <v>773</v>
      </c>
      <c r="D5" s="86" t="s">
        <v>774</v>
      </c>
      <c r="E5" s="83" t="s">
        <v>217</v>
      </c>
    </row>
    <row r="6" spans="1:6" x14ac:dyDescent="0.25">
      <c r="A6" s="30" t="s">
        <v>218</v>
      </c>
      <c r="B6" s="38"/>
      <c r="C6" s="39"/>
      <c r="D6" s="40"/>
      <c r="E6" s="40"/>
    </row>
    <row r="7" spans="1:6" x14ac:dyDescent="0.25">
      <c r="A7" s="31" t="s">
        <v>221</v>
      </c>
      <c r="B7" s="427">
        <f>+Resultatregnskap!C9</f>
        <v>43996</v>
      </c>
      <c r="C7" s="428"/>
      <c r="D7" s="429"/>
      <c r="E7" s="43" t="s">
        <v>775</v>
      </c>
      <c r="F7" s="51"/>
    </row>
    <row r="8" spans="1:6" x14ac:dyDescent="0.25">
      <c r="A8" s="31" t="s">
        <v>219</v>
      </c>
      <c r="B8" s="427">
        <f>+Resultatregnskap!C8</f>
        <v>0</v>
      </c>
      <c r="C8" s="430"/>
      <c r="D8" s="431"/>
      <c r="E8" s="43" t="s">
        <v>776</v>
      </c>
    </row>
    <row r="9" spans="1:6" x14ac:dyDescent="0.25">
      <c r="A9" s="415" t="s">
        <v>225</v>
      </c>
      <c r="B9" s="427">
        <f>+Resultatregnskap!C11</f>
        <v>6965</v>
      </c>
      <c r="C9" s="430"/>
      <c r="D9" s="431"/>
      <c r="E9" s="43" t="s">
        <v>777</v>
      </c>
    </row>
    <row r="10" spans="1:6" x14ac:dyDescent="0.25">
      <c r="A10" s="416" t="s">
        <v>227</v>
      </c>
      <c r="B10" s="432">
        <f>SUM(B7:B9)</f>
        <v>50961</v>
      </c>
      <c r="C10" s="433">
        <f>SUM(C8:C9)</f>
        <v>0</v>
      </c>
      <c r="D10" s="434">
        <f>SUM(D8:D9)</f>
        <v>0</v>
      </c>
      <c r="E10" s="417" t="s">
        <v>778</v>
      </c>
    </row>
    <row r="11" spans="1:6" x14ac:dyDescent="0.25">
      <c r="A11" s="418"/>
      <c r="B11" s="41"/>
      <c r="C11" s="42"/>
      <c r="D11" s="43"/>
      <c r="E11" s="43"/>
    </row>
    <row r="12" spans="1:6" x14ac:dyDescent="0.25">
      <c r="A12" s="419" t="s">
        <v>229</v>
      </c>
      <c r="B12" s="41"/>
      <c r="C12" s="42"/>
      <c r="D12" s="43"/>
      <c r="E12" s="43"/>
    </row>
    <row r="13" spans="1:6" x14ac:dyDescent="0.25">
      <c r="A13" s="420" t="s">
        <v>230</v>
      </c>
      <c r="B13" s="427">
        <f>+Resultatregnskap!C15</f>
        <v>160</v>
      </c>
      <c r="C13" s="430"/>
      <c r="D13" s="431"/>
      <c r="E13" s="43" t="s">
        <v>779</v>
      </c>
    </row>
    <row r="14" spans="1:6" x14ac:dyDescent="0.25">
      <c r="A14" s="420" t="s">
        <v>232</v>
      </c>
      <c r="B14" s="427">
        <f>+Resultatregnskap!C16</f>
        <v>39179</v>
      </c>
      <c r="C14" s="430"/>
      <c r="D14" s="431"/>
      <c r="E14" s="43" t="s">
        <v>780</v>
      </c>
    </row>
    <row r="15" spans="1:6" x14ac:dyDescent="0.25">
      <c r="A15" s="420" t="s">
        <v>234</v>
      </c>
      <c r="B15" s="427">
        <f>+Resultatregnskap!C17</f>
        <v>1172</v>
      </c>
      <c r="C15" s="430"/>
      <c r="D15" s="431"/>
      <c r="E15" s="43" t="s">
        <v>781</v>
      </c>
    </row>
    <row r="16" spans="1:6" x14ac:dyDescent="0.25">
      <c r="A16" s="420" t="s">
        <v>236</v>
      </c>
      <c r="B16" s="427">
        <f>+Resultatregnskap!C18</f>
        <v>0</v>
      </c>
      <c r="C16" s="430"/>
      <c r="D16" s="431"/>
      <c r="E16" s="43" t="s">
        <v>782</v>
      </c>
    </row>
    <row r="17" spans="1:5" x14ac:dyDescent="0.25">
      <c r="A17" s="415" t="s">
        <v>238</v>
      </c>
      <c r="B17" s="427">
        <f>+Resultatregnskap!C19</f>
        <v>15547</v>
      </c>
      <c r="C17" s="430"/>
      <c r="D17" s="431"/>
      <c r="E17" s="43" t="s">
        <v>783</v>
      </c>
    </row>
    <row r="18" spans="1:5" x14ac:dyDescent="0.25">
      <c r="A18" s="416" t="s">
        <v>240</v>
      </c>
      <c r="B18" s="432">
        <f>SUM(B13:B17)</f>
        <v>56058</v>
      </c>
      <c r="C18" s="433">
        <f>SUM(C13:C17)</f>
        <v>0</v>
      </c>
      <c r="D18" s="434">
        <f>SUM(D13:D17)</f>
        <v>0</v>
      </c>
      <c r="E18" s="417" t="s">
        <v>784</v>
      </c>
    </row>
    <row r="19" spans="1:5" x14ac:dyDescent="0.25">
      <c r="A19" s="418"/>
      <c r="B19" s="41"/>
      <c r="C19" s="42"/>
      <c r="D19" s="43"/>
      <c r="E19" s="43"/>
    </row>
    <row r="20" spans="1:5" x14ac:dyDescent="0.25">
      <c r="A20" s="416" t="s">
        <v>242</v>
      </c>
      <c r="B20" s="435">
        <f>B10-B18</f>
        <v>-5097</v>
      </c>
      <c r="C20" s="436">
        <f>C10-C18</f>
        <v>0</v>
      </c>
      <c r="D20" s="437">
        <f>D10-D18</f>
        <v>0</v>
      </c>
      <c r="E20" s="421" t="s">
        <v>785</v>
      </c>
    </row>
    <row r="21" spans="1:5" x14ac:dyDescent="0.25">
      <c r="A21" s="418"/>
      <c r="B21" s="41"/>
      <c r="C21" s="42"/>
      <c r="D21" s="43"/>
      <c r="E21" s="43"/>
    </row>
    <row r="22" spans="1:5" x14ac:dyDescent="0.25">
      <c r="A22" s="30" t="s">
        <v>244</v>
      </c>
      <c r="B22" s="41"/>
      <c r="C22" s="42"/>
      <c r="D22" s="43"/>
      <c r="E22" s="43"/>
    </row>
    <row r="23" spans="1:5" x14ac:dyDescent="0.25">
      <c r="A23" s="420" t="s">
        <v>245</v>
      </c>
      <c r="B23" s="427">
        <f>+Resultatregnskap!C25</f>
        <v>5</v>
      </c>
      <c r="C23" s="430"/>
      <c r="D23" s="431"/>
      <c r="E23" s="43" t="s">
        <v>786</v>
      </c>
    </row>
    <row r="24" spans="1:5" x14ac:dyDescent="0.25">
      <c r="A24" s="415" t="s">
        <v>247</v>
      </c>
      <c r="B24" s="427">
        <f>+Resultatregnskap!C26</f>
        <v>24</v>
      </c>
      <c r="C24" s="430"/>
      <c r="D24" s="431"/>
      <c r="E24" s="43" t="s">
        <v>787</v>
      </c>
    </row>
    <row r="25" spans="1:5" x14ac:dyDescent="0.25">
      <c r="A25" s="422" t="s">
        <v>249</v>
      </c>
      <c r="B25" s="432">
        <f>B23-B24</f>
        <v>-19</v>
      </c>
      <c r="C25" s="433">
        <f>C23-C24</f>
        <v>0</v>
      </c>
      <c r="D25" s="434">
        <f>D23-D24</f>
        <v>0</v>
      </c>
      <c r="E25" s="417" t="s">
        <v>788</v>
      </c>
    </row>
    <row r="26" spans="1:5" x14ac:dyDescent="0.25">
      <c r="A26" s="423"/>
      <c r="B26" s="41"/>
      <c r="C26" s="42"/>
      <c r="D26" s="43"/>
      <c r="E26" s="43"/>
    </row>
    <row r="27" spans="1:5" x14ac:dyDescent="0.25">
      <c r="A27" s="422" t="s">
        <v>251</v>
      </c>
      <c r="B27" s="432">
        <f>B20+B25</f>
        <v>-5116</v>
      </c>
      <c r="C27" s="433">
        <f>C20+C25</f>
        <v>0</v>
      </c>
      <c r="D27" s="434">
        <f>D20+D25</f>
        <v>0</v>
      </c>
      <c r="E27" s="417" t="s">
        <v>789</v>
      </c>
    </row>
    <row r="28" spans="1:5" x14ac:dyDescent="0.25">
      <c r="A28" s="418"/>
      <c r="B28" s="41"/>
      <c r="C28" s="42"/>
      <c r="D28" s="43"/>
      <c r="E28" s="43"/>
    </row>
    <row r="29" spans="1:5" x14ac:dyDescent="0.25">
      <c r="A29" s="420" t="s">
        <v>253</v>
      </c>
      <c r="B29" s="427">
        <f>+Resultatregnskap!C31</f>
        <v>0</v>
      </c>
      <c r="C29" s="430"/>
      <c r="D29" s="431"/>
      <c r="E29" s="43" t="s">
        <v>790</v>
      </c>
    </row>
    <row r="30" spans="1:5" x14ac:dyDescent="0.25">
      <c r="A30" s="424"/>
      <c r="B30" s="41"/>
      <c r="C30" s="42"/>
      <c r="D30" s="43"/>
      <c r="E30" s="43"/>
    </row>
    <row r="31" spans="1:5" x14ac:dyDescent="0.25">
      <c r="A31" s="422" t="s">
        <v>255</v>
      </c>
      <c r="B31" s="432">
        <f>B27-B29</f>
        <v>-5116</v>
      </c>
      <c r="C31" s="433">
        <f>C27-C29</f>
        <v>0</v>
      </c>
      <c r="D31" s="434">
        <f>D27-D29</f>
        <v>0</v>
      </c>
      <c r="E31" s="417" t="s">
        <v>791</v>
      </c>
    </row>
    <row r="32" spans="1:5" x14ac:dyDescent="0.25">
      <c r="A32" s="418"/>
      <c r="B32" s="41"/>
      <c r="C32" s="42"/>
      <c r="D32" s="43"/>
      <c r="E32" s="43"/>
    </row>
    <row r="33" spans="1:8" x14ac:dyDescent="0.25">
      <c r="A33" s="30" t="s">
        <v>792</v>
      </c>
      <c r="B33" s="41"/>
      <c r="C33" s="42"/>
      <c r="D33" s="43"/>
      <c r="E33" s="43"/>
    </row>
    <row r="34" spans="1:8" x14ac:dyDescent="0.25">
      <c r="A34" s="420" t="s">
        <v>258</v>
      </c>
      <c r="B34" s="427">
        <f>+Resultatregnskap!C36</f>
        <v>-5116</v>
      </c>
      <c r="C34" s="430"/>
      <c r="D34" s="431"/>
      <c r="E34" s="43" t="s">
        <v>793</v>
      </c>
    </row>
    <row r="35" spans="1:8" x14ac:dyDescent="0.25">
      <c r="A35" s="420" t="s">
        <v>260</v>
      </c>
      <c r="B35" s="427">
        <f>+Resultatregnskap!C37</f>
        <v>0</v>
      </c>
      <c r="C35" s="430"/>
      <c r="D35" s="431"/>
      <c r="E35" s="43" t="s">
        <v>794</v>
      </c>
    </row>
    <row r="36" spans="1:8" x14ac:dyDescent="0.25">
      <c r="A36" s="415" t="s">
        <v>262</v>
      </c>
      <c r="B36" s="427">
        <f>+Resultatregnskap!C38</f>
        <v>0</v>
      </c>
      <c r="C36" s="430"/>
      <c r="D36" s="431"/>
      <c r="E36" s="43" t="s">
        <v>795</v>
      </c>
    </row>
    <row r="37" spans="1:8" x14ac:dyDescent="0.25">
      <c r="A37" s="416" t="s">
        <v>264</v>
      </c>
      <c r="B37" s="432">
        <f>SUM(B34:B36)</f>
        <v>-5116</v>
      </c>
      <c r="C37" s="432">
        <f t="shared" ref="C37:D37" si="0">SUM(C34:C36)</f>
        <v>0</v>
      </c>
      <c r="D37" s="432">
        <f t="shared" si="0"/>
        <v>0</v>
      </c>
      <c r="E37" s="417" t="s">
        <v>796</v>
      </c>
    </row>
    <row r="38" spans="1:8" x14ac:dyDescent="0.25">
      <c r="A38" s="87"/>
      <c r="B38" s="29"/>
      <c r="C38" s="29"/>
      <c r="D38" s="29"/>
      <c r="E38" s="29"/>
    </row>
    <row r="39" spans="1:8" ht="53.25" customHeight="1" x14ac:dyDescent="0.25">
      <c r="A39" s="88" t="s">
        <v>797</v>
      </c>
      <c r="B39" s="517" t="s">
        <v>798</v>
      </c>
      <c r="C39" s="518"/>
      <c r="D39" s="518"/>
      <c r="E39" s="519"/>
      <c r="G39" s="89"/>
    </row>
    <row r="40" spans="1:8" ht="42.6" customHeight="1" x14ac:dyDescent="0.25">
      <c r="A40" s="88" t="s">
        <v>799</v>
      </c>
      <c r="B40" s="520"/>
      <c r="C40" s="521"/>
      <c r="D40" s="521"/>
      <c r="E40" s="522"/>
      <c r="G40" s="89"/>
    </row>
    <row r="41" spans="1:8" x14ac:dyDescent="0.25">
      <c r="A41" s="87"/>
      <c r="B41" s="29"/>
      <c r="C41" s="29"/>
      <c r="D41" s="29"/>
      <c r="E41" s="29"/>
    </row>
    <row r="42" spans="1:8" ht="187.5" customHeight="1" x14ac:dyDescent="0.25">
      <c r="A42" s="515" t="s">
        <v>800</v>
      </c>
      <c r="B42" s="515"/>
      <c r="C42" s="515"/>
      <c r="D42" s="515"/>
      <c r="E42" s="515"/>
      <c r="F42" s="515"/>
      <c r="G42" s="515"/>
      <c r="H42" s="515"/>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G21" sqref="G21"/>
    </sheetView>
  </sheetViews>
  <sheetFormatPr defaultColWidth="11.42578125" defaultRowHeight="15" x14ac:dyDescent="0.25"/>
  <cols>
    <col min="1" max="1" width="59.42578125" style="10" customWidth="1"/>
    <col min="2" max="3" width="12.5703125" style="5" customWidth="1"/>
    <col min="4" max="16384" width="11.42578125" style="10"/>
  </cols>
  <sheetData>
    <row r="1" spans="1:6" x14ac:dyDescent="0.25">
      <c r="A1" s="4" t="str">
        <f>Resultatregnskap!A1</f>
        <v>Fagskolens navn: Folkeuniversitetets Fagskole AS</v>
      </c>
    </row>
    <row r="3" spans="1:6" x14ac:dyDescent="0.25">
      <c r="A3" s="63" t="s">
        <v>801</v>
      </c>
      <c r="B3" s="6"/>
    </row>
    <row r="4" spans="1:6" x14ac:dyDescent="0.25">
      <c r="A4" s="64"/>
      <c r="B4" s="6"/>
    </row>
    <row r="5" spans="1:6" x14ac:dyDescent="0.25">
      <c r="A5" s="50" t="s">
        <v>802</v>
      </c>
      <c r="B5" s="32"/>
    </row>
    <row r="6" spans="1:6" x14ac:dyDescent="0.25">
      <c r="A6" s="50" t="s">
        <v>803</v>
      </c>
      <c r="B6" s="32"/>
      <c r="E6" s="5"/>
      <c r="F6" s="49"/>
    </row>
    <row r="7" spans="1:6" ht="15" customHeight="1" x14ac:dyDescent="0.25">
      <c r="A7" s="65"/>
      <c r="B7" s="523" t="s">
        <v>804</v>
      </c>
      <c r="C7" s="524"/>
    </row>
    <row r="8" spans="1:6" ht="15" customHeight="1" x14ac:dyDescent="0.25">
      <c r="A8" s="66" t="s">
        <v>805</v>
      </c>
      <c r="B8" s="67">
        <f>Resultatregnskap!C6</f>
        <v>45657</v>
      </c>
      <c r="C8" s="68">
        <f>Resultatregnskap!D6</f>
        <v>45291</v>
      </c>
      <c r="D8" s="69"/>
    </row>
    <row r="9" spans="1:6" x14ac:dyDescent="0.25">
      <c r="A9" s="1" t="s">
        <v>218</v>
      </c>
      <c r="B9" s="70">
        <f>Resultatregnskap!C12</f>
        <v>50961</v>
      </c>
      <c r="C9" s="71">
        <f>Resultatregnskap!D12</f>
        <v>44739</v>
      </c>
    </row>
    <row r="10" spans="1:6" x14ac:dyDescent="0.25">
      <c r="A10" s="72" t="s">
        <v>806</v>
      </c>
      <c r="B10" s="70">
        <f>Resultatregnskap!C9</f>
        <v>43996</v>
      </c>
      <c r="C10" s="71">
        <f>Resultatregnskap!D9</f>
        <v>39669</v>
      </c>
    </row>
    <row r="11" spans="1:6" x14ac:dyDescent="0.25">
      <c r="A11" s="72" t="s">
        <v>807</v>
      </c>
      <c r="B11" s="70">
        <f>'Note 1 og 2'!B29</f>
        <v>6864</v>
      </c>
      <c r="C11" s="70">
        <f>'Note 1 og 2'!C29</f>
        <v>4693</v>
      </c>
      <c r="D11" s="69"/>
    </row>
    <row r="12" spans="1:6" x14ac:dyDescent="0.25">
      <c r="A12" s="1" t="s">
        <v>232</v>
      </c>
      <c r="B12" s="70">
        <f>Resultatregnskap!C16</f>
        <v>39179</v>
      </c>
      <c r="C12" s="71">
        <f>Resultatregnskap!D16</f>
        <v>33472</v>
      </c>
      <c r="D12" s="69"/>
    </row>
    <row r="13" spans="1:6" x14ac:dyDescent="0.25">
      <c r="A13" s="1" t="s">
        <v>808</v>
      </c>
      <c r="B13" s="70">
        <f>Resultatregnskap!C20-Resultatregnskap!C16</f>
        <v>16879</v>
      </c>
      <c r="C13" s="71">
        <f>Resultatregnskap!D20-Resultatregnskap!D16</f>
        <v>13224</v>
      </c>
    </row>
    <row r="14" spans="1:6" x14ac:dyDescent="0.25">
      <c r="A14" s="1" t="s">
        <v>240</v>
      </c>
      <c r="B14" s="70">
        <f>Resultatregnskap!C20</f>
        <v>56058</v>
      </c>
      <c r="C14" s="71">
        <f>Resultatregnskap!D20</f>
        <v>46696</v>
      </c>
    </row>
    <row r="15" spans="1:6" x14ac:dyDescent="0.25">
      <c r="A15" s="1" t="s">
        <v>242</v>
      </c>
      <c r="B15" s="70">
        <f>Resultatregnskap!C22</f>
        <v>-5097</v>
      </c>
      <c r="C15" s="71">
        <f>Resultatregnskap!D22</f>
        <v>-1957</v>
      </c>
    </row>
    <row r="16" spans="1:6" x14ac:dyDescent="0.25">
      <c r="A16" s="1" t="s">
        <v>809</v>
      </c>
      <c r="B16" s="70">
        <f>Resultatregnskap!C33</f>
        <v>-5116</v>
      </c>
      <c r="C16" s="71">
        <f>Resultatregnskap!D33</f>
        <v>-1956</v>
      </c>
    </row>
    <row r="17" spans="1:3" x14ac:dyDescent="0.25">
      <c r="A17" s="73"/>
      <c r="B17" s="74"/>
      <c r="C17" s="75"/>
    </row>
    <row r="18" spans="1:3" x14ac:dyDescent="0.25">
      <c r="A18" s="2" t="s">
        <v>810</v>
      </c>
      <c r="B18" s="74"/>
      <c r="C18" s="75"/>
    </row>
    <row r="19" spans="1:3" x14ac:dyDescent="0.25">
      <c r="A19" s="1" t="s">
        <v>811</v>
      </c>
      <c r="B19" s="33">
        <f>('Balanse - eiendeler'!C11)+('Balanse - eiendeler'!C19)+('Balanse - eiendeler'!C29)</f>
        <v>2513</v>
      </c>
      <c r="C19" s="7">
        <f>('Balanse - eiendeler'!D11)+('Balanse - eiendeler'!D19)+('Balanse - eiendeler'!D29)</f>
        <v>2895</v>
      </c>
    </row>
    <row r="20" spans="1:3" x14ac:dyDescent="0.25">
      <c r="A20" s="1" t="s">
        <v>812</v>
      </c>
      <c r="B20" s="33">
        <f>('Balanse - eiendeler'!C35)+('Balanse - eiendeler'!C40)+('Balanse - eiendeler'!C46)+('Balanse - eiendeler'!C51)</f>
        <v>8106</v>
      </c>
      <c r="C20" s="7">
        <f>('Balanse - eiendeler'!D35)+('Balanse - eiendeler'!D40)+('Balanse - eiendeler'!D46)+('Balanse - eiendeler'!D51)</f>
        <v>9281</v>
      </c>
    </row>
    <row r="21" spans="1:3" x14ac:dyDescent="0.25">
      <c r="A21" s="1" t="s">
        <v>813</v>
      </c>
      <c r="B21" s="33">
        <f>'Balanse - eiendeler'!C53</f>
        <v>10619</v>
      </c>
      <c r="C21" s="7">
        <f>'Balanse - eiendeler'!D53</f>
        <v>12176</v>
      </c>
    </row>
    <row r="22" spans="1:3" x14ac:dyDescent="0.25">
      <c r="A22" s="1" t="s">
        <v>60</v>
      </c>
      <c r="B22" s="33">
        <f>'Balanse - egenkapital og gjeld'!C20</f>
        <v>2547</v>
      </c>
      <c r="C22" s="7">
        <f>'Balanse - egenkapital og gjeld'!D20</f>
        <v>4663</v>
      </c>
    </row>
    <row r="23" spans="1:3" x14ac:dyDescent="0.25">
      <c r="A23" s="1" t="s">
        <v>814</v>
      </c>
      <c r="B23" s="33">
        <f>('Balanse - egenkapital og gjeld'!C38)+('Balanse - egenkapital og gjeld'!C30)</f>
        <v>0</v>
      </c>
      <c r="C23" s="7">
        <f>('Balanse - egenkapital og gjeld'!D38)+('Balanse - egenkapital og gjeld'!D30)</f>
        <v>0</v>
      </c>
    </row>
    <row r="24" spans="1:3" x14ac:dyDescent="0.25">
      <c r="A24" s="1" t="s">
        <v>815</v>
      </c>
      <c r="B24" s="33">
        <f>'Balanse - egenkapital og gjeld'!C47</f>
        <v>8072</v>
      </c>
      <c r="C24" s="7">
        <f>'Balanse - egenkapital og gjeld'!D47</f>
        <v>7513</v>
      </c>
    </row>
    <row r="25" spans="1:3" x14ac:dyDescent="0.25">
      <c r="A25" s="1" t="s">
        <v>816</v>
      </c>
      <c r="B25" s="33">
        <f>'Balanse - egenkapital og gjeld'!C51</f>
        <v>10619</v>
      </c>
      <c r="C25" s="7">
        <f>'Balanse - egenkapital og gjeld'!D51</f>
        <v>12176</v>
      </c>
    </row>
    <row r="26" spans="1:3" x14ac:dyDescent="0.25">
      <c r="A26" s="3"/>
      <c r="B26" s="35"/>
      <c r="C26" s="6"/>
    </row>
    <row r="27" spans="1:3" x14ac:dyDescent="0.25">
      <c r="A27" s="3"/>
      <c r="B27" s="36"/>
      <c r="C27" s="9"/>
    </row>
    <row r="28" spans="1:3" x14ac:dyDescent="0.25">
      <c r="A28" s="2" t="s">
        <v>817</v>
      </c>
      <c r="B28" s="34"/>
      <c r="C28" s="8"/>
    </row>
    <row r="29" spans="1:3" x14ac:dyDescent="0.25">
      <c r="A29" s="1" t="s">
        <v>818</v>
      </c>
      <c r="B29" s="37">
        <f>B12/B14</f>
        <v>0.69890113810696064</v>
      </c>
      <c r="C29" s="11">
        <f>C12/C14</f>
        <v>0.7168065787219462</v>
      </c>
    </row>
    <row r="30" spans="1:3" x14ac:dyDescent="0.25">
      <c r="A30" s="1" t="s">
        <v>819</v>
      </c>
      <c r="B30" s="37">
        <f>B15/B9</f>
        <v>-0.10001766056396068</v>
      </c>
      <c r="C30" s="11">
        <f>C15/C9</f>
        <v>-4.3742595945372047E-2</v>
      </c>
    </row>
    <row r="31" spans="1:3" x14ac:dyDescent="0.25">
      <c r="A31" s="1" t="s">
        <v>820</v>
      </c>
      <c r="B31" s="37">
        <f>B20/B24</f>
        <v>1.0042120911793855</v>
      </c>
      <c r="C31" s="11">
        <f>C20/C24</f>
        <v>1.2353254359110875</v>
      </c>
    </row>
    <row r="32" spans="1:3" x14ac:dyDescent="0.25">
      <c r="A32" s="1" t="s">
        <v>821</v>
      </c>
      <c r="B32" s="33">
        <f>B20-B24</f>
        <v>34</v>
      </c>
      <c r="C32" s="7">
        <f>C20-C24</f>
        <v>1768</v>
      </c>
    </row>
    <row r="33" spans="1:4" x14ac:dyDescent="0.25">
      <c r="A33" s="1" t="s">
        <v>822</v>
      </c>
      <c r="B33" s="37">
        <f>B22/B25</f>
        <v>0.23985309351163009</v>
      </c>
      <c r="C33" s="11">
        <f>C22/C25</f>
        <v>0.38296649145860712</v>
      </c>
    </row>
    <row r="34" spans="1:4" x14ac:dyDescent="0.25">
      <c r="A34" s="1" t="s">
        <v>823</v>
      </c>
      <c r="B34" s="37">
        <f>B24/B22</f>
        <v>3.1692186886533178</v>
      </c>
      <c r="C34" s="11">
        <f>C24/C22</f>
        <v>1.611194509972121</v>
      </c>
    </row>
    <row r="35" spans="1:4" x14ac:dyDescent="0.25">
      <c r="A35" s="1" t="s">
        <v>824</v>
      </c>
      <c r="B35" s="37">
        <f>B10/B9</f>
        <v>0.86332685779321439</v>
      </c>
      <c r="C35" s="11">
        <f>C10/C9</f>
        <v>0.88667605444913833</v>
      </c>
    </row>
    <row r="36" spans="1:4" x14ac:dyDescent="0.25">
      <c r="A36" s="1" t="s">
        <v>825</v>
      </c>
      <c r="B36" s="76">
        <f>B11/B9</f>
        <v>0.13469123447342085</v>
      </c>
      <c r="C36" s="77">
        <f>C11/C9</f>
        <v>0.10489729318938734</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topLeftCell="A19" workbookViewId="0"/>
  </sheetViews>
  <sheetFormatPr defaultColWidth="11.42578125" defaultRowHeight="15" x14ac:dyDescent="0.25"/>
  <cols>
    <col min="1" max="16384" width="11.425781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39C07-40B2-4238-A2E0-C5B99C4558AB}">
  <dimension ref="A1:M153"/>
  <sheetViews>
    <sheetView topLeftCell="A86" zoomScale="115" zoomScaleNormal="115" workbookViewId="0">
      <selection activeCell="G98" sqref="G98:G99"/>
    </sheetView>
  </sheetViews>
  <sheetFormatPr defaultColWidth="9.28515625" defaultRowHeight="15" x14ac:dyDescent="0.25"/>
  <cols>
    <col min="1" max="1" width="17.28515625" bestFit="1" customWidth="1"/>
    <col min="2" max="2" width="3" bestFit="1" customWidth="1"/>
    <col min="3" max="3" width="8" bestFit="1" customWidth="1"/>
    <col min="4" max="4" width="66.42578125" bestFit="1" customWidth="1"/>
    <col min="5" max="5" width="18" bestFit="1" customWidth="1"/>
    <col min="6" max="6" width="20" bestFit="1" customWidth="1"/>
    <col min="7" max="7" width="17.28515625" bestFit="1" customWidth="1"/>
    <col min="8" max="8" width="14.42578125" bestFit="1" customWidth="1"/>
    <col min="9" max="9" width="12.7109375" customWidth="1"/>
    <col min="12" max="12" width="43.42578125" bestFit="1" customWidth="1"/>
    <col min="13" max="13" width="12" bestFit="1" customWidth="1"/>
  </cols>
  <sheetData>
    <row r="1" spans="1:7" ht="15.75" x14ac:dyDescent="0.25">
      <c r="A1" s="441" t="s">
        <v>31</v>
      </c>
    </row>
    <row r="2" spans="1:7" x14ac:dyDescent="0.25">
      <c r="A2" s="4" t="s">
        <v>32</v>
      </c>
      <c r="B2" s="4" t="s">
        <v>33</v>
      </c>
      <c r="C2" s="4" t="s">
        <v>34</v>
      </c>
      <c r="D2" s="4" t="s">
        <v>35</v>
      </c>
      <c r="E2" s="444" t="s">
        <v>36</v>
      </c>
      <c r="F2" s="444" t="s">
        <v>37</v>
      </c>
      <c r="G2" s="444" t="s">
        <v>38</v>
      </c>
    </row>
    <row r="3" spans="1:7" x14ac:dyDescent="0.25">
      <c r="A3">
        <v>1050</v>
      </c>
      <c r="B3">
        <v>0</v>
      </c>
      <c r="C3">
        <v>0</v>
      </c>
      <c r="D3" s="442" t="s">
        <v>39</v>
      </c>
      <c r="E3" s="443">
        <v>0</v>
      </c>
      <c r="F3" s="443">
        <v>150953.38</v>
      </c>
      <c r="G3" s="443">
        <v>150953.38</v>
      </c>
    </row>
    <row r="4" spans="1:7" x14ac:dyDescent="0.25">
      <c r="A4">
        <v>1250</v>
      </c>
      <c r="B4">
        <v>0</v>
      </c>
      <c r="C4">
        <v>0</v>
      </c>
      <c r="D4" s="442" t="s">
        <v>40</v>
      </c>
      <c r="E4" s="443">
        <v>6272.53</v>
      </c>
      <c r="F4" s="443">
        <v>8797.2900000000009</v>
      </c>
      <c r="G4" s="443">
        <v>15069.82</v>
      </c>
    </row>
    <row r="5" spans="1:7" x14ac:dyDescent="0.25">
      <c r="A5">
        <v>1251</v>
      </c>
      <c r="B5">
        <v>0</v>
      </c>
      <c r="C5">
        <v>0</v>
      </c>
      <c r="D5" s="442" t="s">
        <v>41</v>
      </c>
      <c r="E5" s="443">
        <v>0</v>
      </c>
      <c r="F5" s="443">
        <v>50804.94</v>
      </c>
      <c r="G5" s="443">
        <v>50804.94</v>
      </c>
    </row>
    <row r="6" spans="1:7" x14ac:dyDescent="0.25">
      <c r="A6">
        <v>1252</v>
      </c>
      <c r="B6">
        <v>0</v>
      </c>
      <c r="C6">
        <v>0</v>
      </c>
      <c r="D6" s="442" t="s">
        <v>42</v>
      </c>
      <c r="E6" s="443">
        <v>0</v>
      </c>
      <c r="F6" s="443">
        <v>510962</v>
      </c>
      <c r="G6" s="443">
        <v>510962</v>
      </c>
    </row>
    <row r="7" spans="1:7" x14ac:dyDescent="0.25">
      <c r="A7">
        <v>1255</v>
      </c>
      <c r="B7">
        <v>0</v>
      </c>
      <c r="C7">
        <v>0</v>
      </c>
      <c r="D7" s="442" t="s">
        <v>43</v>
      </c>
      <c r="E7" s="443">
        <v>936978.96</v>
      </c>
      <c r="F7" s="443">
        <v>-430118.17</v>
      </c>
      <c r="G7" s="443">
        <v>506860.79</v>
      </c>
    </row>
    <row r="8" spans="1:7" x14ac:dyDescent="0.25">
      <c r="A8">
        <v>1256</v>
      </c>
      <c r="B8">
        <v>0</v>
      </c>
      <c r="C8">
        <v>0</v>
      </c>
      <c r="D8" s="442" t="s">
        <v>44</v>
      </c>
      <c r="E8" s="443">
        <v>1023237.9</v>
      </c>
      <c r="F8" s="443">
        <v>-122610.23</v>
      </c>
      <c r="G8" s="443">
        <v>900627.67</v>
      </c>
    </row>
    <row r="9" spans="1:7" x14ac:dyDescent="0.25">
      <c r="A9">
        <v>1280</v>
      </c>
      <c r="B9">
        <v>0</v>
      </c>
      <c r="C9">
        <v>0</v>
      </c>
      <c r="D9" s="442" t="s">
        <v>45</v>
      </c>
      <c r="E9" s="443">
        <v>352780.38</v>
      </c>
      <c r="F9" s="443">
        <v>-292205.5</v>
      </c>
      <c r="G9" s="443">
        <v>60574.879999999997</v>
      </c>
    </row>
    <row r="10" spans="1:7" x14ac:dyDescent="0.25">
      <c r="A10">
        <v>1281</v>
      </c>
      <c r="B10">
        <v>0</v>
      </c>
      <c r="C10">
        <v>0</v>
      </c>
      <c r="D10" s="442" t="s">
        <v>46</v>
      </c>
      <c r="E10" s="443">
        <v>575775.5</v>
      </c>
      <c r="F10" s="443">
        <v>-258216.81</v>
      </c>
      <c r="G10" s="443">
        <v>317558.69</v>
      </c>
    </row>
    <row r="11" spans="1:7" x14ac:dyDescent="0.25">
      <c r="A11">
        <v>1500</v>
      </c>
      <c r="B11">
        <v>0</v>
      </c>
      <c r="C11">
        <v>0</v>
      </c>
      <c r="D11" s="442" t="s">
        <v>47</v>
      </c>
      <c r="E11" s="443">
        <v>3600</v>
      </c>
      <c r="F11" s="443">
        <v>-3600</v>
      </c>
      <c r="G11" s="443">
        <v>0</v>
      </c>
    </row>
    <row r="12" spans="1:7" x14ac:dyDescent="0.25">
      <c r="A12">
        <v>1505</v>
      </c>
      <c r="B12">
        <v>0</v>
      </c>
      <c r="C12">
        <v>0</v>
      </c>
      <c r="D12" s="442" t="s">
        <v>48</v>
      </c>
      <c r="E12" s="443">
        <v>6750</v>
      </c>
      <c r="F12" s="443">
        <v>-1500</v>
      </c>
      <c r="G12" s="443">
        <v>5250</v>
      </c>
    </row>
    <row r="13" spans="1:7" x14ac:dyDescent="0.25">
      <c r="A13">
        <v>1510</v>
      </c>
      <c r="B13">
        <v>0</v>
      </c>
      <c r="C13">
        <v>0</v>
      </c>
      <c r="D13" s="442" t="s">
        <v>49</v>
      </c>
      <c r="E13" s="443">
        <v>2857972</v>
      </c>
      <c r="F13" s="443">
        <v>-2857972</v>
      </c>
      <c r="G13" s="443">
        <v>0</v>
      </c>
    </row>
    <row r="14" spans="1:7" x14ac:dyDescent="0.25">
      <c r="A14">
        <v>1515</v>
      </c>
      <c r="B14">
        <v>0</v>
      </c>
      <c r="C14">
        <v>0</v>
      </c>
      <c r="D14" s="442" t="s">
        <v>50</v>
      </c>
      <c r="E14" s="443">
        <v>0</v>
      </c>
      <c r="F14" s="443">
        <v>283338.94</v>
      </c>
      <c r="G14" s="443">
        <v>283338.94</v>
      </c>
    </row>
    <row r="15" spans="1:7" x14ac:dyDescent="0.25">
      <c r="A15">
        <v>1565</v>
      </c>
      <c r="B15">
        <v>0</v>
      </c>
      <c r="C15">
        <v>0</v>
      </c>
      <c r="D15" s="442" t="s">
        <v>51</v>
      </c>
      <c r="E15" s="443">
        <v>130000</v>
      </c>
      <c r="F15" s="443">
        <v>883093.5</v>
      </c>
      <c r="G15" s="443">
        <v>1013093.5</v>
      </c>
    </row>
    <row r="16" spans="1:7" x14ac:dyDescent="0.25">
      <c r="A16">
        <v>1571</v>
      </c>
      <c r="B16">
        <v>0</v>
      </c>
      <c r="C16">
        <v>0</v>
      </c>
      <c r="D16" s="442" t="s">
        <v>52</v>
      </c>
      <c r="E16" s="443">
        <v>0</v>
      </c>
      <c r="F16" s="443">
        <v>0</v>
      </c>
      <c r="G16" s="443">
        <v>0</v>
      </c>
    </row>
    <row r="17" spans="1:7" x14ac:dyDescent="0.25">
      <c r="A17">
        <v>1580</v>
      </c>
      <c r="B17">
        <v>0</v>
      </c>
      <c r="C17">
        <v>0</v>
      </c>
      <c r="D17" s="442" t="s">
        <v>53</v>
      </c>
      <c r="E17" s="443">
        <v>-1058820</v>
      </c>
      <c r="F17" s="443">
        <v>1004270</v>
      </c>
      <c r="G17" s="443">
        <v>-54550</v>
      </c>
    </row>
    <row r="18" spans="1:7" x14ac:dyDescent="0.25">
      <c r="A18">
        <v>1599</v>
      </c>
      <c r="B18">
        <v>0</v>
      </c>
      <c r="C18">
        <v>0</v>
      </c>
      <c r="D18" s="442" t="s">
        <v>54</v>
      </c>
      <c r="E18" s="443">
        <v>0</v>
      </c>
      <c r="F18" s="443">
        <v>50750</v>
      </c>
      <c r="G18" s="443">
        <v>50750</v>
      </c>
    </row>
    <row r="19" spans="1:7" x14ac:dyDescent="0.25">
      <c r="A19">
        <v>1750</v>
      </c>
      <c r="B19">
        <v>0</v>
      </c>
      <c r="C19">
        <v>0</v>
      </c>
      <c r="D19" s="442" t="s">
        <v>55</v>
      </c>
      <c r="E19" s="443">
        <v>488571.6</v>
      </c>
      <c r="F19" s="443">
        <v>190907.9</v>
      </c>
      <c r="G19" s="443">
        <v>679479.5</v>
      </c>
    </row>
    <row r="20" spans="1:7" x14ac:dyDescent="0.25">
      <c r="A20">
        <v>1920</v>
      </c>
      <c r="B20">
        <v>0</v>
      </c>
      <c r="C20">
        <v>0</v>
      </c>
      <c r="D20" s="442" t="s">
        <v>56</v>
      </c>
      <c r="E20" s="443">
        <v>0</v>
      </c>
      <c r="F20" s="443">
        <v>0</v>
      </c>
      <c r="G20" s="443">
        <v>0</v>
      </c>
    </row>
    <row r="21" spans="1:7" x14ac:dyDescent="0.25">
      <c r="A21">
        <v>1921</v>
      </c>
      <c r="B21">
        <v>0</v>
      </c>
      <c r="C21">
        <v>0</v>
      </c>
      <c r="D21" s="442" t="s">
        <v>57</v>
      </c>
      <c r="E21" s="443">
        <v>4130.32</v>
      </c>
      <c r="F21" s="443">
        <v>-4130.32</v>
      </c>
      <c r="G21" s="443">
        <v>0</v>
      </c>
    </row>
    <row r="22" spans="1:7" x14ac:dyDescent="0.25">
      <c r="A22">
        <v>1925</v>
      </c>
      <c r="B22">
        <v>0</v>
      </c>
      <c r="C22">
        <v>0</v>
      </c>
      <c r="D22" s="442" t="s">
        <v>58</v>
      </c>
      <c r="E22" s="443">
        <v>5848102.7400000002</v>
      </c>
      <c r="F22" s="443">
        <v>-1104609.57</v>
      </c>
      <c r="G22" s="443">
        <v>4743493.17</v>
      </c>
    </row>
    <row r="23" spans="1:7" x14ac:dyDescent="0.25">
      <c r="A23">
        <v>1951</v>
      </c>
      <c r="B23">
        <v>0</v>
      </c>
      <c r="C23">
        <v>0</v>
      </c>
      <c r="D23" s="442" t="s">
        <v>59</v>
      </c>
      <c r="E23" s="443">
        <v>1001064</v>
      </c>
      <c r="F23" s="443">
        <v>383763</v>
      </c>
      <c r="G23" s="443">
        <v>1384827</v>
      </c>
    </row>
    <row r="24" spans="1:7" x14ac:dyDescent="0.25">
      <c r="A24">
        <v>2000</v>
      </c>
      <c r="B24">
        <v>0</v>
      </c>
      <c r="C24">
        <v>0</v>
      </c>
      <c r="D24" s="442" t="s">
        <v>60</v>
      </c>
      <c r="E24" s="443">
        <v>-2000000</v>
      </c>
      <c r="F24" s="443">
        <v>0</v>
      </c>
      <c r="G24" s="443">
        <v>-2000000</v>
      </c>
    </row>
    <row r="25" spans="1:7" x14ac:dyDescent="0.25">
      <c r="A25">
        <v>2030</v>
      </c>
      <c r="B25">
        <v>0</v>
      </c>
      <c r="C25">
        <v>0</v>
      </c>
      <c r="D25" s="442" t="s">
        <v>61</v>
      </c>
      <c r="E25" s="443">
        <v>0</v>
      </c>
      <c r="F25" s="443">
        <v>-3000000</v>
      </c>
      <c r="G25" s="443">
        <v>-3000000</v>
      </c>
    </row>
    <row r="26" spans="1:7" x14ac:dyDescent="0.25">
      <c r="A26">
        <v>2050</v>
      </c>
      <c r="B26">
        <v>0</v>
      </c>
      <c r="C26">
        <v>0</v>
      </c>
      <c r="D26" s="442" t="s">
        <v>62</v>
      </c>
      <c r="E26" s="443">
        <v>-2663106.73</v>
      </c>
      <c r="F26" s="443">
        <v>2663106.73</v>
      </c>
      <c r="G26" s="443">
        <v>0</v>
      </c>
    </row>
    <row r="27" spans="1:7" x14ac:dyDescent="0.25">
      <c r="A27">
        <v>2080</v>
      </c>
      <c r="B27">
        <v>0</v>
      </c>
      <c r="C27">
        <v>0</v>
      </c>
      <c r="D27" s="442" t="s">
        <v>63</v>
      </c>
      <c r="E27" s="443">
        <v>0</v>
      </c>
      <c r="F27" s="443">
        <v>2453031.3199999998</v>
      </c>
      <c r="G27" s="443">
        <v>2453031.3199999998</v>
      </c>
    </row>
    <row r="28" spans="1:7" x14ac:dyDescent="0.25">
      <c r="A28">
        <v>2410</v>
      </c>
      <c r="B28">
        <v>0</v>
      </c>
      <c r="C28">
        <v>0</v>
      </c>
      <c r="D28" s="442" t="s">
        <v>64</v>
      </c>
      <c r="E28" s="443">
        <v>-849922.41</v>
      </c>
      <c r="F28" s="443">
        <v>-837385.73</v>
      </c>
      <c r="G28" s="443">
        <v>-1687308.14</v>
      </c>
    </row>
    <row r="29" spans="1:7" x14ac:dyDescent="0.25">
      <c r="A29">
        <v>2600</v>
      </c>
      <c r="B29">
        <v>0</v>
      </c>
      <c r="C29">
        <v>0</v>
      </c>
      <c r="D29" s="442" t="s">
        <v>65</v>
      </c>
      <c r="E29" s="443">
        <v>-1001064</v>
      </c>
      <c r="F29" s="443">
        <v>-383763</v>
      </c>
      <c r="G29" s="443">
        <v>-1384827</v>
      </c>
    </row>
    <row r="30" spans="1:7" x14ac:dyDescent="0.25">
      <c r="A30">
        <v>2610</v>
      </c>
      <c r="B30">
        <v>0</v>
      </c>
      <c r="C30">
        <v>0</v>
      </c>
      <c r="D30" s="442" t="s">
        <v>66</v>
      </c>
      <c r="E30" s="443">
        <v>0</v>
      </c>
      <c r="F30" s="443">
        <v>0</v>
      </c>
      <c r="G30" s="443">
        <v>0</v>
      </c>
    </row>
    <row r="31" spans="1:7" x14ac:dyDescent="0.25">
      <c r="A31">
        <v>2650</v>
      </c>
      <c r="B31">
        <v>0</v>
      </c>
      <c r="C31">
        <v>0</v>
      </c>
      <c r="D31" s="442" t="s">
        <v>67</v>
      </c>
      <c r="E31" s="443">
        <v>0</v>
      </c>
      <c r="F31" s="443">
        <v>0</v>
      </c>
      <c r="G31" s="443">
        <v>0</v>
      </c>
    </row>
    <row r="32" spans="1:7" x14ac:dyDescent="0.25">
      <c r="A32">
        <v>2702</v>
      </c>
      <c r="B32">
        <v>0</v>
      </c>
      <c r="C32">
        <v>0</v>
      </c>
      <c r="D32" s="442" t="s">
        <v>68</v>
      </c>
      <c r="E32" s="443">
        <v>0</v>
      </c>
      <c r="F32" s="443">
        <v>0</v>
      </c>
      <c r="G32" s="443">
        <v>0</v>
      </c>
    </row>
    <row r="33" spans="1:8" x14ac:dyDescent="0.25">
      <c r="A33">
        <v>2740</v>
      </c>
      <c r="B33">
        <v>0</v>
      </c>
      <c r="C33">
        <v>0</v>
      </c>
      <c r="D33" s="442" t="s">
        <v>69</v>
      </c>
      <c r="E33" s="443">
        <v>0</v>
      </c>
      <c r="F33" s="443">
        <v>-38432</v>
      </c>
      <c r="G33" s="443">
        <v>-38432</v>
      </c>
    </row>
    <row r="34" spans="1:8" x14ac:dyDescent="0.25">
      <c r="A34">
        <v>2770</v>
      </c>
      <c r="B34">
        <v>0</v>
      </c>
      <c r="C34">
        <v>0</v>
      </c>
      <c r="D34" s="442" t="s">
        <v>70</v>
      </c>
      <c r="E34" s="443">
        <v>-626586</v>
      </c>
      <c r="F34" s="443">
        <v>-197714.84</v>
      </c>
      <c r="G34" s="443">
        <v>-824300.84</v>
      </c>
    </row>
    <row r="35" spans="1:8" x14ac:dyDescent="0.25">
      <c r="A35">
        <v>2780</v>
      </c>
      <c r="B35">
        <v>0</v>
      </c>
      <c r="C35">
        <v>0</v>
      </c>
      <c r="D35" s="442" t="s">
        <v>71</v>
      </c>
      <c r="E35" s="443">
        <v>-287597.38</v>
      </c>
      <c r="F35" s="443">
        <v>-118647.32</v>
      </c>
      <c r="G35" s="443">
        <v>-406244.7</v>
      </c>
    </row>
    <row r="36" spans="1:8" x14ac:dyDescent="0.25">
      <c r="A36">
        <v>2910</v>
      </c>
      <c r="B36">
        <v>0</v>
      </c>
      <c r="C36">
        <v>0</v>
      </c>
      <c r="D36" s="442" t="s">
        <v>72</v>
      </c>
      <c r="E36" s="443">
        <v>-2708434</v>
      </c>
      <c r="F36" s="443">
        <v>2708434</v>
      </c>
      <c r="G36" s="443">
        <v>0</v>
      </c>
    </row>
    <row r="37" spans="1:8" x14ac:dyDescent="0.25">
      <c r="A37">
        <v>2915</v>
      </c>
      <c r="B37">
        <v>0</v>
      </c>
      <c r="C37">
        <v>0</v>
      </c>
      <c r="D37" s="442" t="s">
        <v>73</v>
      </c>
      <c r="E37" s="443">
        <v>0</v>
      </c>
      <c r="F37" s="443">
        <v>0</v>
      </c>
      <c r="G37" s="443">
        <v>0</v>
      </c>
    </row>
    <row r="38" spans="1:8" x14ac:dyDescent="0.25">
      <c r="A38">
        <v>2920</v>
      </c>
      <c r="B38">
        <v>0</v>
      </c>
      <c r="C38">
        <v>0</v>
      </c>
      <c r="D38" s="442" t="s">
        <v>74</v>
      </c>
      <c r="E38" s="443">
        <v>0</v>
      </c>
      <c r="F38" s="443">
        <v>-500000</v>
      </c>
      <c r="G38" s="443">
        <v>-500000</v>
      </c>
    </row>
    <row r="39" spans="1:8" x14ac:dyDescent="0.25">
      <c r="A39">
        <v>2940</v>
      </c>
      <c r="B39">
        <v>0</v>
      </c>
      <c r="C39">
        <v>0</v>
      </c>
      <c r="D39" s="442" t="s">
        <v>75</v>
      </c>
      <c r="E39" s="443">
        <v>-2039705.41</v>
      </c>
      <c r="F39" s="443">
        <v>-841462.75</v>
      </c>
      <c r="G39" s="443">
        <v>-2881168.16</v>
      </c>
    </row>
    <row r="40" spans="1:8" x14ac:dyDescent="0.25">
      <c r="A40">
        <v>2960</v>
      </c>
      <c r="B40">
        <v>0</v>
      </c>
      <c r="C40">
        <v>0</v>
      </c>
      <c r="D40" s="442" t="s">
        <v>76</v>
      </c>
      <c r="E40" s="443">
        <v>0</v>
      </c>
      <c r="F40" s="443">
        <v>-184286.76</v>
      </c>
      <c r="G40" s="443">
        <v>-184286.76</v>
      </c>
    </row>
    <row r="41" spans="1:8" x14ac:dyDescent="0.25">
      <c r="A41">
        <v>2990</v>
      </c>
      <c r="B41">
        <v>0</v>
      </c>
      <c r="C41">
        <v>0</v>
      </c>
      <c r="D41" s="442" t="s">
        <v>77</v>
      </c>
      <c r="E41" s="443">
        <v>0</v>
      </c>
      <c r="F41" s="443">
        <v>-165558</v>
      </c>
      <c r="G41" s="443">
        <v>-165558</v>
      </c>
    </row>
    <row r="42" spans="1:8" s="440" customFormat="1" x14ac:dyDescent="0.25">
      <c r="A42" s="440">
        <v>3212</v>
      </c>
      <c r="B42" s="440">
        <v>0</v>
      </c>
      <c r="C42" s="440">
        <v>0</v>
      </c>
      <c r="D42" s="445" t="s">
        <v>78</v>
      </c>
      <c r="E42" s="446">
        <v>0</v>
      </c>
      <c r="F42" s="446">
        <v>-761400</v>
      </c>
      <c r="G42" s="446">
        <v>-761400</v>
      </c>
    </row>
    <row r="43" spans="1:8" s="440" customFormat="1" x14ac:dyDescent="0.25">
      <c r="A43" s="440">
        <v>3220</v>
      </c>
      <c r="B43" s="440">
        <v>0</v>
      </c>
      <c r="C43" s="440">
        <v>0</v>
      </c>
      <c r="D43" s="445" t="s">
        <v>79</v>
      </c>
      <c r="E43" s="446">
        <v>0</v>
      </c>
      <c r="F43" s="446">
        <v>-5514301.0199999996</v>
      </c>
      <c r="G43" s="446">
        <v>-5514301.0199999996</v>
      </c>
    </row>
    <row r="44" spans="1:8" s="440" customFormat="1" x14ac:dyDescent="0.25">
      <c r="A44" s="440">
        <v>3250</v>
      </c>
      <c r="B44" s="440">
        <v>0</v>
      </c>
      <c r="C44" s="440">
        <v>0</v>
      </c>
      <c r="D44" s="445" t="s">
        <v>80</v>
      </c>
      <c r="E44" s="446">
        <v>0</v>
      </c>
      <c r="F44" s="446">
        <v>-2500</v>
      </c>
      <c r="G44" s="446">
        <v>-2500</v>
      </c>
    </row>
    <row r="45" spans="1:8" s="440" customFormat="1" x14ac:dyDescent="0.25">
      <c r="A45" s="440">
        <v>3290</v>
      </c>
      <c r="B45" s="440">
        <v>0</v>
      </c>
      <c r="C45" s="440">
        <v>0</v>
      </c>
      <c r="D45" s="445" t="s">
        <v>81</v>
      </c>
      <c r="E45" s="446">
        <v>0</v>
      </c>
      <c r="F45" s="446">
        <v>-101175.79</v>
      </c>
      <c r="G45" s="446">
        <v>-101175.79</v>
      </c>
    </row>
    <row r="46" spans="1:8" s="440" customFormat="1" x14ac:dyDescent="0.25">
      <c r="A46" s="440">
        <v>3291</v>
      </c>
      <c r="B46" s="440">
        <v>0</v>
      </c>
      <c r="C46" s="440">
        <v>0</v>
      </c>
      <c r="D46" s="445" t="s">
        <v>82</v>
      </c>
      <c r="E46" s="446">
        <v>0</v>
      </c>
      <c r="F46" s="446">
        <v>-585275</v>
      </c>
      <c r="G46" s="446">
        <v>-585275</v>
      </c>
    </row>
    <row r="47" spans="1:8" s="440" customFormat="1" x14ac:dyDescent="0.25">
      <c r="A47" s="440">
        <v>3470</v>
      </c>
      <c r="B47" s="440">
        <v>0</v>
      </c>
      <c r="C47" s="440">
        <v>0</v>
      </c>
      <c r="D47" s="445" t="s">
        <v>83</v>
      </c>
      <c r="E47" s="446">
        <v>0</v>
      </c>
      <c r="F47" s="446">
        <v>-35657786</v>
      </c>
      <c r="G47" s="447">
        <v>-35657786</v>
      </c>
      <c r="H47" s="446">
        <f>G47+G48</f>
        <v>-41994817.600000001</v>
      </c>
    </row>
    <row r="48" spans="1:8" s="440" customFormat="1" x14ac:dyDescent="0.25">
      <c r="A48" s="440">
        <v>3471</v>
      </c>
      <c r="B48" s="440">
        <v>0</v>
      </c>
      <c r="C48" s="440">
        <v>0</v>
      </c>
      <c r="D48" s="445" t="s">
        <v>84</v>
      </c>
      <c r="E48" s="446">
        <v>0</v>
      </c>
      <c r="F48" s="446">
        <v>-6337031.5999999996</v>
      </c>
      <c r="G48" s="447">
        <v>-6337031.5999999996</v>
      </c>
    </row>
    <row r="49" spans="1:10" s="440" customFormat="1" x14ac:dyDescent="0.25">
      <c r="A49" s="440">
        <v>3480</v>
      </c>
      <c r="B49" s="440">
        <v>0</v>
      </c>
      <c r="C49" s="440">
        <v>0</v>
      </c>
      <c r="D49" s="445" t="s">
        <v>85</v>
      </c>
      <c r="E49" s="446">
        <v>0</v>
      </c>
      <c r="F49" s="446">
        <v>-2001475</v>
      </c>
      <c r="G49" s="446">
        <v>-2001475</v>
      </c>
      <c r="H49" s="446">
        <f>G42+G43+G44+G45+G46+G49</f>
        <v>-8966126.8099999987</v>
      </c>
    </row>
    <row r="50" spans="1:10" x14ac:dyDescent="0.25">
      <c r="A50">
        <v>4200</v>
      </c>
      <c r="B50">
        <v>0</v>
      </c>
      <c r="C50">
        <v>0</v>
      </c>
      <c r="D50" s="442" t="s">
        <v>86</v>
      </c>
      <c r="E50" s="443">
        <v>0</v>
      </c>
      <c r="F50" s="443">
        <v>125126.3</v>
      </c>
      <c r="G50" s="443">
        <v>125126.3</v>
      </c>
    </row>
    <row r="51" spans="1:10" x14ac:dyDescent="0.25">
      <c r="A51">
        <v>4220</v>
      </c>
      <c r="B51">
        <v>0</v>
      </c>
      <c r="C51">
        <v>0</v>
      </c>
      <c r="D51" s="442" t="s">
        <v>87</v>
      </c>
      <c r="E51" s="443">
        <v>0</v>
      </c>
      <c r="F51" s="443">
        <v>16780</v>
      </c>
      <c r="G51" s="443">
        <v>16780</v>
      </c>
    </row>
    <row r="52" spans="1:10" x14ac:dyDescent="0.25">
      <c r="A52">
        <v>4229</v>
      </c>
      <c r="B52">
        <v>0</v>
      </c>
      <c r="C52">
        <v>0</v>
      </c>
      <c r="D52" s="442" t="s">
        <v>88</v>
      </c>
      <c r="E52" s="443">
        <v>0</v>
      </c>
      <c r="F52" s="443">
        <v>18405.66</v>
      </c>
      <c r="G52" s="443">
        <v>18405.66</v>
      </c>
    </row>
    <row r="53" spans="1:10" x14ac:dyDescent="0.25">
      <c r="A53">
        <v>5010</v>
      </c>
      <c r="B53">
        <v>0</v>
      </c>
      <c r="C53">
        <v>0</v>
      </c>
      <c r="D53" s="442" t="s">
        <v>89</v>
      </c>
      <c r="E53" s="443">
        <v>0</v>
      </c>
      <c r="F53" s="443">
        <v>11090775.310000001</v>
      </c>
      <c r="G53" s="443">
        <v>11090775.310000001</v>
      </c>
    </row>
    <row r="54" spans="1:10" x14ac:dyDescent="0.25">
      <c r="A54">
        <v>5020</v>
      </c>
      <c r="B54">
        <v>0</v>
      </c>
      <c r="C54">
        <v>0</v>
      </c>
      <c r="D54" s="442" t="s">
        <v>90</v>
      </c>
      <c r="E54" s="443">
        <v>0</v>
      </c>
      <c r="F54" s="443">
        <v>10721890.210000001</v>
      </c>
      <c r="G54" s="443">
        <v>10721890.210000001</v>
      </c>
    </row>
    <row r="55" spans="1:10" x14ac:dyDescent="0.25">
      <c r="A55">
        <v>5031</v>
      </c>
      <c r="B55">
        <v>0</v>
      </c>
      <c r="C55">
        <v>0</v>
      </c>
      <c r="D55" s="442" t="s">
        <v>91</v>
      </c>
      <c r="E55" s="443">
        <v>0</v>
      </c>
      <c r="F55" s="443">
        <v>804374.24</v>
      </c>
      <c r="G55" s="443">
        <v>804374.24</v>
      </c>
    </row>
    <row r="56" spans="1:10" x14ac:dyDescent="0.25">
      <c r="A56">
        <v>5034</v>
      </c>
      <c r="B56">
        <v>0</v>
      </c>
      <c r="C56">
        <v>0</v>
      </c>
      <c r="D56" s="442" t="s">
        <v>92</v>
      </c>
      <c r="E56" s="443">
        <v>0</v>
      </c>
      <c r="F56" s="443">
        <v>14810</v>
      </c>
      <c r="G56" s="443">
        <v>14810</v>
      </c>
    </row>
    <row r="57" spans="1:10" x14ac:dyDescent="0.25">
      <c r="A57">
        <v>5035</v>
      </c>
      <c r="B57">
        <v>0</v>
      </c>
      <c r="C57">
        <v>0</v>
      </c>
      <c r="D57" s="442" t="s">
        <v>93</v>
      </c>
      <c r="E57" s="443">
        <v>0</v>
      </c>
      <c r="F57" s="443">
        <v>442809.34</v>
      </c>
      <c r="G57" s="443">
        <v>442809.34</v>
      </c>
    </row>
    <row r="58" spans="1:10" x14ac:dyDescent="0.25">
      <c r="A58">
        <v>5036</v>
      </c>
      <c r="B58">
        <v>0</v>
      </c>
      <c r="C58">
        <v>0</v>
      </c>
      <c r="D58" s="442" t="s">
        <v>94</v>
      </c>
      <c r="E58" s="443">
        <v>0</v>
      </c>
      <c r="F58" s="443">
        <v>89062.5</v>
      </c>
      <c r="G58" s="443">
        <v>89062.5</v>
      </c>
    </row>
    <row r="59" spans="1:10" x14ac:dyDescent="0.25">
      <c r="A59">
        <v>5070</v>
      </c>
      <c r="B59">
        <v>0</v>
      </c>
      <c r="C59">
        <v>0</v>
      </c>
      <c r="D59" s="442" t="s">
        <v>95</v>
      </c>
      <c r="E59" s="443">
        <v>0</v>
      </c>
      <c r="F59" s="443">
        <v>2109134.7000000002</v>
      </c>
      <c r="G59" s="451">
        <v>2109134.7000000002</v>
      </c>
      <c r="I59" s="451">
        <f>G59+G60+G61+G62</f>
        <v>5822753.75</v>
      </c>
      <c r="J59" t="s">
        <v>829</v>
      </c>
    </row>
    <row r="60" spans="1:10" x14ac:dyDescent="0.25">
      <c r="A60">
        <v>5071</v>
      </c>
      <c r="B60">
        <v>0</v>
      </c>
      <c r="C60">
        <v>0</v>
      </c>
      <c r="D60" s="442" t="s">
        <v>96</v>
      </c>
      <c r="E60" s="443">
        <v>0</v>
      </c>
      <c r="F60" s="443">
        <v>670728</v>
      </c>
      <c r="G60" s="451">
        <v>670728</v>
      </c>
    </row>
    <row r="61" spans="1:10" x14ac:dyDescent="0.25">
      <c r="A61">
        <v>5080</v>
      </c>
      <c r="B61">
        <v>0</v>
      </c>
      <c r="C61">
        <v>0</v>
      </c>
      <c r="D61" s="442" t="s">
        <v>97</v>
      </c>
      <c r="E61" s="443">
        <v>0</v>
      </c>
      <c r="F61" s="443">
        <v>2351976.65</v>
      </c>
      <c r="G61" s="451">
        <v>2351976.65</v>
      </c>
    </row>
    <row r="62" spans="1:10" x14ac:dyDescent="0.25">
      <c r="A62">
        <v>5081</v>
      </c>
      <c r="B62">
        <v>0</v>
      </c>
      <c r="C62">
        <v>0</v>
      </c>
      <c r="D62" s="442" t="s">
        <v>98</v>
      </c>
      <c r="E62" s="443">
        <v>0</v>
      </c>
      <c r="F62" s="443">
        <v>690914.4</v>
      </c>
      <c r="G62" s="451">
        <v>690914.4</v>
      </c>
    </row>
    <row r="63" spans="1:10" x14ac:dyDescent="0.25">
      <c r="A63">
        <v>5090</v>
      </c>
      <c r="B63">
        <v>0</v>
      </c>
      <c r="C63">
        <v>0</v>
      </c>
      <c r="D63" s="442" t="s">
        <v>99</v>
      </c>
      <c r="E63" s="443">
        <v>0</v>
      </c>
      <c r="F63" s="443">
        <v>574867</v>
      </c>
      <c r="G63" s="443">
        <v>574867</v>
      </c>
    </row>
    <row r="64" spans="1:10" x14ac:dyDescent="0.25">
      <c r="A64">
        <v>5095</v>
      </c>
      <c r="B64">
        <v>0</v>
      </c>
      <c r="C64">
        <v>0</v>
      </c>
      <c r="D64" s="442" t="s">
        <v>100</v>
      </c>
      <c r="E64" s="443">
        <v>0</v>
      </c>
      <c r="F64" s="443">
        <v>-3710</v>
      </c>
      <c r="G64" s="464">
        <v>-3710</v>
      </c>
    </row>
    <row r="65" spans="1:10" x14ac:dyDescent="0.25">
      <c r="A65">
        <v>5180</v>
      </c>
      <c r="B65">
        <v>0</v>
      </c>
      <c r="C65">
        <v>0</v>
      </c>
      <c r="D65" s="442" t="s">
        <v>101</v>
      </c>
      <c r="E65" s="443">
        <v>0</v>
      </c>
      <c r="F65" s="443">
        <v>2094195.08</v>
      </c>
      <c r="G65" s="443">
        <v>2094195.08</v>
      </c>
    </row>
    <row r="66" spans="1:10" x14ac:dyDescent="0.25">
      <c r="A66">
        <v>5181</v>
      </c>
      <c r="B66">
        <v>0</v>
      </c>
      <c r="C66">
        <v>0</v>
      </c>
      <c r="D66" s="442" t="s">
        <v>102</v>
      </c>
      <c r="E66" s="443">
        <v>0</v>
      </c>
      <c r="F66" s="443">
        <v>679147.82</v>
      </c>
      <c r="G66" s="443">
        <v>679147.82</v>
      </c>
      <c r="I66" s="443">
        <f>G65+G66+G67</f>
        <v>2890746.92</v>
      </c>
    </row>
    <row r="67" spans="1:10" x14ac:dyDescent="0.25">
      <c r="A67">
        <v>5182</v>
      </c>
      <c r="B67">
        <v>0</v>
      </c>
      <c r="C67">
        <v>0</v>
      </c>
      <c r="D67" s="442" t="s">
        <v>103</v>
      </c>
      <c r="E67" s="443">
        <v>0</v>
      </c>
      <c r="F67" s="443">
        <v>117404.02</v>
      </c>
      <c r="G67" s="443">
        <v>117404.02</v>
      </c>
    </row>
    <row r="68" spans="1:10" x14ac:dyDescent="0.25">
      <c r="A68">
        <v>5210</v>
      </c>
      <c r="B68">
        <v>0</v>
      </c>
      <c r="C68">
        <v>0</v>
      </c>
      <c r="D68" s="442" t="s">
        <v>104</v>
      </c>
      <c r="E68" s="443">
        <v>0</v>
      </c>
      <c r="F68" s="443">
        <v>47239.21</v>
      </c>
      <c r="G68" s="443">
        <v>47239.21</v>
      </c>
    </row>
    <row r="69" spans="1:10" x14ac:dyDescent="0.25">
      <c r="A69">
        <v>5281</v>
      </c>
      <c r="B69">
        <v>0</v>
      </c>
      <c r="C69">
        <v>0</v>
      </c>
      <c r="D69" s="442" t="s">
        <v>105</v>
      </c>
      <c r="E69" s="443">
        <v>0</v>
      </c>
      <c r="F69" s="443">
        <v>2162461</v>
      </c>
      <c r="G69" s="463">
        <v>2162461</v>
      </c>
    </row>
    <row r="70" spans="1:10" x14ac:dyDescent="0.25">
      <c r="A70">
        <v>5282</v>
      </c>
      <c r="B70">
        <v>0</v>
      </c>
      <c r="C70">
        <v>0</v>
      </c>
      <c r="D70" s="442" t="s">
        <v>106</v>
      </c>
      <c r="E70" s="443">
        <v>0</v>
      </c>
      <c r="F70" s="443">
        <v>267067</v>
      </c>
      <c r="G70" s="463">
        <v>267067</v>
      </c>
    </row>
    <row r="71" spans="1:10" x14ac:dyDescent="0.25">
      <c r="A71">
        <v>5283</v>
      </c>
      <c r="B71">
        <v>0</v>
      </c>
      <c r="C71">
        <v>0</v>
      </c>
      <c r="D71" s="442" t="s">
        <v>107</v>
      </c>
      <c r="E71" s="443">
        <v>0</v>
      </c>
      <c r="F71" s="443">
        <v>152534</v>
      </c>
      <c r="G71" s="443">
        <v>152534</v>
      </c>
    </row>
    <row r="72" spans="1:10" x14ac:dyDescent="0.25">
      <c r="A72">
        <v>5287</v>
      </c>
      <c r="B72">
        <v>0</v>
      </c>
      <c r="C72">
        <v>0</v>
      </c>
      <c r="D72" s="442" t="s">
        <v>108</v>
      </c>
      <c r="E72" s="443">
        <v>0</v>
      </c>
      <c r="F72" s="443">
        <v>3072</v>
      </c>
      <c r="G72" s="463">
        <v>3072</v>
      </c>
    </row>
    <row r="73" spans="1:10" x14ac:dyDescent="0.25">
      <c r="A73">
        <v>5289</v>
      </c>
      <c r="B73">
        <v>0</v>
      </c>
      <c r="C73">
        <v>0</v>
      </c>
      <c r="D73" s="442" t="s">
        <v>109</v>
      </c>
      <c r="E73" s="443">
        <v>0</v>
      </c>
      <c r="F73" s="443">
        <v>5825.8</v>
      </c>
      <c r="G73" s="464">
        <v>5825.8</v>
      </c>
      <c r="I73" s="463">
        <f>G69+G70+G72+G75+G83+G84+G85+G86</f>
        <v>2507576</v>
      </c>
      <c r="J73" t="s">
        <v>828</v>
      </c>
    </row>
    <row r="74" spans="1:10" x14ac:dyDescent="0.25">
      <c r="A74">
        <v>5290</v>
      </c>
      <c r="B74">
        <v>0</v>
      </c>
      <c r="C74">
        <v>0</v>
      </c>
      <c r="D74" s="442" t="s">
        <v>110</v>
      </c>
      <c r="E74" s="443">
        <v>0</v>
      </c>
      <c r="F74" s="443">
        <v>-199773.21</v>
      </c>
      <c r="G74" s="443">
        <v>-199773.21</v>
      </c>
      <c r="I74" s="464">
        <f>G64+G73</f>
        <v>2115.8000000000002</v>
      </c>
      <c r="J74" t="s">
        <v>826</v>
      </c>
    </row>
    <row r="75" spans="1:10" x14ac:dyDescent="0.25">
      <c r="A75">
        <v>5291</v>
      </c>
      <c r="B75">
        <v>0</v>
      </c>
      <c r="C75">
        <v>0</v>
      </c>
      <c r="D75" s="442" t="s">
        <v>111</v>
      </c>
      <c r="E75" s="443">
        <v>0</v>
      </c>
      <c r="F75" s="443">
        <v>-2432600</v>
      </c>
      <c r="G75" s="463">
        <v>-2432600</v>
      </c>
    </row>
    <row r="76" spans="1:10" x14ac:dyDescent="0.25">
      <c r="A76">
        <v>5330</v>
      </c>
      <c r="B76">
        <v>0</v>
      </c>
      <c r="C76">
        <v>0</v>
      </c>
      <c r="D76" s="442" t="s">
        <v>112</v>
      </c>
      <c r="E76" s="443">
        <v>0</v>
      </c>
      <c r="F76" s="443">
        <v>369330</v>
      </c>
      <c r="G76" s="443">
        <v>369330</v>
      </c>
    </row>
    <row r="77" spans="1:10" x14ac:dyDescent="0.25">
      <c r="A77">
        <v>5400</v>
      </c>
      <c r="B77">
        <v>0</v>
      </c>
      <c r="C77">
        <v>0</v>
      </c>
      <c r="D77" s="442" t="s">
        <v>113</v>
      </c>
      <c r="E77" s="443">
        <v>0</v>
      </c>
      <c r="F77" s="443">
        <v>2980298.6</v>
      </c>
      <c r="G77" s="447">
        <v>2980298.6</v>
      </c>
    </row>
    <row r="78" spans="1:10" x14ac:dyDescent="0.25">
      <c r="A78">
        <v>5401</v>
      </c>
      <c r="B78">
        <v>0</v>
      </c>
      <c r="C78">
        <v>0</v>
      </c>
      <c r="D78" s="442" t="s">
        <v>114</v>
      </c>
      <c r="E78" s="443">
        <v>0</v>
      </c>
      <c r="F78" s="443">
        <v>461197.12</v>
      </c>
      <c r="G78" s="447">
        <v>461197.12</v>
      </c>
      <c r="I78" s="447">
        <f>SUM(G77:G82)</f>
        <v>4001806.18</v>
      </c>
      <c r="J78" t="s">
        <v>827</v>
      </c>
    </row>
    <row r="79" spans="1:10" x14ac:dyDescent="0.25">
      <c r="A79">
        <v>5402</v>
      </c>
      <c r="B79">
        <v>0</v>
      </c>
      <c r="C79">
        <v>0</v>
      </c>
      <c r="D79" s="442" t="s">
        <v>115</v>
      </c>
      <c r="E79" s="443">
        <v>0</v>
      </c>
      <c r="F79" s="443">
        <v>152714.04</v>
      </c>
      <c r="G79" s="447">
        <v>152714.04</v>
      </c>
    </row>
    <row r="80" spans="1:10" x14ac:dyDescent="0.25">
      <c r="A80">
        <v>5410</v>
      </c>
      <c r="B80">
        <v>0</v>
      </c>
      <c r="C80">
        <v>0</v>
      </c>
      <c r="D80" s="442" t="s">
        <v>116</v>
      </c>
      <c r="E80" s="443">
        <v>0</v>
      </c>
      <c r="F80" s="443">
        <v>329143.63</v>
      </c>
      <c r="G80" s="447">
        <v>329143.63</v>
      </c>
    </row>
    <row r="81" spans="1:7" x14ac:dyDescent="0.25">
      <c r="A81">
        <v>5411</v>
      </c>
      <c r="B81">
        <v>0</v>
      </c>
      <c r="C81">
        <v>0</v>
      </c>
      <c r="D81" s="442" t="s">
        <v>117</v>
      </c>
      <c r="E81" s="443">
        <v>0</v>
      </c>
      <c r="F81" s="443">
        <v>61898.87</v>
      </c>
      <c r="G81" s="447">
        <v>61898.87</v>
      </c>
    </row>
    <row r="82" spans="1:7" x14ac:dyDescent="0.25">
      <c r="A82">
        <v>5412</v>
      </c>
      <c r="B82">
        <v>0</v>
      </c>
      <c r="C82">
        <v>0</v>
      </c>
      <c r="D82" s="442" t="s">
        <v>118</v>
      </c>
      <c r="E82" s="443">
        <v>0</v>
      </c>
      <c r="F82" s="443">
        <v>16553.919999999998</v>
      </c>
      <c r="G82" s="447">
        <v>16553.919999999998</v>
      </c>
    </row>
    <row r="83" spans="1:7" x14ac:dyDescent="0.25">
      <c r="A83">
        <v>5420</v>
      </c>
      <c r="B83">
        <v>0</v>
      </c>
      <c r="C83">
        <v>0</v>
      </c>
      <c r="D83" s="442" t="s">
        <v>119</v>
      </c>
      <c r="E83" s="443">
        <v>0</v>
      </c>
      <c r="F83" s="443">
        <v>2030781</v>
      </c>
      <c r="G83" s="463">
        <v>2030781</v>
      </c>
    </row>
    <row r="84" spans="1:7" x14ac:dyDescent="0.25">
      <c r="A84">
        <v>5425</v>
      </c>
      <c r="B84">
        <v>0</v>
      </c>
      <c r="C84">
        <v>0</v>
      </c>
      <c r="D84" s="442" t="s">
        <v>120</v>
      </c>
      <c r="E84" s="443">
        <v>0</v>
      </c>
      <c r="F84" s="443">
        <v>286848</v>
      </c>
      <c r="G84" s="463">
        <v>286848</v>
      </c>
    </row>
    <row r="85" spans="1:7" x14ac:dyDescent="0.25">
      <c r="A85">
        <v>5426</v>
      </c>
      <c r="B85">
        <v>0</v>
      </c>
      <c r="C85">
        <v>0</v>
      </c>
      <c r="D85" s="442" t="s">
        <v>121</v>
      </c>
      <c r="E85" s="443">
        <v>0</v>
      </c>
      <c r="F85" s="443">
        <v>24389</v>
      </c>
      <c r="G85" s="463">
        <v>24389</v>
      </c>
    </row>
    <row r="86" spans="1:7" x14ac:dyDescent="0.25">
      <c r="A86">
        <v>5450</v>
      </c>
      <c r="B86">
        <v>0</v>
      </c>
      <c r="C86">
        <v>0</v>
      </c>
      <c r="D86" s="442" t="s">
        <v>122</v>
      </c>
      <c r="E86" s="443">
        <v>0</v>
      </c>
      <c r="F86" s="443">
        <v>165558</v>
      </c>
      <c r="G86" s="463">
        <v>165558</v>
      </c>
    </row>
    <row r="87" spans="1:7" x14ac:dyDescent="0.25">
      <c r="A87">
        <v>5800</v>
      </c>
      <c r="B87">
        <v>0</v>
      </c>
      <c r="C87">
        <v>0</v>
      </c>
      <c r="D87" s="442" t="s">
        <v>123</v>
      </c>
      <c r="E87" s="443">
        <v>0</v>
      </c>
      <c r="F87" s="443">
        <v>-754608</v>
      </c>
      <c r="G87" s="443">
        <v>-754608</v>
      </c>
    </row>
    <row r="88" spans="1:7" x14ac:dyDescent="0.25">
      <c r="A88">
        <v>5810</v>
      </c>
      <c r="B88">
        <v>0</v>
      </c>
      <c r="C88">
        <v>0</v>
      </c>
      <c r="D88" s="442" t="s">
        <v>124</v>
      </c>
      <c r="E88" s="443">
        <v>0</v>
      </c>
      <c r="F88" s="443">
        <v>-58878</v>
      </c>
      <c r="G88" s="443">
        <v>-58878</v>
      </c>
    </row>
    <row r="89" spans="1:7" x14ac:dyDescent="0.25">
      <c r="A89">
        <v>5820</v>
      </c>
      <c r="B89">
        <v>0</v>
      </c>
      <c r="C89">
        <v>0</v>
      </c>
      <c r="D89" s="442" t="s">
        <v>125</v>
      </c>
      <c r="E89" s="443">
        <v>0</v>
      </c>
      <c r="F89" s="443">
        <v>-754608</v>
      </c>
      <c r="G89" s="443">
        <v>-754608</v>
      </c>
    </row>
    <row r="90" spans="1:7" x14ac:dyDescent="0.25">
      <c r="A90">
        <v>5890</v>
      </c>
      <c r="B90">
        <v>0</v>
      </c>
      <c r="C90">
        <v>0</v>
      </c>
      <c r="D90" s="442" t="s">
        <v>126</v>
      </c>
      <c r="E90" s="443">
        <v>0</v>
      </c>
      <c r="F90" s="443">
        <v>976387</v>
      </c>
      <c r="G90" s="443">
        <v>976387</v>
      </c>
    </row>
    <row r="91" spans="1:7" x14ac:dyDescent="0.25">
      <c r="A91" s="89">
        <v>5900</v>
      </c>
      <c r="B91">
        <v>0</v>
      </c>
      <c r="C91">
        <v>0</v>
      </c>
      <c r="D91" s="442" t="s">
        <v>127</v>
      </c>
      <c r="E91" s="443">
        <v>0</v>
      </c>
      <c r="F91" s="443">
        <v>11054</v>
      </c>
      <c r="G91" s="443">
        <v>11054</v>
      </c>
    </row>
    <row r="92" spans="1:7" x14ac:dyDescent="0.25">
      <c r="A92" s="89">
        <v>5910</v>
      </c>
      <c r="B92">
        <v>0</v>
      </c>
      <c r="C92">
        <v>0</v>
      </c>
      <c r="D92" s="442" t="s">
        <v>128</v>
      </c>
      <c r="E92" s="443">
        <v>0</v>
      </c>
      <c r="F92" s="443">
        <v>2786.44</v>
      </c>
      <c r="G92" s="443">
        <v>2786.44</v>
      </c>
    </row>
    <row r="93" spans="1:7" x14ac:dyDescent="0.25">
      <c r="A93">
        <v>5931</v>
      </c>
      <c r="B93">
        <v>0</v>
      </c>
      <c r="C93">
        <v>0</v>
      </c>
      <c r="D93" s="442" t="s">
        <v>129</v>
      </c>
      <c r="E93" s="443">
        <v>0</v>
      </c>
      <c r="F93" s="443">
        <v>97440</v>
      </c>
      <c r="G93" s="443">
        <v>97440</v>
      </c>
    </row>
    <row r="94" spans="1:7" x14ac:dyDescent="0.25">
      <c r="A94" s="89">
        <v>5940</v>
      </c>
      <c r="B94">
        <v>0</v>
      </c>
      <c r="C94">
        <v>0</v>
      </c>
      <c r="D94" s="442" t="s">
        <v>130</v>
      </c>
      <c r="E94" s="443">
        <v>0</v>
      </c>
      <c r="F94" s="443">
        <v>65198.63</v>
      </c>
      <c r="G94" s="443">
        <v>65198.63</v>
      </c>
    </row>
    <row r="95" spans="1:7" x14ac:dyDescent="0.25">
      <c r="A95" s="89">
        <v>5943</v>
      </c>
      <c r="B95">
        <v>0</v>
      </c>
      <c r="C95">
        <v>0</v>
      </c>
      <c r="D95" s="442" t="s">
        <v>131</v>
      </c>
      <c r="E95" s="443">
        <v>0</v>
      </c>
      <c r="F95" s="443">
        <v>117524.49</v>
      </c>
      <c r="G95" s="443">
        <v>117524.49</v>
      </c>
    </row>
    <row r="96" spans="1:7" x14ac:dyDescent="0.25">
      <c r="A96" s="89">
        <v>5990</v>
      </c>
      <c r="B96">
        <v>0</v>
      </c>
      <c r="C96">
        <v>0</v>
      </c>
      <c r="D96" s="442" t="s">
        <v>132</v>
      </c>
      <c r="E96" s="443">
        <v>0</v>
      </c>
      <c r="F96" s="443">
        <v>117815.67999999999</v>
      </c>
      <c r="G96" s="443">
        <v>117815.67999999999</v>
      </c>
    </row>
    <row r="97" spans="1:13" x14ac:dyDescent="0.25">
      <c r="A97" s="89">
        <v>5995</v>
      </c>
      <c r="B97">
        <v>0</v>
      </c>
      <c r="C97">
        <v>0</v>
      </c>
      <c r="D97" s="442" t="s">
        <v>133</v>
      </c>
      <c r="E97" s="443">
        <v>0</v>
      </c>
      <c r="F97" s="443">
        <v>25750</v>
      </c>
      <c r="G97" s="443">
        <v>25750</v>
      </c>
    </row>
    <row r="98" spans="1:13" x14ac:dyDescent="0.25">
      <c r="A98">
        <v>6000</v>
      </c>
      <c r="B98">
        <v>0</v>
      </c>
      <c r="C98">
        <v>0</v>
      </c>
      <c r="D98" s="442" t="s">
        <v>134</v>
      </c>
      <c r="E98" s="443">
        <v>0</v>
      </c>
      <c r="F98" s="443">
        <v>5296.62</v>
      </c>
      <c r="G98" s="443">
        <v>5296.62</v>
      </c>
    </row>
    <row r="99" spans="1:13" x14ac:dyDescent="0.25">
      <c r="A99">
        <v>6010</v>
      </c>
      <c r="B99">
        <v>0</v>
      </c>
      <c r="C99">
        <v>0</v>
      </c>
      <c r="D99" s="442" t="s">
        <v>135</v>
      </c>
      <c r="E99" s="443">
        <v>0</v>
      </c>
      <c r="F99" s="443">
        <v>1166292.08</v>
      </c>
      <c r="G99" s="443">
        <v>1166292.08</v>
      </c>
    </row>
    <row r="100" spans="1:13" x14ac:dyDescent="0.25">
      <c r="A100">
        <v>6300</v>
      </c>
      <c r="B100">
        <v>0</v>
      </c>
      <c r="C100">
        <v>0</v>
      </c>
      <c r="D100" s="442" t="s">
        <v>136</v>
      </c>
      <c r="E100" s="443">
        <v>0</v>
      </c>
      <c r="F100" s="448">
        <v>6883085.4199999999</v>
      </c>
      <c r="G100" s="443">
        <v>6883085.4199999999</v>
      </c>
    </row>
    <row r="101" spans="1:13" x14ac:dyDescent="0.25">
      <c r="A101">
        <v>6310</v>
      </c>
      <c r="B101">
        <v>0</v>
      </c>
      <c r="C101">
        <v>0</v>
      </c>
      <c r="D101" s="442" t="s">
        <v>137</v>
      </c>
      <c r="E101" s="443">
        <v>0</v>
      </c>
      <c r="F101" s="448">
        <v>100656.5</v>
      </c>
      <c r="G101" s="443">
        <v>100656.5</v>
      </c>
      <c r="H101" s="458">
        <f>SUM(F100+F101)</f>
        <v>6983741.9199999999</v>
      </c>
      <c r="I101" t="s">
        <v>138</v>
      </c>
      <c r="L101" t="s">
        <v>139</v>
      </c>
      <c r="M101" s="461">
        <v>6984</v>
      </c>
    </row>
    <row r="102" spans="1:13" x14ac:dyDescent="0.25">
      <c r="A102">
        <v>6340</v>
      </c>
      <c r="B102">
        <v>0</v>
      </c>
      <c r="C102">
        <v>0</v>
      </c>
      <c r="D102" s="442" t="s">
        <v>140</v>
      </c>
      <c r="E102" s="443">
        <v>0</v>
      </c>
      <c r="F102" s="449">
        <v>26113.53</v>
      </c>
      <c r="G102" s="443">
        <v>26113.53</v>
      </c>
      <c r="L102" t="s">
        <v>141</v>
      </c>
      <c r="M102" s="461">
        <v>334</v>
      </c>
    </row>
    <row r="103" spans="1:13" x14ac:dyDescent="0.25">
      <c r="A103">
        <v>6360</v>
      </c>
      <c r="B103">
        <v>0</v>
      </c>
      <c r="C103">
        <v>0</v>
      </c>
      <c r="D103" s="442" t="s">
        <v>142</v>
      </c>
      <c r="E103" s="443">
        <v>0</v>
      </c>
      <c r="F103" s="449">
        <v>224394.75</v>
      </c>
      <c r="G103" s="443">
        <v>224394.75</v>
      </c>
      <c r="H103" s="449">
        <f>SUM(F102+F103+F104+F105)</f>
        <v>334291.63</v>
      </c>
      <c r="I103" t="s">
        <v>143</v>
      </c>
      <c r="L103" t="s">
        <v>144</v>
      </c>
      <c r="M103" s="461">
        <v>61</v>
      </c>
    </row>
    <row r="104" spans="1:13" x14ac:dyDescent="0.25">
      <c r="A104">
        <v>6390</v>
      </c>
      <c r="B104">
        <v>0</v>
      </c>
      <c r="C104">
        <v>0</v>
      </c>
      <c r="D104" s="442" t="s">
        <v>145</v>
      </c>
      <c r="E104" s="443">
        <v>0</v>
      </c>
      <c r="F104" s="449">
        <v>75137.350000000006</v>
      </c>
      <c r="G104" s="443">
        <v>75137.350000000006</v>
      </c>
      <c r="L104" t="s">
        <v>146</v>
      </c>
      <c r="M104" s="461">
        <v>2588</v>
      </c>
    </row>
    <row r="105" spans="1:13" x14ac:dyDescent="0.25">
      <c r="A105">
        <v>6410</v>
      </c>
      <c r="B105">
        <v>0</v>
      </c>
      <c r="C105">
        <v>0</v>
      </c>
      <c r="D105" s="442" t="s">
        <v>147</v>
      </c>
      <c r="E105" s="443">
        <v>0</v>
      </c>
      <c r="F105" s="449">
        <v>8646</v>
      </c>
      <c r="G105" s="443">
        <v>8646</v>
      </c>
      <c r="L105" t="s">
        <v>148</v>
      </c>
      <c r="M105" s="461">
        <v>485</v>
      </c>
    </row>
    <row r="106" spans="1:13" x14ac:dyDescent="0.25">
      <c r="A106">
        <v>6425</v>
      </c>
      <c r="B106">
        <v>0</v>
      </c>
      <c r="C106">
        <v>0</v>
      </c>
      <c r="D106" s="442" t="s">
        <v>149</v>
      </c>
      <c r="E106" s="443">
        <v>0</v>
      </c>
      <c r="F106" s="455">
        <v>14175</v>
      </c>
      <c r="G106" s="443">
        <v>14175</v>
      </c>
      <c r="L106" t="s">
        <v>150</v>
      </c>
      <c r="M106" s="461">
        <v>3</v>
      </c>
    </row>
    <row r="107" spans="1:13" x14ac:dyDescent="0.25">
      <c r="A107">
        <v>6427</v>
      </c>
      <c r="B107">
        <v>0</v>
      </c>
      <c r="C107">
        <v>0</v>
      </c>
      <c r="D107" s="442" t="s">
        <v>151</v>
      </c>
      <c r="E107" s="443">
        <v>0</v>
      </c>
      <c r="F107" s="455">
        <v>899759.45</v>
      </c>
      <c r="G107" s="443">
        <v>899759.45</v>
      </c>
      <c r="H107" s="459">
        <f>SUM(F106:F111)</f>
        <v>2587823.77</v>
      </c>
      <c r="I107" t="s">
        <v>152</v>
      </c>
      <c r="L107" t="s">
        <v>153</v>
      </c>
      <c r="M107" s="461">
        <v>856</v>
      </c>
    </row>
    <row r="108" spans="1:13" x14ac:dyDescent="0.25">
      <c r="A108">
        <v>6428</v>
      </c>
      <c r="B108">
        <v>0</v>
      </c>
      <c r="C108">
        <v>0</v>
      </c>
      <c r="D108" s="442" t="s">
        <v>154</v>
      </c>
      <c r="E108" s="443">
        <v>0</v>
      </c>
      <c r="F108" s="455">
        <v>401881.72</v>
      </c>
      <c r="G108" s="443">
        <v>401881.72</v>
      </c>
      <c r="L108" t="s">
        <v>155</v>
      </c>
      <c r="M108" s="461">
        <v>2704</v>
      </c>
    </row>
    <row r="109" spans="1:13" x14ac:dyDescent="0.25">
      <c r="A109">
        <v>6429</v>
      </c>
      <c r="B109">
        <v>0</v>
      </c>
      <c r="C109">
        <v>0</v>
      </c>
      <c r="D109" s="442" t="s">
        <v>156</v>
      </c>
      <c r="E109" s="443">
        <v>0</v>
      </c>
      <c r="F109" s="455">
        <v>984023.5</v>
      </c>
      <c r="G109" s="443">
        <v>984023.5</v>
      </c>
      <c r="L109" t="s">
        <v>157</v>
      </c>
      <c r="M109" s="461">
        <v>53</v>
      </c>
    </row>
    <row r="110" spans="1:13" x14ac:dyDescent="0.25">
      <c r="A110">
        <v>6540</v>
      </c>
      <c r="B110">
        <v>0</v>
      </c>
      <c r="C110">
        <v>0</v>
      </c>
      <c r="D110" s="442" t="s">
        <v>158</v>
      </c>
      <c r="E110" s="443">
        <v>0</v>
      </c>
      <c r="F110" s="455">
        <v>164901.46</v>
      </c>
      <c r="G110" s="443">
        <v>164901.46</v>
      </c>
      <c r="L110" t="s">
        <v>159</v>
      </c>
      <c r="M110" s="461">
        <v>1399</v>
      </c>
    </row>
    <row r="111" spans="1:13" x14ac:dyDescent="0.25">
      <c r="A111">
        <v>6545</v>
      </c>
      <c r="B111">
        <v>0</v>
      </c>
      <c r="C111">
        <v>0</v>
      </c>
      <c r="D111" s="442" t="s">
        <v>160</v>
      </c>
      <c r="E111" s="443">
        <v>0</v>
      </c>
      <c r="F111" s="455">
        <v>123082.64</v>
      </c>
      <c r="G111" s="443">
        <v>123082.64</v>
      </c>
      <c r="L111" t="s">
        <v>161</v>
      </c>
      <c r="M111" s="461">
        <v>80</v>
      </c>
    </row>
    <row r="112" spans="1:13" x14ac:dyDescent="0.25">
      <c r="A112">
        <v>6700</v>
      </c>
      <c r="B112">
        <v>0</v>
      </c>
      <c r="C112">
        <v>0</v>
      </c>
      <c r="D112" s="442" t="s">
        <v>148</v>
      </c>
      <c r="E112" s="443">
        <v>0</v>
      </c>
      <c r="F112" s="450">
        <v>484750</v>
      </c>
      <c r="G112" s="443">
        <v>484750</v>
      </c>
      <c r="H112" s="450">
        <f>F112</f>
        <v>484750</v>
      </c>
      <c r="I112" t="s">
        <v>162</v>
      </c>
      <c r="L112" t="s">
        <v>163</v>
      </c>
      <c r="M112" s="461">
        <f>SUM(M101:M111)</f>
        <v>15547</v>
      </c>
    </row>
    <row r="113" spans="1:9" x14ac:dyDescent="0.25">
      <c r="A113">
        <v>6720</v>
      </c>
      <c r="B113">
        <v>0</v>
      </c>
      <c r="C113">
        <v>0</v>
      </c>
      <c r="D113" s="442" t="s">
        <v>164</v>
      </c>
      <c r="E113" s="443">
        <v>0</v>
      </c>
      <c r="F113" s="451">
        <v>2690.61</v>
      </c>
      <c r="G113" s="443">
        <v>2690.61</v>
      </c>
      <c r="H113" s="451">
        <f>F113</f>
        <v>2690.61</v>
      </c>
      <c r="I113" t="s">
        <v>165</v>
      </c>
    </row>
    <row r="114" spans="1:9" x14ac:dyDescent="0.25">
      <c r="A114">
        <v>6728</v>
      </c>
      <c r="B114">
        <v>0</v>
      </c>
      <c r="C114">
        <v>0</v>
      </c>
      <c r="D114" s="442" t="s">
        <v>166</v>
      </c>
      <c r="E114" s="443">
        <v>0</v>
      </c>
      <c r="F114" s="453">
        <v>10365.49</v>
      </c>
      <c r="G114" s="443">
        <v>10365.49</v>
      </c>
    </row>
    <row r="115" spans="1:9" x14ac:dyDescent="0.25">
      <c r="A115">
        <v>6790</v>
      </c>
      <c r="B115">
        <v>0</v>
      </c>
      <c r="C115">
        <v>0</v>
      </c>
      <c r="D115" s="442" t="s">
        <v>167</v>
      </c>
      <c r="E115" s="443">
        <v>0</v>
      </c>
      <c r="F115" s="453">
        <v>845425.12</v>
      </c>
      <c r="G115" s="443">
        <v>845425.12</v>
      </c>
      <c r="H115" s="453">
        <f>F114+F115</f>
        <v>855790.61</v>
      </c>
      <c r="I115" t="s">
        <v>168</v>
      </c>
    </row>
    <row r="116" spans="1:9" x14ac:dyDescent="0.25">
      <c r="A116">
        <v>6791</v>
      </c>
      <c r="B116">
        <v>0</v>
      </c>
      <c r="C116">
        <v>0</v>
      </c>
      <c r="D116" s="442" t="s">
        <v>169</v>
      </c>
      <c r="E116" s="443">
        <v>0</v>
      </c>
      <c r="F116" s="452">
        <v>61230</v>
      </c>
      <c r="G116" s="443">
        <v>61230</v>
      </c>
      <c r="H116" s="452">
        <f>F116</f>
        <v>61230</v>
      </c>
      <c r="I116" t="s">
        <v>170</v>
      </c>
    </row>
    <row r="117" spans="1:9" x14ac:dyDescent="0.25">
      <c r="A117">
        <v>6800</v>
      </c>
      <c r="B117">
        <v>0</v>
      </c>
      <c r="C117">
        <v>0</v>
      </c>
      <c r="D117" s="442" t="s">
        <v>171</v>
      </c>
      <c r="E117" s="443">
        <v>0</v>
      </c>
      <c r="F117" s="457">
        <v>69982.83</v>
      </c>
      <c r="G117" s="443">
        <v>69982.83</v>
      </c>
    </row>
    <row r="118" spans="1:9" x14ac:dyDescent="0.25">
      <c r="A118">
        <v>6840</v>
      </c>
      <c r="B118">
        <v>0</v>
      </c>
      <c r="C118">
        <v>0</v>
      </c>
      <c r="D118" s="442" t="s">
        <v>172</v>
      </c>
      <c r="E118" s="443">
        <v>0</v>
      </c>
      <c r="F118" s="457">
        <v>2096</v>
      </c>
      <c r="G118" s="443">
        <v>2096</v>
      </c>
    </row>
    <row r="119" spans="1:9" x14ac:dyDescent="0.25">
      <c r="A119">
        <v>6860</v>
      </c>
      <c r="B119">
        <v>0</v>
      </c>
      <c r="C119">
        <v>0</v>
      </c>
      <c r="D119" s="442" t="s">
        <v>173</v>
      </c>
      <c r="E119" s="443">
        <v>0</v>
      </c>
      <c r="F119" s="447">
        <v>90741</v>
      </c>
      <c r="G119" s="443">
        <v>90741</v>
      </c>
    </row>
    <row r="120" spans="1:9" x14ac:dyDescent="0.25">
      <c r="A120">
        <v>6861</v>
      </c>
      <c r="B120">
        <v>0</v>
      </c>
      <c r="C120">
        <v>0</v>
      </c>
      <c r="D120" s="442" t="s">
        <v>174</v>
      </c>
      <c r="E120" s="443">
        <v>0</v>
      </c>
      <c r="F120" s="447">
        <v>3570</v>
      </c>
      <c r="G120" s="443">
        <v>3570</v>
      </c>
    </row>
    <row r="121" spans="1:9" x14ac:dyDescent="0.25">
      <c r="A121">
        <v>6890</v>
      </c>
      <c r="B121">
        <v>0</v>
      </c>
      <c r="C121">
        <v>0</v>
      </c>
      <c r="D121" s="442" t="s">
        <v>175</v>
      </c>
      <c r="E121" s="443">
        <v>0</v>
      </c>
      <c r="F121" s="457">
        <v>40801.699999999997</v>
      </c>
      <c r="G121" s="443">
        <v>40801.699999999997</v>
      </c>
    </row>
    <row r="122" spans="1:9" x14ac:dyDescent="0.25">
      <c r="A122">
        <v>6900</v>
      </c>
      <c r="B122">
        <v>0</v>
      </c>
      <c r="C122">
        <v>0</v>
      </c>
      <c r="D122" s="442" t="s">
        <v>176</v>
      </c>
      <c r="E122" s="443">
        <v>0</v>
      </c>
      <c r="F122" s="457">
        <v>28682.28</v>
      </c>
      <c r="G122" s="443">
        <v>28682.28</v>
      </c>
    </row>
    <row r="123" spans="1:9" x14ac:dyDescent="0.25">
      <c r="A123">
        <v>6920</v>
      </c>
      <c r="B123">
        <v>0</v>
      </c>
      <c r="C123">
        <v>0</v>
      </c>
      <c r="D123" s="442" t="s">
        <v>177</v>
      </c>
      <c r="E123" s="443">
        <v>0</v>
      </c>
      <c r="F123" s="457">
        <v>25888.95</v>
      </c>
      <c r="G123" s="443">
        <v>25888.95</v>
      </c>
    </row>
    <row r="124" spans="1:9" x14ac:dyDescent="0.25">
      <c r="A124">
        <v>6940</v>
      </c>
      <c r="B124">
        <v>0</v>
      </c>
      <c r="C124">
        <v>0</v>
      </c>
      <c r="D124" s="442" t="s">
        <v>178</v>
      </c>
      <c r="E124" s="443">
        <v>0</v>
      </c>
      <c r="F124" s="457">
        <v>308</v>
      </c>
      <c r="G124" s="443">
        <v>308</v>
      </c>
    </row>
    <row r="125" spans="1:9" x14ac:dyDescent="0.25">
      <c r="A125" s="465">
        <v>7100</v>
      </c>
      <c r="B125">
        <v>0</v>
      </c>
      <c r="C125">
        <v>0</v>
      </c>
      <c r="D125" s="442" t="s">
        <v>179</v>
      </c>
      <c r="E125" s="443">
        <v>0</v>
      </c>
      <c r="F125" s="447">
        <v>93179.34</v>
      </c>
      <c r="G125" s="443">
        <v>93179.34</v>
      </c>
    </row>
    <row r="126" spans="1:9" x14ac:dyDescent="0.25">
      <c r="A126" s="465">
        <v>7101</v>
      </c>
      <c r="B126">
        <v>0</v>
      </c>
      <c r="C126">
        <v>0</v>
      </c>
      <c r="D126" s="442" t="s">
        <v>180</v>
      </c>
      <c r="E126" s="443">
        <v>0</v>
      </c>
      <c r="F126" s="447">
        <v>18842.18</v>
      </c>
      <c r="G126" s="443">
        <v>18842.18</v>
      </c>
      <c r="H126" s="447">
        <f>SUM(F125:F133)+F119+F120</f>
        <v>1398778.77</v>
      </c>
      <c r="I126" t="s">
        <v>181</v>
      </c>
    </row>
    <row r="127" spans="1:9" x14ac:dyDescent="0.25">
      <c r="A127" s="465">
        <v>7120</v>
      </c>
      <c r="B127">
        <v>0</v>
      </c>
      <c r="C127">
        <v>0</v>
      </c>
      <c r="D127" s="442" t="s">
        <v>182</v>
      </c>
      <c r="E127" s="443">
        <v>0</v>
      </c>
      <c r="F127" s="447">
        <v>1692.5</v>
      </c>
      <c r="G127" s="443">
        <v>1692.5</v>
      </c>
    </row>
    <row r="128" spans="1:9" x14ac:dyDescent="0.25">
      <c r="A128">
        <v>7140</v>
      </c>
      <c r="B128">
        <v>0</v>
      </c>
      <c r="C128">
        <v>0</v>
      </c>
      <c r="D128" s="442" t="s">
        <v>183</v>
      </c>
      <c r="E128" s="443">
        <v>0</v>
      </c>
      <c r="F128" s="447">
        <v>892287.83</v>
      </c>
      <c r="G128" s="443">
        <v>892287.83</v>
      </c>
    </row>
    <row r="129" spans="1:9" x14ac:dyDescent="0.25">
      <c r="A129">
        <v>7141</v>
      </c>
      <c r="B129">
        <v>0</v>
      </c>
      <c r="C129">
        <v>0</v>
      </c>
      <c r="D129" s="442" t="s">
        <v>184</v>
      </c>
      <c r="E129" s="443">
        <v>0</v>
      </c>
      <c r="F129" s="447">
        <v>184805.92</v>
      </c>
      <c r="G129" s="443">
        <v>184805.92</v>
      </c>
    </row>
    <row r="130" spans="1:9" x14ac:dyDescent="0.25">
      <c r="A130">
        <v>7145</v>
      </c>
      <c r="B130">
        <v>0</v>
      </c>
      <c r="C130">
        <v>0</v>
      </c>
      <c r="D130" s="442" t="s">
        <v>185</v>
      </c>
      <c r="E130" s="443">
        <v>0</v>
      </c>
      <c r="F130" s="447">
        <v>2765</v>
      </c>
      <c r="G130" s="443">
        <v>2765</v>
      </c>
    </row>
    <row r="131" spans="1:9" x14ac:dyDescent="0.25">
      <c r="A131" s="465">
        <v>7150</v>
      </c>
      <c r="B131">
        <v>0</v>
      </c>
      <c r="C131">
        <v>0</v>
      </c>
      <c r="D131" s="442" t="s">
        <v>186</v>
      </c>
      <c r="E131" s="443">
        <v>0</v>
      </c>
      <c r="F131" s="447">
        <v>5050</v>
      </c>
      <c r="G131" s="443">
        <v>5050</v>
      </c>
    </row>
    <row r="132" spans="1:9" x14ac:dyDescent="0.25">
      <c r="A132" s="465">
        <v>7151</v>
      </c>
      <c r="B132">
        <v>0</v>
      </c>
      <c r="C132">
        <v>0</v>
      </c>
      <c r="D132" s="442" t="s">
        <v>187</v>
      </c>
      <c r="E132" s="443">
        <v>0</v>
      </c>
      <c r="F132" s="447">
        <v>75140</v>
      </c>
      <c r="G132" s="443">
        <v>75140</v>
      </c>
    </row>
    <row r="133" spans="1:9" x14ac:dyDescent="0.25">
      <c r="A133" s="465">
        <v>7152</v>
      </c>
      <c r="B133">
        <v>0</v>
      </c>
      <c r="C133">
        <v>0</v>
      </c>
      <c r="D133" s="442" t="s">
        <v>188</v>
      </c>
      <c r="E133" s="443">
        <v>0</v>
      </c>
      <c r="F133" s="447">
        <v>30705</v>
      </c>
      <c r="G133" s="443">
        <v>30705</v>
      </c>
    </row>
    <row r="134" spans="1:9" x14ac:dyDescent="0.25">
      <c r="A134">
        <v>7320</v>
      </c>
      <c r="B134">
        <v>0</v>
      </c>
      <c r="C134">
        <v>0</v>
      </c>
      <c r="D134" s="442" t="s">
        <v>189</v>
      </c>
      <c r="E134" s="443">
        <v>0</v>
      </c>
      <c r="F134" s="454">
        <v>139941.71</v>
      </c>
      <c r="G134" s="443">
        <v>139941.71</v>
      </c>
      <c r="I134" t="s">
        <v>190</v>
      </c>
    </row>
    <row r="135" spans="1:9" x14ac:dyDescent="0.25">
      <c r="A135">
        <v>7325</v>
      </c>
      <c r="B135">
        <v>0</v>
      </c>
      <c r="C135">
        <v>0</v>
      </c>
      <c r="D135" s="442" t="s">
        <v>191</v>
      </c>
      <c r="E135" s="443">
        <v>0</v>
      </c>
      <c r="F135" s="454">
        <v>419607.5</v>
      </c>
      <c r="G135" s="443">
        <v>419607.5</v>
      </c>
      <c r="H135" s="454">
        <f>SUM(F134:F137)</f>
        <v>2704823.44</v>
      </c>
    </row>
    <row r="136" spans="1:9" x14ac:dyDescent="0.25">
      <c r="A136">
        <v>7326</v>
      </c>
      <c r="B136">
        <v>0</v>
      </c>
      <c r="C136">
        <v>0</v>
      </c>
      <c r="D136" s="442" t="s">
        <v>192</v>
      </c>
      <c r="E136" s="443">
        <v>0</v>
      </c>
      <c r="F136" s="454">
        <v>1136819</v>
      </c>
      <c r="G136" s="443">
        <v>1136819</v>
      </c>
    </row>
    <row r="137" spans="1:9" x14ac:dyDescent="0.25">
      <c r="A137">
        <v>7390</v>
      </c>
      <c r="B137">
        <v>0</v>
      </c>
      <c r="C137">
        <v>0</v>
      </c>
      <c r="D137" s="442" t="s">
        <v>193</v>
      </c>
      <c r="E137" s="443">
        <v>0</v>
      </c>
      <c r="F137" s="454">
        <v>1008455.23</v>
      </c>
      <c r="G137" s="443">
        <v>1008455.23</v>
      </c>
    </row>
    <row r="138" spans="1:9" x14ac:dyDescent="0.25">
      <c r="A138">
        <v>7400</v>
      </c>
      <c r="B138">
        <v>0</v>
      </c>
      <c r="C138">
        <v>0</v>
      </c>
      <c r="D138" s="442" t="s">
        <v>194</v>
      </c>
      <c r="E138" s="443">
        <v>0</v>
      </c>
      <c r="F138" s="457">
        <v>449574</v>
      </c>
      <c r="G138" s="443">
        <v>449574</v>
      </c>
    </row>
    <row r="139" spans="1:9" x14ac:dyDescent="0.25">
      <c r="A139">
        <v>7510</v>
      </c>
      <c r="B139">
        <v>0</v>
      </c>
      <c r="C139">
        <v>0</v>
      </c>
      <c r="D139" s="442" t="s">
        <v>157</v>
      </c>
      <c r="E139" s="443">
        <v>0</v>
      </c>
      <c r="F139" s="456">
        <v>53004</v>
      </c>
      <c r="G139" s="443">
        <v>53004</v>
      </c>
    </row>
    <row r="140" spans="1:9" x14ac:dyDescent="0.25">
      <c r="A140">
        <v>7746</v>
      </c>
      <c r="B140">
        <v>0</v>
      </c>
      <c r="C140">
        <v>0</v>
      </c>
      <c r="D140" s="442" t="s">
        <v>195</v>
      </c>
      <c r="E140" s="443">
        <v>0</v>
      </c>
      <c r="F140" s="457">
        <v>-1.79</v>
      </c>
      <c r="G140" s="443">
        <v>-1.79</v>
      </c>
      <c r="H140" s="456">
        <f>SUM(F139)</f>
        <v>53004</v>
      </c>
      <c r="I140" t="s">
        <v>196</v>
      </c>
    </row>
    <row r="141" spans="1:9" x14ac:dyDescent="0.25">
      <c r="A141">
        <v>7770</v>
      </c>
      <c r="B141">
        <v>0</v>
      </c>
      <c r="C141">
        <v>0</v>
      </c>
      <c r="D141" s="442" t="s">
        <v>197</v>
      </c>
      <c r="E141" s="443">
        <v>0</v>
      </c>
      <c r="F141" s="457">
        <v>56456.45</v>
      </c>
      <c r="G141" s="443">
        <v>56456.45</v>
      </c>
    </row>
    <row r="142" spans="1:9" x14ac:dyDescent="0.25">
      <c r="A142">
        <v>7780</v>
      </c>
      <c r="B142">
        <v>0</v>
      </c>
      <c r="C142">
        <v>0</v>
      </c>
      <c r="D142" s="442" t="s">
        <v>198</v>
      </c>
      <c r="E142" s="443">
        <v>0</v>
      </c>
      <c r="F142" s="457">
        <v>15400.17</v>
      </c>
      <c r="G142" s="443">
        <v>15400.17</v>
      </c>
    </row>
    <row r="143" spans="1:9" x14ac:dyDescent="0.25">
      <c r="A143">
        <v>7799</v>
      </c>
      <c r="B143">
        <v>0</v>
      </c>
      <c r="C143">
        <v>0</v>
      </c>
      <c r="D143" s="442" t="s">
        <v>199</v>
      </c>
      <c r="E143" s="443">
        <v>0</v>
      </c>
      <c r="F143" s="457">
        <v>3994</v>
      </c>
      <c r="G143" s="443">
        <v>3994</v>
      </c>
      <c r="H143" s="457">
        <f>F117+F118+F121+F122+F123+F124+F138+F140+F141+F142+F143+F144+F145</f>
        <v>80287.589999999851</v>
      </c>
      <c r="I143" t="s">
        <v>200</v>
      </c>
    </row>
    <row r="144" spans="1:9" x14ac:dyDescent="0.25">
      <c r="A144">
        <v>7830</v>
      </c>
      <c r="B144">
        <v>0</v>
      </c>
      <c r="C144">
        <v>0</v>
      </c>
      <c r="D144" s="442" t="s">
        <v>201</v>
      </c>
      <c r="E144" s="443">
        <v>0</v>
      </c>
      <c r="F144" s="457">
        <v>440485</v>
      </c>
      <c r="G144" s="443">
        <v>440485</v>
      </c>
    </row>
    <row r="145" spans="1:9" x14ac:dyDescent="0.25">
      <c r="A145">
        <v>7831</v>
      </c>
      <c r="B145">
        <v>0</v>
      </c>
      <c r="C145">
        <v>0</v>
      </c>
      <c r="D145" s="442" t="s">
        <v>202</v>
      </c>
      <c r="E145" s="443">
        <v>0</v>
      </c>
      <c r="F145" s="457">
        <v>-1053380</v>
      </c>
      <c r="G145" s="443">
        <v>-1053380</v>
      </c>
      <c r="H145" s="460">
        <f>SUM(H101:H143)</f>
        <v>15547212.339999998</v>
      </c>
      <c r="I145" s="89" t="s">
        <v>203</v>
      </c>
    </row>
    <row r="146" spans="1:9" x14ac:dyDescent="0.25">
      <c r="A146">
        <v>8050</v>
      </c>
      <c r="B146">
        <v>0</v>
      </c>
      <c r="C146">
        <v>0</v>
      </c>
      <c r="D146" s="442" t="s">
        <v>204</v>
      </c>
      <c r="E146" s="443">
        <v>0</v>
      </c>
      <c r="F146" s="443">
        <v>-4932.03</v>
      </c>
      <c r="G146" s="443">
        <v>-4932.03</v>
      </c>
    </row>
    <row r="147" spans="1:9" x14ac:dyDescent="0.25">
      <c r="A147">
        <v>8055</v>
      </c>
      <c r="B147">
        <v>0</v>
      </c>
      <c r="C147">
        <v>0</v>
      </c>
      <c r="D147" s="442" t="s">
        <v>205</v>
      </c>
      <c r="E147" s="443">
        <v>0</v>
      </c>
      <c r="F147" s="443">
        <v>-175</v>
      </c>
      <c r="G147" s="443">
        <v>-175</v>
      </c>
    </row>
    <row r="148" spans="1:9" x14ac:dyDescent="0.25">
      <c r="A148">
        <v>8117</v>
      </c>
      <c r="B148">
        <v>0</v>
      </c>
      <c r="C148">
        <v>0</v>
      </c>
      <c r="D148" s="442" t="s">
        <v>206</v>
      </c>
      <c r="E148" s="443">
        <v>0</v>
      </c>
      <c r="F148" s="443">
        <v>277.88</v>
      </c>
      <c r="G148" s="443">
        <v>277.88</v>
      </c>
    </row>
    <row r="149" spans="1:9" x14ac:dyDescent="0.25">
      <c r="A149">
        <v>8150</v>
      </c>
      <c r="B149">
        <v>0</v>
      </c>
      <c r="C149">
        <v>0</v>
      </c>
      <c r="D149" s="442" t="s">
        <v>207</v>
      </c>
      <c r="E149" s="443">
        <v>0</v>
      </c>
      <c r="F149" s="443">
        <v>24019.119999999999</v>
      </c>
      <c r="G149" s="443">
        <v>24019.119999999999</v>
      </c>
    </row>
    <row r="150" spans="1:9" x14ac:dyDescent="0.25">
      <c r="A150">
        <v>8961</v>
      </c>
      <c r="B150">
        <v>0</v>
      </c>
      <c r="C150">
        <v>0</v>
      </c>
      <c r="D150" s="442" t="s">
        <v>208</v>
      </c>
      <c r="E150" s="443">
        <v>0</v>
      </c>
      <c r="F150" s="443">
        <v>-2663106.73</v>
      </c>
      <c r="G150" s="443">
        <v>-2663106.73</v>
      </c>
    </row>
    <row r="151" spans="1:9" x14ac:dyDescent="0.25">
      <c r="A151">
        <v>8990</v>
      </c>
      <c r="B151">
        <v>0</v>
      </c>
      <c r="C151">
        <v>0</v>
      </c>
      <c r="D151" s="442" t="s">
        <v>209</v>
      </c>
      <c r="E151" s="443">
        <v>0</v>
      </c>
      <c r="F151" s="443">
        <v>-2453031.3199999998</v>
      </c>
      <c r="G151" s="443">
        <v>-2453031.3199999998</v>
      </c>
    </row>
    <row r="152" spans="1:9" x14ac:dyDescent="0.25">
      <c r="A152">
        <v>9999</v>
      </c>
      <c r="B152">
        <v>0</v>
      </c>
      <c r="C152">
        <v>0</v>
      </c>
      <c r="D152" s="442" t="s">
        <v>210</v>
      </c>
      <c r="E152" s="443">
        <v>0</v>
      </c>
      <c r="F152" s="443">
        <v>0</v>
      </c>
      <c r="G152" s="443">
        <v>0</v>
      </c>
    </row>
    <row r="153" spans="1:9" x14ac:dyDescent="0.25">
      <c r="A153">
        <v>0</v>
      </c>
      <c r="B153">
        <v>0</v>
      </c>
      <c r="C153">
        <v>0</v>
      </c>
      <c r="D153" s="442" t="s">
        <v>211</v>
      </c>
      <c r="E153" s="443">
        <v>0</v>
      </c>
      <c r="F153" s="443">
        <v>0</v>
      </c>
      <c r="G153" s="443">
        <v>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3"/>
  <sheetViews>
    <sheetView topLeftCell="A16" zoomScaleNormal="100" workbookViewId="0">
      <selection activeCell="A43" sqref="A43"/>
    </sheetView>
  </sheetViews>
  <sheetFormatPr defaultColWidth="11.42578125" defaultRowHeight="12.75" x14ac:dyDescent="0.2"/>
  <cols>
    <col min="1" max="1" width="47.42578125" style="55" bestFit="1" customWidth="1"/>
    <col min="2" max="2" width="7.140625" style="55" customWidth="1"/>
    <col min="3" max="3" width="13.5703125" style="54" customWidth="1"/>
    <col min="4" max="4" width="13" style="54" customWidth="1"/>
    <col min="5" max="5" width="13.85546875" style="55" customWidth="1"/>
    <col min="6" max="16384" width="11.42578125" style="55"/>
  </cols>
  <sheetData>
    <row r="1" spans="1:6" x14ac:dyDescent="0.2">
      <c r="A1" s="92" t="s">
        <v>212</v>
      </c>
      <c r="B1" s="92"/>
      <c r="C1" s="93"/>
      <c r="D1" s="94"/>
    </row>
    <row r="2" spans="1:6" x14ac:dyDescent="0.2">
      <c r="A2" s="95" t="s">
        <v>213</v>
      </c>
      <c r="B2" s="92"/>
      <c r="C2" s="93"/>
      <c r="D2" s="94"/>
    </row>
    <row r="3" spans="1:6" x14ac:dyDescent="0.2">
      <c r="A3" s="95" t="s">
        <v>214</v>
      </c>
      <c r="B3" s="92"/>
      <c r="C3" s="93"/>
      <c r="D3" s="94"/>
    </row>
    <row r="4" spans="1:6" x14ac:dyDescent="0.2">
      <c r="A4" s="96" t="s">
        <v>215</v>
      </c>
      <c r="B4" s="97"/>
      <c r="C4" s="477"/>
      <c r="D4" s="477"/>
    </row>
    <row r="5" spans="1:6" x14ac:dyDescent="0.2">
      <c r="A5" s="96"/>
      <c r="B5" s="98"/>
      <c r="C5" s="99"/>
      <c r="D5" s="99"/>
      <c r="E5" s="100"/>
    </row>
    <row r="6" spans="1:6" x14ac:dyDescent="0.2">
      <c r="A6" s="101"/>
      <c r="B6" s="102" t="s">
        <v>216</v>
      </c>
      <c r="C6" s="103">
        <v>45657</v>
      </c>
      <c r="D6" s="104">
        <v>45291</v>
      </c>
      <c r="E6" s="105" t="s">
        <v>217</v>
      </c>
    </row>
    <row r="7" spans="1:6" x14ac:dyDescent="0.2">
      <c r="A7" s="106" t="s">
        <v>218</v>
      </c>
      <c r="B7" s="107"/>
      <c r="C7" s="108"/>
      <c r="D7" s="109"/>
      <c r="E7" s="110"/>
    </row>
    <row r="8" spans="1:6" x14ac:dyDescent="0.2">
      <c r="A8" s="111" t="s">
        <v>219</v>
      </c>
      <c r="B8" s="107"/>
      <c r="C8" s="82"/>
      <c r="D8" s="82"/>
      <c r="E8" s="112" t="s">
        <v>220</v>
      </c>
      <c r="F8" s="56"/>
    </row>
    <row r="9" spans="1:6" x14ac:dyDescent="0.2">
      <c r="A9" s="111" t="s">
        <v>221</v>
      </c>
      <c r="B9" s="107">
        <v>1</v>
      </c>
      <c r="C9" s="113">
        <v>43996</v>
      </c>
      <c r="D9" s="113">
        <v>39669</v>
      </c>
      <c r="E9" s="112" t="s">
        <v>222</v>
      </c>
      <c r="F9" s="57"/>
    </row>
    <row r="10" spans="1:6" x14ac:dyDescent="0.2">
      <c r="A10" s="111" t="s">
        <v>223</v>
      </c>
      <c r="B10" s="107"/>
      <c r="C10" s="113"/>
      <c r="D10" s="113"/>
      <c r="E10" s="112" t="s">
        <v>224</v>
      </c>
      <c r="F10" s="58"/>
    </row>
    <row r="11" spans="1:6" x14ac:dyDescent="0.2">
      <c r="A11" s="111" t="s">
        <v>225</v>
      </c>
      <c r="B11" s="107"/>
      <c r="C11" s="113">
        <v>6965</v>
      </c>
      <c r="D11" s="113">
        <v>5070</v>
      </c>
      <c r="E11" s="112" t="s">
        <v>226</v>
      </c>
      <c r="F11" s="58"/>
    </row>
    <row r="12" spans="1:6" x14ac:dyDescent="0.2">
      <c r="A12" s="114" t="s">
        <v>227</v>
      </c>
      <c r="B12" s="115"/>
      <c r="C12" s="116">
        <f>SUBTOTAL(9,C8:C11)</f>
        <v>50961</v>
      </c>
      <c r="D12" s="117">
        <f>SUBTOTAL(9,D8:D11)</f>
        <v>44739</v>
      </c>
      <c r="E12" s="105" t="s">
        <v>228</v>
      </c>
    </row>
    <row r="13" spans="1:6" x14ac:dyDescent="0.2">
      <c r="A13" s="118"/>
      <c r="B13" s="107"/>
      <c r="C13" s="108"/>
      <c r="D13" s="109"/>
      <c r="E13" s="110"/>
    </row>
    <row r="14" spans="1:6" x14ac:dyDescent="0.2">
      <c r="A14" s="119" t="s">
        <v>229</v>
      </c>
      <c r="B14" s="107"/>
      <c r="C14" s="108"/>
      <c r="D14" s="109"/>
      <c r="E14" s="110"/>
    </row>
    <row r="15" spans="1:6" x14ac:dyDescent="0.2">
      <c r="A15" s="111" t="s">
        <v>230</v>
      </c>
      <c r="B15" s="107"/>
      <c r="C15" s="82">
        <v>160</v>
      </c>
      <c r="D15" s="82">
        <v>194</v>
      </c>
      <c r="E15" s="112" t="s">
        <v>231</v>
      </c>
    </row>
    <row r="16" spans="1:6" x14ac:dyDescent="0.2">
      <c r="A16" s="111" t="s">
        <v>232</v>
      </c>
      <c r="B16" s="120">
        <v>2</v>
      </c>
      <c r="C16" s="82">
        <v>39179</v>
      </c>
      <c r="D16" s="82">
        <v>33472</v>
      </c>
      <c r="E16" s="112" t="s">
        <v>233</v>
      </c>
    </row>
    <row r="17" spans="1:10" x14ac:dyDescent="0.2">
      <c r="A17" s="111" t="s">
        <v>234</v>
      </c>
      <c r="B17" s="107"/>
      <c r="C17" s="82">
        <v>1172</v>
      </c>
      <c r="D17" s="82">
        <v>1036</v>
      </c>
      <c r="E17" s="112" t="s">
        <v>235</v>
      </c>
    </row>
    <row r="18" spans="1:10" x14ac:dyDescent="0.2">
      <c r="A18" s="111" t="s">
        <v>236</v>
      </c>
      <c r="B18" s="107"/>
      <c r="C18" s="82"/>
      <c r="D18" s="82"/>
      <c r="E18" s="112" t="s">
        <v>237</v>
      </c>
      <c r="J18" s="57"/>
    </row>
    <row r="19" spans="1:10" x14ac:dyDescent="0.2">
      <c r="A19" s="111" t="s">
        <v>238</v>
      </c>
      <c r="B19" s="107">
        <v>3</v>
      </c>
      <c r="C19" s="82">
        <v>15547</v>
      </c>
      <c r="D19" s="82">
        <v>11994</v>
      </c>
      <c r="E19" s="112" t="s">
        <v>239</v>
      </c>
      <c r="J19" s="57"/>
    </row>
    <row r="20" spans="1:10" x14ac:dyDescent="0.2">
      <c r="A20" s="121" t="s">
        <v>240</v>
      </c>
      <c r="B20" s="115"/>
      <c r="C20" s="116">
        <f>SUBTOTAL(9,C15:C19)</f>
        <v>56058</v>
      </c>
      <c r="D20" s="117">
        <f>SUBTOTAL(9,D15:D19)</f>
        <v>46696</v>
      </c>
      <c r="E20" s="105" t="s">
        <v>241</v>
      </c>
    </row>
    <row r="21" spans="1:10" x14ac:dyDescent="0.2">
      <c r="A21" s="118"/>
      <c r="B21" s="107"/>
      <c r="C21" s="108"/>
      <c r="D21" s="109"/>
      <c r="E21" s="110"/>
    </row>
    <row r="22" spans="1:10" x14ac:dyDescent="0.2">
      <c r="A22" s="121" t="s">
        <v>242</v>
      </c>
      <c r="B22" s="115"/>
      <c r="C22" s="122">
        <f>C12-C20</f>
        <v>-5097</v>
      </c>
      <c r="D22" s="123">
        <f>D12-D20</f>
        <v>-1957</v>
      </c>
      <c r="E22" s="105" t="s">
        <v>243</v>
      </c>
    </row>
    <row r="23" spans="1:10" x14ac:dyDescent="0.2">
      <c r="A23" s="118"/>
      <c r="B23" s="107"/>
      <c r="C23" s="108"/>
      <c r="D23" s="109"/>
      <c r="E23" s="110"/>
    </row>
    <row r="24" spans="1:10" x14ac:dyDescent="0.2">
      <c r="A24" s="106" t="s">
        <v>244</v>
      </c>
      <c r="B24" s="107"/>
      <c r="C24" s="108"/>
      <c r="D24" s="109"/>
      <c r="E24" s="110"/>
    </row>
    <row r="25" spans="1:10" x14ac:dyDescent="0.2">
      <c r="A25" s="111" t="s">
        <v>245</v>
      </c>
      <c r="B25" s="107"/>
      <c r="C25" s="108">
        <v>5</v>
      </c>
      <c r="D25" s="124">
        <v>1</v>
      </c>
      <c r="E25" s="112" t="s">
        <v>246</v>
      </c>
    </row>
    <row r="26" spans="1:10" x14ac:dyDescent="0.2">
      <c r="A26" s="111" t="s">
        <v>247</v>
      </c>
      <c r="B26" s="107"/>
      <c r="C26" s="108">
        <f>24</f>
        <v>24</v>
      </c>
      <c r="D26" s="125"/>
      <c r="E26" s="112" t="s">
        <v>248</v>
      </c>
    </row>
    <row r="27" spans="1:10" x14ac:dyDescent="0.2">
      <c r="A27" s="121" t="s">
        <v>249</v>
      </c>
      <c r="B27" s="115"/>
      <c r="C27" s="122">
        <f>C25-C26</f>
        <v>-19</v>
      </c>
      <c r="D27" s="123">
        <f>D25-D26</f>
        <v>1</v>
      </c>
      <c r="E27" s="105" t="s">
        <v>250</v>
      </c>
    </row>
    <row r="28" spans="1:10" x14ac:dyDescent="0.2">
      <c r="A28" s="118"/>
      <c r="B28" s="107"/>
      <c r="C28" s="108"/>
      <c r="D28" s="109"/>
      <c r="E28" s="110"/>
    </row>
    <row r="29" spans="1:10" x14ac:dyDescent="0.2">
      <c r="A29" s="121" t="s">
        <v>251</v>
      </c>
      <c r="B29" s="115"/>
      <c r="C29" s="122">
        <f>C22+C27</f>
        <v>-5116</v>
      </c>
      <c r="D29" s="123">
        <f>D22+D27</f>
        <v>-1956</v>
      </c>
      <c r="E29" s="105" t="s">
        <v>252</v>
      </c>
    </row>
    <row r="30" spans="1:10" x14ac:dyDescent="0.2">
      <c r="A30" s="118"/>
      <c r="B30" s="107"/>
      <c r="C30" s="108"/>
      <c r="D30" s="109"/>
      <c r="E30" s="110"/>
    </row>
    <row r="31" spans="1:10" x14ac:dyDescent="0.2">
      <c r="A31" s="111" t="s">
        <v>253</v>
      </c>
      <c r="B31" s="107"/>
      <c r="C31" s="126"/>
      <c r="D31" s="124"/>
      <c r="E31" s="112" t="s">
        <v>254</v>
      </c>
    </row>
    <row r="32" spans="1:10" x14ac:dyDescent="0.2">
      <c r="A32" s="118"/>
      <c r="B32" s="107"/>
      <c r="C32" s="127"/>
      <c r="D32" s="128"/>
      <c r="E32" s="110"/>
    </row>
    <row r="33" spans="1:5" x14ac:dyDescent="0.2">
      <c r="A33" s="121" t="s">
        <v>255</v>
      </c>
      <c r="B33" s="115"/>
      <c r="C33" s="122">
        <f>C29-C31</f>
        <v>-5116</v>
      </c>
      <c r="D33" s="123">
        <f>D29-D31</f>
        <v>-1956</v>
      </c>
      <c r="E33" s="105" t="s">
        <v>256</v>
      </c>
    </row>
    <row r="34" spans="1:5" x14ac:dyDescent="0.2">
      <c r="A34" s="118"/>
      <c r="B34" s="107"/>
      <c r="C34" s="108"/>
      <c r="D34" s="109"/>
      <c r="E34" s="110"/>
    </row>
    <row r="35" spans="1:5" x14ac:dyDescent="0.2">
      <c r="A35" s="106" t="s">
        <v>257</v>
      </c>
      <c r="B35" s="107"/>
      <c r="C35" s="108"/>
      <c r="D35" s="109"/>
      <c r="E35" s="110"/>
    </row>
    <row r="36" spans="1:5" x14ac:dyDescent="0.2">
      <c r="A36" s="111" t="s">
        <v>258</v>
      </c>
      <c r="B36" s="107"/>
      <c r="C36" s="108">
        <v>-5116</v>
      </c>
      <c r="D36" s="124">
        <v>-1956</v>
      </c>
      <c r="E36" s="112" t="s">
        <v>259</v>
      </c>
    </row>
    <row r="37" spans="1:5" x14ac:dyDescent="0.2">
      <c r="A37" s="111" t="s">
        <v>260</v>
      </c>
      <c r="B37" s="107"/>
      <c r="C37" s="108"/>
      <c r="D37" s="82"/>
      <c r="E37" s="112" t="s">
        <v>261</v>
      </c>
    </row>
    <row r="38" spans="1:5" x14ac:dyDescent="0.2">
      <c r="A38" s="111" t="s">
        <v>262</v>
      </c>
      <c r="B38" s="107"/>
      <c r="C38" s="82"/>
      <c r="D38" s="82"/>
      <c r="E38" s="112" t="s">
        <v>263</v>
      </c>
    </row>
    <row r="39" spans="1:5" x14ac:dyDescent="0.2">
      <c r="A39" s="121" t="s">
        <v>264</v>
      </c>
      <c r="B39" s="115"/>
      <c r="C39" s="122">
        <f>SUBTOTAL(9,C36:C38)</f>
        <v>-5116</v>
      </c>
      <c r="D39" s="123">
        <f>SUBTOTAL(9,D36:D38)</f>
        <v>-1956</v>
      </c>
      <c r="E39" s="105" t="s">
        <v>265</v>
      </c>
    </row>
    <row r="41" spans="1:5" s="81" customFormat="1" ht="93.75" customHeight="1" x14ac:dyDescent="0.2">
      <c r="A41" s="478" t="s">
        <v>266</v>
      </c>
      <c r="B41" s="478"/>
      <c r="C41" s="478"/>
      <c r="D41" s="478"/>
      <c r="E41" s="478"/>
    </row>
    <row r="43" spans="1:5" ht="25.5" x14ac:dyDescent="0.2">
      <c r="A43" s="467" t="s">
        <v>835</v>
      </c>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topLeftCell="A14" zoomScaleNormal="100" workbookViewId="0">
      <selection activeCell="C53" sqref="C53"/>
    </sheetView>
  </sheetViews>
  <sheetFormatPr defaultColWidth="11.42578125" defaultRowHeight="12.75" x14ac:dyDescent="0.2"/>
  <cols>
    <col min="1" max="1" width="52.85546875" style="55" bestFit="1" customWidth="1"/>
    <col min="2" max="2" width="8" style="152" customWidth="1"/>
    <col min="3" max="4" width="14.5703125" style="54" customWidth="1"/>
    <col min="5" max="5" width="13.5703125" style="55" customWidth="1"/>
    <col min="6" max="16384" width="11.42578125" style="55"/>
  </cols>
  <sheetData>
    <row r="1" spans="1:5" ht="16.5" customHeight="1" x14ac:dyDescent="0.2">
      <c r="A1" s="29" t="str">
        <f>Resultatregnskap!A1</f>
        <v>Fagskolens navn: Folkeuniversitetets Fagskole AS</v>
      </c>
      <c r="B1" s="92"/>
      <c r="C1" s="92"/>
      <c r="D1" s="129"/>
      <c r="E1" s="129"/>
    </row>
    <row r="2" spans="1:5" ht="16.5" customHeight="1" x14ac:dyDescent="0.2">
      <c r="A2" s="29" t="s">
        <v>267</v>
      </c>
      <c r="B2" s="92"/>
      <c r="C2" s="92"/>
      <c r="D2" s="129"/>
      <c r="E2" s="129"/>
    </row>
    <row r="3" spans="1:5" ht="16.5" customHeight="1" x14ac:dyDescent="0.2">
      <c r="A3" s="96" t="s">
        <v>215</v>
      </c>
      <c r="B3" s="92"/>
      <c r="C3" s="92"/>
      <c r="D3" s="129"/>
      <c r="E3" s="129"/>
    </row>
    <row r="4" spans="1:5" ht="16.5" customHeight="1" x14ac:dyDescent="0.2">
      <c r="A4" s="130"/>
      <c r="B4" s="131"/>
      <c r="C4" s="131"/>
      <c r="D4" s="132"/>
      <c r="E4" s="129"/>
    </row>
    <row r="5" spans="1:5" ht="16.350000000000001" customHeight="1" x14ac:dyDescent="0.2">
      <c r="A5" s="133"/>
      <c r="B5" s="134" t="s">
        <v>216</v>
      </c>
      <c r="C5" s="103">
        <f>Resultatregnskap!C6</f>
        <v>45657</v>
      </c>
      <c r="D5" s="103">
        <f>Resultatregnskap!D6</f>
        <v>45291</v>
      </c>
      <c r="E5" s="135" t="s">
        <v>217</v>
      </c>
    </row>
    <row r="6" spans="1:5" x14ac:dyDescent="0.2">
      <c r="A6" s="136" t="s">
        <v>268</v>
      </c>
      <c r="B6" s="137"/>
      <c r="C6" s="59"/>
      <c r="D6" s="59"/>
      <c r="E6" s="138"/>
    </row>
    <row r="7" spans="1:5" x14ac:dyDescent="0.2">
      <c r="A7" s="136" t="s">
        <v>269</v>
      </c>
      <c r="B7" s="137"/>
      <c r="C7" s="59"/>
      <c r="D7" s="59"/>
      <c r="E7" s="138"/>
    </row>
    <row r="8" spans="1:5" x14ac:dyDescent="0.2">
      <c r="A8" s="139" t="s">
        <v>270</v>
      </c>
      <c r="B8" s="137"/>
      <c r="C8" s="59">
        <v>151</v>
      </c>
      <c r="D8" s="59"/>
      <c r="E8" s="140" t="s">
        <v>271</v>
      </c>
    </row>
    <row r="9" spans="1:5" x14ac:dyDescent="0.2">
      <c r="A9" s="139" t="s">
        <v>272</v>
      </c>
      <c r="B9" s="137"/>
      <c r="C9" s="59"/>
      <c r="D9" s="59"/>
      <c r="E9" s="140" t="s">
        <v>273</v>
      </c>
    </row>
    <row r="10" spans="1:5" x14ac:dyDescent="0.2">
      <c r="A10" s="139" t="s">
        <v>274</v>
      </c>
      <c r="B10" s="137"/>
      <c r="C10" s="59"/>
      <c r="D10" s="59"/>
      <c r="E10" s="140" t="s">
        <v>275</v>
      </c>
    </row>
    <row r="11" spans="1:5" x14ac:dyDescent="0.2">
      <c r="A11" s="141" t="s">
        <v>276</v>
      </c>
      <c r="B11" s="142"/>
      <c r="C11" s="143">
        <f>SUBTOTAL(9,C8:C10)</f>
        <v>151</v>
      </c>
      <c r="D11" s="144">
        <f>SUBTOTAL(9,D8:D10)</f>
        <v>0</v>
      </c>
      <c r="E11" s="145" t="s">
        <v>277</v>
      </c>
    </row>
    <row r="12" spans="1:5" x14ac:dyDescent="0.2">
      <c r="A12" s="146"/>
      <c r="B12" s="137"/>
      <c r="C12" s="59"/>
      <c r="D12" s="59"/>
      <c r="E12" s="138"/>
    </row>
    <row r="13" spans="1:5" x14ac:dyDescent="0.2">
      <c r="A13" s="136" t="s">
        <v>278</v>
      </c>
      <c r="B13" s="137"/>
      <c r="C13" s="59"/>
      <c r="D13" s="59"/>
      <c r="E13" s="138"/>
    </row>
    <row r="14" spans="1:5" x14ac:dyDescent="0.2">
      <c r="A14" s="139" t="s">
        <v>279</v>
      </c>
      <c r="B14" s="137"/>
      <c r="C14" s="59"/>
      <c r="D14" s="59"/>
      <c r="E14" s="140" t="s">
        <v>280</v>
      </c>
    </row>
    <row r="15" spans="1:5" x14ac:dyDescent="0.2">
      <c r="A15" s="139" t="s">
        <v>281</v>
      </c>
      <c r="B15" s="137"/>
      <c r="C15" s="59">
        <v>511</v>
      </c>
      <c r="D15" s="59"/>
      <c r="E15" s="140" t="s">
        <v>282</v>
      </c>
    </row>
    <row r="16" spans="1:5" x14ac:dyDescent="0.2">
      <c r="A16" s="139" t="s">
        <v>283</v>
      </c>
      <c r="B16" s="137"/>
      <c r="C16" s="60">
        <v>1851</v>
      </c>
      <c r="D16" s="60">
        <v>2895</v>
      </c>
      <c r="E16" s="140" t="s">
        <v>284</v>
      </c>
    </row>
    <row r="17" spans="1:6" x14ac:dyDescent="0.2">
      <c r="A17" s="139" t="s">
        <v>285</v>
      </c>
      <c r="B17" s="137"/>
      <c r="C17" s="59"/>
      <c r="D17" s="59"/>
      <c r="E17" s="140" t="s">
        <v>286</v>
      </c>
    </row>
    <row r="18" spans="1:6" x14ac:dyDescent="0.2">
      <c r="A18" s="139" t="s">
        <v>287</v>
      </c>
      <c r="B18" s="137"/>
      <c r="C18" s="59"/>
      <c r="D18" s="59"/>
      <c r="E18" s="140" t="s">
        <v>288</v>
      </c>
    </row>
    <row r="19" spans="1:6" x14ac:dyDescent="0.2">
      <c r="A19" s="141" t="s">
        <v>289</v>
      </c>
      <c r="B19" s="142"/>
      <c r="C19" s="143">
        <f>SUBTOTAL(9,C14:C18)</f>
        <v>2362</v>
      </c>
      <c r="D19" s="144">
        <f>SUBTOTAL(9,D14:D18)</f>
        <v>2895</v>
      </c>
      <c r="E19" s="145" t="s">
        <v>290</v>
      </c>
    </row>
    <row r="20" spans="1:6" x14ac:dyDescent="0.2">
      <c r="A20" s="146"/>
      <c r="B20" s="137"/>
      <c r="C20" s="59"/>
      <c r="D20" s="59"/>
      <c r="E20" s="138"/>
    </row>
    <row r="21" spans="1:6" x14ac:dyDescent="0.2">
      <c r="A21" s="136" t="s">
        <v>291</v>
      </c>
      <c r="B21" s="137"/>
      <c r="C21" s="59"/>
      <c r="D21" s="59"/>
      <c r="E21" s="138"/>
    </row>
    <row r="22" spans="1:6" x14ac:dyDescent="0.2">
      <c r="A22" s="139" t="s">
        <v>292</v>
      </c>
      <c r="B22" s="137"/>
      <c r="C22" s="59"/>
      <c r="D22" s="59"/>
      <c r="E22" s="140" t="s">
        <v>293</v>
      </c>
    </row>
    <row r="23" spans="1:6" x14ac:dyDescent="0.2">
      <c r="A23" s="139" t="s">
        <v>294</v>
      </c>
      <c r="B23" s="137"/>
      <c r="C23" s="59"/>
      <c r="D23" s="59"/>
      <c r="E23" s="140" t="s">
        <v>295</v>
      </c>
    </row>
    <row r="24" spans="1:6" x14ac:dyDescent="0.2">
      <c r="A24" s="139" t="s">
        <v>296</v>
      </c>
      <c r="B24" s="137">
        <v>6</v>
      </c>
      <c r="C24" s="59"/>
      <c r="D24" s="59"/>
      <c r="E24" s="140" t="s">
        <v>297</v>
      </c>
      <c r="F24" s="57"/>
    </row>
    <row r="25" spans="1:6" x14ac:dyDescent="0.2">
      <c r="A25" s="139" t="s">
        <v>298</v>
      </c>
      <c r="B25" s="137"/>
      <c r="C25" s="59"/>
      <c r="D25" s="59"/>
      <c r="E25" s="140" t="s">
        <v>299</v>
      </c>
    </row>
    <row r="26" spans="1:6" x14ac:dyDescent="0.2">
      <c r="A26" s="139" t="s">
        <v>300</v>
      </c>
      <c r="B26" s="137"/>
      <c r="C26" s="59"/>
      <c r="D26" s="59"/>
      <c r="E26" s="140" t="s">
        <v>301</v>
      </c>
    </row>
    <row r="27" spans="1:6" x14ac:dyDescent="0.2">
      <c r="A27" s="139" t="s">
        <v>302</v>
      </c>
      <c r="B27" s="137"/>
      <c r="C27" s="59"/>
      <c r="D27" s="59"/>
      <c r="E27" s="140" t="s">
        <v>303</v>
      </c>
    </row>
    <row r="28" spans="1:6" x14ac:dyDescent="0.2">
      <c r="A28" s="139" t="s">
        <v>304</v>
      </c>
      <c r="B28" s="137">
        <v>6</v>
      </c>
      <c r="C28" s="59"/>
      <c r="D28" s="59"/>
      <c r="E28" s="140" t="s">
        <v>305</v>
      </c>
      <c r="F28" s="57"/>
    </row>
    <row r="29" spans="1:6" x14ac:dyDescent="0.2">
      <c r="A29" s="141" t="s">
        <v>306</v>
      </c>
      <c r="B29" s="142"/>
      <c r="C29" s="143">
        <f>SUBTOTAL(9,C22:C28)</f>
        <v>0</v>
      </c>
      <c r="D29" s="144">
        <f>SUBTOTAL(9,D22:D28)</f>
        <v>0</v>
      </c>
      <c r="E29" s="145" t="s">
        <v>307</v>
      </c>
    </row>
    <row r="30" spans="1:6" x14ac:dyDescent="0.2">
      <c r="A30" s="146"/>
      <c r="B30" s="137"/>
      <c r="C30" s="59"/>
      <c r="D30" s="59"/>
      <c r="E30" s="138"/>
    </row>
    <row r="31" spans="1:6" x14ac:dyDescent="0.2">
      <c r="A31" s="106" t="s">
        <v>308</v>
      </c>
      <c r="B31" s="107"/>
      <c r="C31" s="82"/>
      <c r="D31" s="82"/>
      <c r="E31" s="110"/>
    </row>
    <row r="32" spans="1:6" x14ac:dyDescent="0.2">
      <c r="A32" s="106" t="s">
        <v>309</v>
      </c>
      <c r="B32" s="107"/>
      <c r="C32" s="147"/>
      <c r="D32" s="147"/>
      <c r="E32" s="110"/>
    </row>
    <row r="33" spans="1:11" x14ac:dyDescent="0.2">
      <c r="A33" s="111" t="s">
        <v>18</v>
      </c>
      <c r="B33" s="107"/>
      <c r="C33" s="82"/>
      <c r="D33" s="82"/>
      <c r="E33" s="112" t="s">
        <v>310</v>
      </c>
    </row>
    <row r="34" spans="1:11" x14ac:dyDescent="0.2">
      <c r="A34" s="111" t="s">
        <v>311</v>
      </c>
      <c r="B34" s="107"/>
      <c r="C34" s="82"/>
      <c r="D34" s="82"/>
      <c r="E34" s="112" t="s">
        <v>312</v>
      </c>
    </row>
    <row r="35" spans="1:11" x14ac:dyDescent="0.2">
      <c r="A35" s="121" t="s">
        <v>313</v>
      </c>
      <c r="B35" s="115"/>
      <c r="C35" s="116">
        <f>SUBTOTAL(9,C33:C34)</f>
        <v>0</v>
      </c>
      <c r="D35" s="117">
        <f>SUBTOTAL(9,D33:D34)</f>
        <v>0</v>
      </c>
      <c r="E35" s="105" t="s">
        <v>314</v>
      </c>
    </row>
    <row r="36" spans="1:11" x14ac:dyDescent="0.2">
      <c r="A36" s="148"/>
      <c r="B36" s="107"/>
      <c r="C36" s="147"/>
      <c r="D36" s="147"/>
      <c r="E36" s="110"/>
      <c r="K36" s="55" t="s">
        <v>315</v>
      </c>
    </row>
    <row r="37" spans="1:11" x14ac:dyDescent="0.2">
      <c r="A37" s="106" t="s">
        <v>316</v>
      </c>
      <c r="B37" s="107"/>
      <c r="C37" s="82"/>
      <c r="D37" s="82"/>
      <c r="E37" s="110"/>
    </row>
    <row r="38" spans="1:11" x14ac:dyDescent="0.2">
      <c r="A38" s="111" t="s">
        <v>317</v>
      </c>
      <c r="B38" s="107">
        <v>9</v>
      </c>
      <c r="C38" s="113">
        <v>234</v>
      </c>
      <c r="D38" s="113">
        <v>1810</v>
      </c>
      <c r="E38" s="112" t="s">
        <v>318</v>
      </c>
      <c r="F38" s="57"/>
    </row>
    <row r="39" spans="1:11" x14ac:dyDescent="0.2">
      <c r="A39" s="111" t="s">
        <v>319</v>
      </c>
      <c r="B39" s="107" t="s">
        <v>320</v>
      </c>
      <c r="C39" s="149">
        <f>730+1014</f>
        <v>1744</v>
      </c>
      <c r="D39" s="150">
        <v>618</v>
      </c>
      <c r="E39" s="112" t="s">
        <v>321</v>
      </c>
      <c r="F39" s="57"/>
    </row>
    <row r="40" spans="1:11" x14ac:dyDescent="0.2">
      <c r="A40" s="121" t="s">
        <v>322</v>
      </c>
      <c r="B40" s="115"/>
      <c r="C40" s="116">
        <f>SUBTOTAL(9,C38:C39)</f>
        <v>1978</v>
      </c>
      <c r="D40" s="117">
        <f>SUBTOTAL(9,D38:D39)</f>
        <v>2428</v>
      </c>
      <c r="E40" s="105" t="s">
        <v>323</v>
      </c>
    </row>
    <row r="41" spans="1:11" x14ac:dyDescent="0.2">
      <c r="A41" s="118"/>
      <c r="B41" s="107"/>
      <c r="C41" s="147"/>
      <c r="D41" s="147"/>
      <c r="E41" s="110"/>
    </row>
    <row r="42" spans="1:11" x14ac:dyDescent="0.2">
      <c r="A42" s="106" t="s">
        <v>324</v>
      </c>
      <c r="B42" s="107"/>
      <c r="C42" s="147"/>
      <c r="D42" s="147"/>
      <c r="E42" s="110"/>
    </row>
    <row r="43" spans="1:11" x14ac:dyDescent="0.2">
      <c r="A43" s="111" t="s">
        <v>325</v>
      </c>
      <c r="B43" s="107"/>
      <c r="C43" s="147"/>
      <c r="D43" s="147"/>
      <c r="E43" s="112" t="s">
        <v>326</v>
      </c>
    </row>
    <row r="44" spans="1:11" x14ac:dyDescent="0.2">
      <c r="A44" s="111" t="s">
        <v>327</v>
      </c>
      <c r="B44" s="107"/>
      <c r="C44" s="147"/>
      <c r="D44" s="147"/>
      <c r="E44" s="112" t="s">
        <v>328</v>
      </c>
    </row>
    <row r="45" spans="1:11" x14ac:dyDescent="0.2">
      <c r="A45" s="111" t="s">
        <v>329</v>
      </c>
      <c r="B45" s="107"/>
      <c r="C45" s="147"/>
      <c r="D45" s="147"/>
      <c r="E45" s="112" t="s">
        <v>330</v>
      </c>
    </row>
    <row r="46" spans="1:11" x14ac:dyDescent="0.2">
      <c r="A46" s="121" t="s">
        <v>331</v>
      </c>
      <c r="B46" s="115"/>
      <c r="C46" s="116">
        <f>SUBTOTAL(9,C43:C45)</f>
        <v>0</v>
      </c>
      <c r="D46" s="117">
        <f>SUBTOTAL(9,D43:D45)</f>
        <v>0</v>
      </c>
      <c r="E46" s="105" t="s">
        <v>332</v>
      </c>
    </row>
    <row r="47" spans="1:11" x14ac:dyDescent="0.2">
      <c r="A47" s="118"/>
      <c r="B47" s="107"/>
      <c r="C47" s="82"/>
      <c r="D47" s="82"/>
      <c r="E47" s="110"/>
    </row>
    <row r="48" spans="1:11" x14ac:dyDescent="0.2">
      <c r="A48" s="106" t="s">
        <v>333</v>
      </c>
      <c r="B48" s="107"/>
      <c r="C48" s="147"/>
      <c r="D48" s="147"/>
      <c r="E48" s="110"/>
    </row>
    <row r="49" spans="1:5" x14ac:dyDescent="0.2">
      <c r="A49" s="111" t="s">
        <v>334</v>
      </c>
      <c r="B49" s="107"/>
      <c r="C49" s="82">
        <v>6128</v>
      </c>
      <c r="D49" s="82">
        <v>6853</v>
      </c>
      <c r="E49" s="112" t="s">
        <v>335</v>
      </c>
    </row>
    <row r="50" spans="1:5" x14ac:dyDescent="0.2">
      <c r="A50" s="111" t="s">
        <v>336</v>
      </c>
      <c r="B50" s="107"/>
      <c r="C50" s="82"/>
      <c r="D50" s="82"/>
      <c r="E50" s="112" t="s">
        <v>337</v>
      </c>
    </row>
    <row r="51" spans="1:5" x14ac:dyDescent="0.2">
      <c r="A51" s="121" t="s">
        <v>338</v>
      </c>
      <c r="B51" s="115"/>
      <c r="C51" s="116">
        <f>SUBTOTAL(9,C49:C50)</f>
        <v>6128</v>
      </c>
      <c r="D51" s="117">
        <f>SUBTOTAL(9,D49:D50)</f>
        <v>6853</v>
      </c>
      <c r="E51" s="105" t="s">
        <v>339</v>
      </c>
    </row>
    <row r="52" spans="1:5" x14ac:dyDescent="0.2">
      <c r="A52" s="118"/>
      <c r="B52" s="107"/>
      <c r="C52" s="151"/>
      <c r="D52" s="151"/>
      <c r="E52" s="110"/>
    </row>
    <row r="53" spans="1:5" x14ac:dyDescent="0.2">
      <c r="A53" s="121" t="s">
        <v>340</v>
      </c>
      <c r="B53" s="115"/>
      <c r="C53" s="116">
        <f>SUBTOTAL(9,C8:C52)</f>
        <v>10619</v>
      </c>
      <c r="D53" s="117">
        <f>SUBTOTAL(9,D7:D52)</f>
        <v>12176</v>
      </c>
      <c r="E53" s="105" t="s">
        <v>341</v>
      </c>
    </row>
    <row r="55" spans="1:5" ht="83.25" customHeight="1" x14ac:dyDescent="0.2">
      <c r="A55" s="479" t="s">
        <v>342</v>
      </c>
      <c r="B55" s="479"/>
      <c r="C55" s="479"/>
      <c r="D55" s="479"/>
      <c r="E55" s="479"/>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topLeftCell="A5" zoomScaleNormal="100" workbookViewId="0">
      <selection activeCell="C47" sqref="C47"/>
    </sheetView>
  </sheetViews>
  <sheetFormatPr defaultColWidth="11.42578125" defaultRowHeight="12.75" x14ac:dyDescent="0.2"/>
  <cols>
    <col min="1" max="1" width="36.42578125" style="55" customWidth="1"/>
    <col min="2" max="2" width="7" style="55" customWidth="1"/>
    <col min="3" max="4" width="15.5703125" style="54" customWidth="1"/>
    <col min="5" max="5" width="13.85546875" style="55" customWidth="1"/>
    <col min="6" max="16384" width="11.42578125" style="55"/>
  </cols>
  <sheetData>
    <row r="1" spans="1:7" ht="15" customHeight="1" x14ac:dyDescent="0.2">
      <c r="A1" s="153" t="str">
        <f>Resultatregnskap!A1</f>
        <v>Fagskolens navn: Folkeuniversitetets Fagskole AS</v>
      </c>
      <c r="B1" s="154"/>
      <c r="C1" s="154"/>
      <c r="D1" s="155"/>
    </row>
    <row r="2" spans="1:7" ht="15" customHeight="1" x14ac:dyDescent="0.2">
      <c r="A2" s="153"/>
      <c r="B2" s="154"/>
      <c r="C2" s="154"/>
      <c r="D2" s="155"/>
    </row>
    <row r="3" spans="1:7" ht="15" customHeight="1" x14ac:dyDescent="0.2">
      <c r="A3" s="156" t="s">
        <v>343</v>
      </c>
      <c r="B3" s="154"/>
      <c r="C3" s="154"/>
      <c r="D3" s="155"/>
    </row>
    <row r="4" spans="1:7" ht="15" customHeight="1" x14ac:dyDescent="0.2">
      <c r="A4" s="157" t="s">
        <v>215</v>
      </c>
      <c r="B4" s="154"/>
      <c r="C4" s="154"/>
      <c r="D4" s="155"/>
    </row>
    <row r="5" spans="1:7" ht="15" customHeight="1" x14ac:dyDescent="0.2">
      <c r="A5" s="153"/>
      <c r="B5" s="158"/>
      <c r="C5" s="158"/>
      <c r="D5" s="159"/>
    </row>
    <row r="6" spans="1:7" x14ac:dyDescent="0.2">
      <c r="A6" s="114"/>
      <c r="B6" s="160" t="s">
        <v>216</v>
      </c>
      <c r="C6" s="439">
        <f>Resultatregnskap!C6</f>
        <v>45657</v>
      </c>
      <c r="D6" s="438">
        <f>Resultatregnskap!D6</f>
        <v>45291</v>
      </c>
      <c r="E6" s="105" t="s">
        <v>217</v>
      </c>
    </row>
    <row r="7" spans="1:7" x14ac:dyDescent="0.2">
      <c r="A7" s="106" t="s">
        <v>344</v>
      </c>
      <c r="B7" s="110"/>
      <c r="C7" s="82"/>
      <c r="D7" s="82"/>
      <c r="E7" s="110"/>
    </row>
    <row r="8" spans="1:7" x14ac:dyDescent="0.2">
      <c r="A8" s="118"/>
      <c r="B8" s="110"/>
      <c r="C8" s="82"/>
      <c r="D8" s="82"/>
      <c r="E8" s="110"/>
    </row>
    <row r="9" spans="1:7" x14ac:dyDescent="0.2">
      <c r="A9" s="106" t="s">
        <v>345</v>
      </c>
      <c r="B9" s="110"/>
      <c r="C9" s="82"/>
      <c r="D9" s="82"/>
      <c r="E9" s="110"/>
    </row>
    <row r="10" spans="1:7" x14ac:dyDescent="0.2">
      <c r="A10" s="111" t="s">
        <v>346</v>
      </c>
      <c r="B10" s="110">
        <v>12</v>
      </c>
      <c r="C10" s="82">
        <v>2000</v>
      </c>
      <c r="D10" s="82">
        <v>2000</v>
      </c>
      <c r="E10" s="112" t="s">
        <v>347</v>
      </c>
    </row>
    <row r="11" spans="1:7" x14ac:dyDescent="0.2">
      <c r="A11" s="111" t="s">
        <v>348</v>
      </c>
      <c r="B11" s="110">
        <v>12</v>
      </c>
      <c r="C11" s="82"/>
      <c r="D11" s="82"/>
      <c r="E11" s="112" t="s">
        <v>349</v>
      </c>
    </row>
    <row r="12" spans="1:7" x14ac:dyDescent="0.2">
      <c r="A12" s="111" t="s">
        <v>350</v>
      </c>
      <c r="B12" s="110">
        <v>12</v>
      </c>
      <c r="C12" s="82">
        <v>3000</v>
      </c>
      <c r="D12" s="82"/>
      <c r="E12" s="112" t="s">
        <v>351</v>
      </c>
      <c r="F12" s="58"/>
      <c r="G12" s="56"/>
    </row>
    <row r="13" spans="1:7" x14ac:dyDescent="0.2">
      <c r="A13" s="121" t="s">
        <v>352</v>
      </c>
      <c r="B13" s="161"/>
      <c r="C13" s="116">
        <f>SUBTOTAL(9,C10:C12)</f>
        <v>5000</v>
      </c>
      <c r="D13" s="116">
        <f>SUBTOTAL(9,D10:D12)</f>
        <v>2000</v>
      </c>
      <c r="E13" s="105" t="s">
        <v>353</v>
      </c>
      <c r="F13" s="58"/>
      <c r="G13" s="57"/>
    </row>
    <row r="14" spans="1:7" x14ac:dyDescent="0.2">
      <c r="A14" s="118"/>
      <c r="B14" s="110"/>
      <c r="C14" s="82"/>
      <c r="D14" s="82"/>
      <c r="E14" s="112" t="s">
        <v>354</v>
      </c>
    </row>
    <row r="15" spans="1:7" x14ac:dyDescent="0.2">
      <c r="A15" s="106" t="s">
        <v>355</v>
      </c>
      <c r="B15" s="110"/>
      <c r="C15" s="82"/>
      <c r="D15" s="82"/>
      <c r="E15" s="112" t="s">
        <v>354</v>
      </c>
      <c r="G15" s="56"/>
    </row>
    <row r="16" spans="1:7" x14ac:dyDescent="0.2">
      <c r="A16" s="111" t="s">
        <v>356</v>
      </c>
      <c r="B16" s="110">
        <v>12</v>
      </c>
      <c r="C16" s="82"/>
      <c r="D16" s="82"/>
      <c r="E16" s="112" t="s">
        <v>357</v>
      </c>
      <c r="G16" s="57"/>
    </row>
    <row r="17" spans="1:6" x14ac:dyDescent="0.2">
      <c r="A17" s="111" t="s">
        <v>358</v>
      </c>
      <c r="B17" s="110">
        <v>12</v>
      </c>
      <c r="C17" s="82">
        <v>-2453</v>
      </c>
      <c r="D17" s="82">
        <v>2663</v>
      </c>
      <c r="E17" s="112" t="s">
        <v>359</v>
      </c>
      <c r="F17" s="54"/>
    </row>
    <row r="18" spans="1:6" x14ac:dyDescent="0.2">
      <c r="A18" s="121" t="s">
        <v>360</v>
      </c>
      <c r="B18" s="161"/>
      <c r="C18" s="116">
        <f>SUBTOTAL(9,C16:C17)</f>
        <v>-2453</v>
      </c>
      <c r="D18" s="117">
        <f>SUBTOTAL(9,D16:D17)</f>
        <v>2663</v>
      </c>
      <c r="E18" s="105" t="s">
        <v>361</v>
      </c>
    </row>
    <row r="19" spans="1:6" x14ac:dyDescent="0.2">
      <c r="A19" s="148"/>
      <c r="B19" s="110"/>
      <c r="C19" s="147"/>
      <c r="D19" s="147"/>
      <c r="E19" s="112" t="s">
        <v>354</v>
      </c>
    </row>
    <row r="20" spans="1:6" x14ac:dyDescent="0.2">
      <c r="A20" s="121" t="s">
        <v>362</v>
      </c>
      <c r="B20" s="161"/>
      <c r="C20" s="116">
        <f>SUBTOTAL(9,C10:C19)</f>
        <v>2547</v>
      </c>
      <c r="D20" s="117">
        <f>SUBTOTAL(9,D10:D19)</f>
        <v>4663</v>
      </c>
      <c r="E20" s="105" t="s">
        <v>363</v>
      </c>
    </row>
    <row r="21" spans="1:6" x14ac:dyDescent="0.2">
      <c r="A21" s="118"/>
      <c r="B21" s="110"/>
      <c r="C21" s="82"/>
      <c r="D21" s="82"/>
      <c r="E21" s="112" t="s">
        <v>354</v>
      </c>
    </row>
    <row r="22" spans="1:6" x14ac:dyDescent="0.2">
      <c r="A22" s="106" t="s">
        <v>364</v>
      </c>
      <c r="B22" s="110"/>
      <c r="C22" s="82"/>
      <c r="D22" s="82"/>
      <c r="E22" s="112" t="s">
        <v>354</v>
      </c>
    </row>
    <row r="23" spans="1:6" x14ac:dyDescent="0.2">
      <c r="A23" s="118"/>
      <c r="B23" s="110"/>
      <c r="C23" s="82"/>
      <c r="D23" s="82"/>
      <c r="E23" s="112" t="s">
        <v>354</v>
      </c>
    </row>
    <row r="24" spans="1:6" x14ac:dyDescent="0.2">
      <c r="A24" s="106" t="s">
        <v>365</v>
      </c>
      <c r="B24" s="110"/>
      <c r="C24" s="82"/>
      <c r="D24" s="82"/>
      <c r="E24" s="112" t="s">
        <v>354</v>
      </c>
    </row>
    <row r="25" spans="1:6" x14ac:dyDescent="0.2">
      <c r="A25" s="111" t="s">
        <v>366</v>
      </c>
      <c r="B25" s="110"/>
      <c r="C25" s="82"/>
      <c r="D25" s="82"/>
      <c r="E25" s="112" t="s">
        <v>367</v>
      </c>
    </row>
    <row r="26" spans="1:6" x14ac:dyDescent="0.2">
      <c r="A26" s="111" t="s">
        <v>368</v>
      </c>
      <c r="B26" s="110"/>
      <c r="C26" s="82"/>
      <c r="D26" s="82"/>
      <c r="E26" s="112" t="s">
        <v>369</v>
      </c>
    </row>
    <row r="27" spans="1:6" x14ac:dyDescent="0.2">
      <c r="A27" s="111" t="s">
        <v>370</v>
      </c>
      <c r="B27" s="110"/>
      <c r="C27" s="82"/>
      <c r="D27" s="82"/>
      <c r="E27" s="112" t="s">
        <v>371</v>
      </c>
    </row>
    <row r="28" spans="1:6" x14ac:dyDescent="0.2">
      <c r="A28" s="111" t="s">
        <v>372</v>
      </c>
      <c r="B28" s="110"/>
      <c r="C28" s="82"/>
      <c r="D28" s="82"/>
      <c r="E28" s="112" t="s">
        <v>373</v>
      </c>
    </row>
    <row r="29" spans="1:6" x14ac:dyDescent="0.2">
      <c r="A29" s="111" t="s">
        <v>374</v>
      </c>
      <c r="B29" s="110"/>
      <c r="C29" s="82"/>
      <c r="D29" s="82"/>
      <c r="E29" s="112" t="s">
        <v>375</v>
      </c>
    </row>
    <row r="30" spans="1:6" x14ac:dyDescent="0.2">
      <c r="A30" s="121" t="s">
        <v>376</v>
      </c>
      <c r="B30" s="161"/>
      <c r="C30" s="116">
        <f>SUBTOTAL(9,C25:C29)</f>
        <v>0</v>
      </c>
      <c r="D30" s="117">
        <f>SUBTOTAL(9,D25:D29)</f>
        <v>0</v>
      </c>
      <c r="E30" s="105" t="s">
        <v>377</v>
      </c>
    </row>
    <row r="31" spans="1:6" x14ac:dyDescent="0.2">
      <c r="A31" s="118"/>
      <c r="B31" s="110"/>
      <c r="C31" s="82"/>
      <c r="D31" s="82"/>
      <c r="E31" s="112" t="s">
        <v>354</v>
      </c>
    </row>
    <row r="32" spans="1:6" x14ac:dyDescent="0.2">
      <c r="A32" s="106" t="s">
        <v>378</v>
      </c>
      <c r="B32" s="110"/>
      <c r="C32" s="82"/>
      <c r="D32" s="82"/>
      <c r="E32" s="112" t="s">
        <v>354</v>
      </c>
    </row>
    <row r="33" spans="1:6" x14ac:dyDescent="0.2">
      <c r="A33" s="111" t="s">
        <v>379</v>
      </c>
      <c r="B33" s="110"/>
      <c r="C33" s="82"/>
      <c r="D33" s="82"/>
      <c r="E33" s="112" t="s">
        <v>380</v>
      </c>
    </row>
    <row r="34" spans="1:6" x14ac:dyDescent="0.2">
      <c r="A34" s="111" t="s">
        <v>381</v>
      </c>
      <c r="B34" s="110"/>
      <c r="C34" s="82"/>
      <c r="D34" s="82"/>
      <c r="E34" s="112" t="s">
        <v>382</v>
      </c>
    </row>
    <row r="35" spans="1:6" x14ac:dyDescent="0.2">
      <c r="A35" s="111" t="s">
        <v>383</v>
      </c>
      <c r="B35" s="110">
        <v>10</v>
      </c>
      <c r="C35" s="82"/>
      <c r="D35" s="82"/>
      <c r="E35" s="112" t="s">
        <v>384</v>
      </c>
    </row>
    <row r="36" spans="1:6" x14ac:dyDescent="0.2">
      <c r="A36" s="111" t="s">
        <v>385</v>
      </c>
      <c r="B36" s="110"/>
      <c r="C36" s="82"/>
      <c r="D36" s="82"/>
      <c r="E36" s="112" t="s">
        <v>386</v>
      </c>
    </row>
    <row r="37" spans="1:6" x14ac:dyDescent="0.2">
      <c r="A37" s="111" t="s">
        <v>387</v>
      </c>
      <c r="B37" s="162" t="s">
        <v>388</v>
      </c>
      <c r="C37" s="82"/>
      <c r="D37" s="82"/>
      <c r="E37" s="112" t="s">
        <v>389</v>
      </c>
    </row>
    <row r="38" spans="1:6" x14ac:dyDescent="0.2">
      <c r="A38" s="121" t="s">
        <v>390</v>
      </c>
      <c r="B38" s="161"/>
      <c r="C38" s="116">
        <f>SUBTOTAL(9,C33:C37)</f>
        <v>0</v>
      </c>
      <c r="D38" s="117">
        <f>SUBTOTAL(9,D33:D37)</f>
        <v>0</v>
      </c>
      <c r="E38" s="105" t="s">
        <v>391</v>
      </c>
    </row>
    <row r="39" spans="1:6" x14ac:dyDescent="0.2">
      <c r="A39" s="118"/>
      <c r="B39" s="110"/>
      <c r="C39" s="82"/>
      <c r="D39" s="82"/>
      <c r="E39" s="112" t="s">
        <v>354</v>
      </c>
    </row>
    <row r="40" spans="1:6" x14ac:dyDescent="0.2">
      <c r="A40" s="106" t="s">
        <v>392</v>
      </c>
      <c r="B40" s="110"/>
      <c r="C40" s="82"/>
      <c r="D40" s="82"/>
      <c r="E40" s="112" t="s">
        <v>354</v>
      </c>
    </row>
    <row r="41" spans="1:6" x14ac:dyDescent="0.2">
      <c r="A41" s="111" t="s">
        <v>379</v>
      </c>
      <c r="B41" s="110"/>
      <c r="C41" s="82"/>
      <c r="D41" s="82"/>
      <c r="E41" s="112" t="s">
        <v>393</v>
      </c>
    </row>
    <row r="42" spans="1:6" x14ac:dyDescent="0.2">
      <c r="A42" s="111" t="s">
        <v>383</v>
      </c>
      <c r="B42" s="110">
        <v>10</v>
      </c>
      <c r="C42" s="82"/>
      <c r="D42" s="82"/>
      <c r="E42" s="112" t="s">
        <v>394</v>
      </c>
    </row>
    <row r="43" spans="1:6" x14ac:dyDescent="0.2">
      <c r="A43" s="111" t="s">
        <v>64</v>
      </c>
      <c r="B43" s="110"/>
      <c r="C43" s="82">
        <v>1687</v>
      </c>
      <c r="D43" s="82">
        <v>850</v>
      </c>
      <c r="E43" s="112" t="s">
        <v>395</v>
      </c>
      <c r="F43" s="54"/>
    </row>
    <row r="44" spans="1:6" x14ac:dyDescent="0.2">
      <c r="A44" s="111" t="s">
        <v>396</v>
      </c>
      <c r="B44" s="110"/>
      <c r="C44" s="82"/>
      <c r="D44" s="82"/>
      <c r="E44" s="112" t="s">
        <v>397</v>
      </c>
    </row>
    <row r="45" spans="1:6" x14ac:dyDescent="0.2">
      <c r="A45" s="111" t="s">
        <v>398</v>
      </c>
      <c r="B45" s="110"/>
      <c r="C45" s="82">
        <v>2654</v>
      </c>
      <c r="D45" s="82">
        <v>1915</v>
      </c>
      <c r="E45" s="112" t="s">
        <v>399</v>
      </c>
    </row>
    <row r="46" spans="1:6" x14ac:dyDescent="0.2">
      <c r="A46" s="111" t="s">
        <v>77</v>
      </c>
      <c r="B46" s="162" t="s">
        <v>400</v>
      </c>
      <c r="C46" s="82">
        <v>3731</v>
      </c>
      <c r="D46" s="82">
        <v>4748</v>
      </c>
      <c r="E46" s="112" t="s">
        <v>401</v>
      </c>
    </row>
    <row r="47" spans="1:6" x14ac:dyDescent="0.2">
      <c r="A47" s="121" t="s">
        <v>402</v>
      </c>
      <c r="B47" s="161"/>
      <c r="C47" s="116">
        <f>SUBTOTAL(9,C41:C46)</f>
        <v>8072</v>
      </c>
      <c r="D47" s="117">
        <f>SUBTOTAL(9,D41:D46)</f>
        <v>7513</v>
      </c>
      <c r="E47" s="105" t="s">
        <v>403</v>
      </c>
    </row>
    <row r="48" spans="1:6" x14ac:dyDescent="0.2">
      <c r="A48" s="118"/>
      <c r="B48" s="110"/>
      <c r="C48" s="151"/>
      <c r="D48" s="151"/>
      <c r="E48" s="112" t="s">
        <v>354</v>
      </c>
    </row>
    <row r="49" spans="1:6" x14ac:dyDescent="0.2">
      <c r="A49" s="121" t="s">
        <v>404</v>
      </c>
      <c r="B49" s="161"/>
      <c r="C49" s="116">
        <f>SUBTOTAL(9,C25:C47)</f>
        <v>8072</v>
      </c>
      <c r="D49" s="117">
        <f>SUBTOTAL(9,D25:D47)</f>
        <v>7513</v>
      </c>
      <c r="E49" s="105" t="s">
        <v>405</v>
      </c>
      <c r="F49" s="58"/>
    </row>
    <row r="50" spans="1:6" x14ac:dyDescent="0.2">
      <c r="A50" s="118"/>
      <c r="B50" s="110"/>
      <c r="C50" s="151"/>
      <c r="D50" s="151"/>
      <c r="E50" s="112" t="s">
        <v>354</v>
      </c>
    </row>
    <row r="51" spans="1:6" x14ac:dyDescent="0.2">
      <c r="A51" s="121" t="s">
        <v>406</v>
      </c>
      <c r="B51" s="161"/>
      <c r="C51" s="116">
        <f>SUBTOTAL(9,C10:C50)</f>
        <v>10619</v>
      </c>
      <c r="D51" s="117">
        <f>SUBTOTAL(9,D10:D50)</f>
        <v>12176</v>
      </c>
      <c r="E51" s="105" t="s">
        <v>407</v>
      </c>
    </row>
    <row r="53" spans="1:6" ht="79.5" customHeight="1" x14ac:dyDescent="0.2">
      <c r="A53" s="480" t="s">
        <v>342</v>
      </c>
      <c r="B53" s="480"/>
      <c r="C53" s="480"/>
      <c r="D53" s="480"/>
      <c r="E53" s="480"/>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topLeftCell="A19" zoomScaleNormal="100" workbookViewId="0">
      <selection activeCell="C52" sqref="C52"/>
    </sheetView>
  </sheetViews>
  <sheetFormatPr defaultColWidth="11.42578125" defaultRowHeight="15" x14ac:dyDescent="0.25"/>
  <cols>
    <col min="1" max="1" width="59.42578125" style="10" customWidth="1"/>
    <col min="2" max="2" width="6.5703125" style="10" customWidth="1"/>
    <col min="3" max="3" width="15.5703125" style="168" customWidth="1"/>
    <col min="4" max="4" width="15.5703125" style="10" customWidth="1"/>
    <col min="5" max="5" width="13.5703125" style="10" customWidth="1"/>
    <col min="6" max="16384" width="11.42578125" style="10"/>
  </cols>
  <sheetData>
    <row r="1" spans="1:10" ht="15" customHeight="1" x14ac:dyDescent="0.25">
      <c r="A1" s="163" t="str">
        <f>Resultatregnskap!A1</f>
        <v>Fagskolens navn: Folkeuniversitetets Fagskole AS</v>
      </c>
      <c r="B1" s="164"/>
      <c r="C1" s="164"/>
      <c r="D1" s="165"/>
    </row>
    <row r="2" spans="1:10" ht="15" customHeight="1" x14ac:dyDescent="0.25">
      <c r="A2" s="163"/>
      <c r="B2" s="164"/>
      <c r="C2" s="164"/>
      <c r="D2" s="165"/>
    </row>
    <row r="3" spans="1:10" ht="15" customHeight="1" x14ac:dyDescent="0.25">
      <c r="A3" s="166" t="s">
        <v>408</v>
      </c>
      <c r="B3" s="164"/>
      <c r="C3" s="164"/>
      <c r="D3" s="165"/>
    </row>
    <row r="4" spans="1:10" ht="15" customHeight="1" x14ac:dyDescent="0.25">
      <c r="A4" s="167" t="s">
        <v>215</v>
      </c>
      <c r="B4" s="164"/>
      <c r="C4" s="164"/>
      <c r="D4" s="165"/>
    </row>
    <row r="5" spans="1:10" ht="15" customHeight="1" x14ac:dyDescent="0.25"/>
    <row r="6" spans="1:10" x14ac:dyDescent="0.25">
      <c r="A6" s="169"/>
      <c r="B6" s="170" t="s">
        <v>216</v>
      </c>
      <c r="C6" s="171">
        <f>Resultatregnskap!C6</f>
        <v>45657</v>
      </c>
      <c r="D6" s="172">
        <f>Resultatregnskap!D6</f>
        <v>45291</v>
      </c>
      <c r="E6" s="173" t="s">
        <v>217</v>
      </c>
    </row>
    <row r="7" spans="1:10" x14ac:dyDescent="0.25">
      <c r="A7" s="174" t="s">
        <v>409</v>
      </c>
      <c r="B7" s="175"/>
      <c r="C7" s="176"/>
      <c r="D7" s="177"/>
      <c r="E7" s="178"/>
      <c r="G7" s="47"/>
    </row>
    <row r="8" spans="1:10" x14ac:dyDescent="0.25">
      <c r="A8" s="179" t="s">
        <v>251</v>
      </c>
      <c r="B8" s="175"/>
      <c r="C8" s="176">
        <v>-5116</v>
      </c>
      <c r="D8" s="177">
        <v>-1956</v>
      </c>
      <c r="E8" s="180" t="s">
        <v>410</v>
      </c>
      <c r="G8" s="47"/>
    </row>
    <row r="9" spans="1:10" x14ac:dyDescent="0.25">
      <c r="A9" s="179" t="s">
        <v>411</v>
      </c>
      <c r="B9" s="175"/>
      <c r="C9" s="176"/>
      <c r="D9" s="177"/>
      <c r="E9" s="180" t="s">
        <v>412</v>
      </c>
      <c r="G9" s="47"/>
    </row>
    <row r="10" spans="1:10" x14ac:dyDescent="0.25">
      <c r="A10" s="179" t="s">
        <v>413</v>
      </c>
      <c r="B10" s="175"/>
      <c r="C10" s="176"/>
      <c r="D10" s="177"/>
      <c r="E10" s="180" t="s">
        <v>414</v>
      </c>
      <c r="G10" s="481"/>
      <c r="H10" s="481"/>
      <c r="I10" s="481"/>
      <c r="J10" s="481"/>
    </row>
    <row r="11" spans="1:10" x14ac:dyDescent="0.25">
      <c r="A11" s="179" t="s">
        <v>415</v>
      </c>
      <c r="B11" s="175"/>
      <c r="C11" s="176">
        <v>1172</v>
      </c>
      <c r="D11" s="177">
        <v>1036</v>
      </c>
      <c r="E11" s="180" t="s">
        <v>416</v>
      </c>
    </row>
    <row r="12" spans="1:10" x14ac:dyDescent="0.25">
      <c r="A12" s="179" t="s">
        <v>417</v>
      </c>
      <c r="B12" s="175"/>
      <c r="C12" s="176"/>
      <c r="D12" s="177"/>
      <c r="E12" s="180" t="s">
        <v>418</v>
      </c>
    </row>
    <row r="13" spans="1:10" x14ac:dyDescent="0.25">
      <c r="A13" s="179" t="s">
        <v>419</v>
      </c>
      <c r="B13" s="175"/>
      <c r="C13" s="176"/>
      <c r="D13" s="177"/>
      <c r="E13" s="180" t="s">
        <v>420</v>
      </c>
    </row>
    <row r="14" spans="1:10" x14ac:dyDescent="0.25">
      <c r="A14" s="179" t="s">
        <v>421</v>
      </c>
      <c r="B14" s="175"/>
      <c r="C14" s="176"/>
      <c r="D14" s="177"/>
      <c r="E14" s="180" t="s">
        <v>422</v>
      </c>
    </row>
    <row r="15" spans="1:10" x14ac:dyDescent="0.25">
      <c r="A15" s="179" t="s">
        <v>423</v>
      </c>
      <c r="B15" s="175"/>
      <c r="C15" s="176">
        <v>1575</v>
      </c>
      <c r="D15" s="177">
        <v>-1684</v>
      </c>
      <c r="E15" s="180" t="s">
        <v>424</v>
      </c>
    </row>
    <row r="16" spans="1:10" x14ac:dyDescent="0.25">
      <c r="A16" s="179" t="s">
        <v>425</v>
      </c>
      <c r="B16" s="175"/>
      <c r="C16" s="176">
        <v>837</v>
      </c>
      <c r="D16" s="177">
        <v>-341</v>
      </c>
      <c r="E16" s="180" t="s">
        <v>426</v>
      </c>
    </row>
    <row r="17" spans="1:5" x14ac:dyDescent="0.25">
      <c r="A17" s="179" t="s">
        <v>427</v>
      </c>
      <c r="B17" s="175"/>
      <c r="C17" s="176"/>
      <c r="D17" s="177"/>
      <c r="E17" s="180" t="s">
        <v>428</v>
      </c>
    </row>
    <row r="18" spans="1:5" x14ac:dyDescent="0.25">
      <c r="A18" s="179" t="s">
        <v>429</v>
      </c>
      <c r="B18" s="175"/>
      <c r="C18" s="176"/>
      <c r="D18" s="177"/>
      <c r="E18" s="180" t="s">
        <v>430</v>
      </c>
    </row>
    <row r="19" spans="1:5" x14ac:dyDescent="0.25">
      <c r="A19" s="181" t="s">
        <v>431</v>
      </c>
      <c r="B19" s="182"/>
      <c r="C19" s="176">
        <v>4691</v>
      </c>
      <c r="D19" s="177">
        <v>2391</v>
      </c>
      <c r="E19" s="180" t="s">
        <v>432</v>
      </c>
    </row>
    <row r="20" spans="1:5" x14ac:dyDescent="0.25">
      <c r="A20" s="183" t="s">
        <v>433</v>
      </c>
      <c r="B20" s="184"/>
      <c r="C20" s="185">
        <f>SUBTOTAL(9,C8:C19)</f>
        <v>3159</v>
      </c>
      <c r="D20" s="186">
        <f>SUBTOTAL(9,D8:D19)</f>
        <v>-554</v>
      </c>
      <c r="E20" s="173" t="s">
        <v>434</v>
      </c>
    </row>
    <row r="21" spans="1:5" x14ac:dyDescent="0.25">
      <c r="A21" s="175"/>
      <c r="B21" s="175"/>
      <c r="C21" s="187"/>
      <c r="D21" s="188"/>
      <c r="E21" s="178"/>
    </row>
    <row r="22" spans="1:5" x14ac:dyDescent="0.25">
      <c r="A22" s="174" t="s">
        <v>435</v>
      </c>
      <c r="B22" s="175"/>
      <c r="C22" s="176"/>
      <c r="D22" s="177"/>
      <c r="E22" s="178"/>
    </row>
    <row r="23" spans="1:5" x14ac:dyDescent="0.25">
      <c r="A23" s="179" t="s">
        <v>436</v>
      </c>
      <c r="B23" s="175"/>
      <c r="C23" s="176"/>
      <c r="D23" s="177"/>
      <c r="E23" s="180" t="s">
        <v>437</v>
      </c>
    </row>
    <row r="24" spans="1:5" x14ac:dyDescent="0.25">
      <c r="A24" s="179" t="s">
        <v>438</v>
      </c>
      <c r="B24" s="175"/>
      <c r="C24" s="176">
        <v>-884</v>
      </c>
      <c r="D24" s="177">
        <v>-819</v>
      </c>
      <c r="E24" s="180" t="s">
        <v>439</v>
      </c>
    </row>
    <row r="25" spans="1:5" x14ac:dyDescent="0.25">
      <c r="A25" s="179" t="s">
        <v>440</v>
      </c>
      <c r="B25" s="175"/>
      <c r="C25" s="176"/>
      <c r="D25" s="177"/>
      <c r="E25" s="180" t="s">
        <v>441</v>
      </c>
    </row>
    <row r="26" spans="1:5" x14ac:dyDescent="0.25">
      <c r="A26" s="179" t="s">
        <v>442</v>
      </c>
      <c r="B26" s="175"/>
      <c r="C26" s="176"/>
      <c r="D26" s="177"/>
      <c r="E26" s="180" t="s">
        <v>443</v>
      </c>
    </row>
    <row r="27" spans="1:5" x14ac:dyDescent="0.25">
      <c r="A27" s="179" t="s">
        <v>444</v>
      </c>
      <c r="B27" s="175"/>
      <c r="C27" s="176"/>
      <c r="D27" s="177"/>
      <c r="E27" s="180" t="s">
        <v>445</v>
      </c>
    </row>
    <row r="28" spans="1:5" x14ac:dyDescent="0.25">
      <c r="A28" s="179" t="s">
        <v>446</v>
      </c>
      <c r="B28" s="175"/>
      <c r="C28" s="176"/>
      <c r="D28" s="177"/>
      <c r="E28" s="180" t="s">
        <v>447</v>
      </c>
    </row>
    <row r="29" spans="1:5" x14ac:dyDescent="0.25">
      <c r="A29" s="183" t="s">
        <v>448</v>
      </c>
      <c r="B29" s="184"/>
      <c r="C29" s="185">
        <f>SUBTOTAL(9,C23:C28)</f>
        <v>-884</v>
      </c>
      <c r="D29" s="186">
        <f>SUBTOTAL(9,D23:D28)</f>
        <v>-819</v>
      </c>
      <c r="E29" s="173" t="s">
        <v>449</v>
      </c>
    </row>
    <row r="30" spans="1:5" x14ac:dyDescent="0.25">
      <c r="A30" s="175"/>
      <c r="B30" s="175"/>
      <c r="C30" s="187"/>
      <c r="D30" s="188"/>
      <c r="E30" s="178"/>
    </row>
    <row r="31" spans="1:5" x14ac:dyDescent="0.25">
      <c r="A31" s="174" t="s">
        <v>450</v>
      </c>
      <c r="B31" s="175"/>
      <c r="C31" s="176"/>
      <c r="D31" s="177"/>
      <c r="E31" s="178"/>
    </row>
    <row r="32" spans="1:5" x14ac:dyDescent="0.25">
      <c r="A32" s="179" t="s">
        <v>451</v>
      </c>
      <c r="B32" s="175"/>
      <c r="C32" s="176"/>
      <c r="D32" s="177"/>
      <c r="E32" s="180" t="s">
        <v>452</v>
      </c>
    </row>
    <row r="33" spans="1:5" x14ac:dyDescent="0.25">
      <c r="A33" s="179" t="s">
        <v>453</v>
      </c>
      <c r="B33" s="175"/>
      <c r="C33" s="176"/>
      <c r="D33" s="177"/>
      <c r="E33" s="180" t="s">
        <v>454</v>
      </c>
    </row>
    <row r="34" spans="1:5" x14ac:dyDescent="0.25">
      <c r="A34" s="179" t="s">
        <v>455</v>
      </c>
      <c r="B34" s="175"/>
      <c r="C34" s="176"/>
      <c r="D34" s="177"/>
      <c r="E34" s="180" t="s">
        <v>456</v>
      </c>
    </row>
    <row r="35" spans="1:5" x14ac:dyDescent="0.25">
      <c r="A35" s="179" t="s">
        <v>457</v>
      </c>
      <c r="B35" s="175"/>
      <c r="C35" s="176"/>
      <c r="D35" s="177"/>
      <c r="E35" s="180" t="s">
        <v>458</v>
      </c>
    </row>
    <row r="36" spans="1:5" x14ac:dyDescent="0.25">
      <c r="A36" s="179" t="s">
        <v>459</v>
      </c>
      <c r="B36" s="175"/>
      <c r="C36" s="176"/>
      <c r="D36" s="177"/>
      <c r="E36" s="180" t="s">
        <v>460</v>
      </c>
    </row>
    <row r="37" spans="1:5" x14ac:dyDescent="0.25">
      <c r="A37" s="179" t="s">
        <v>461</v>
      </c>
      <c r="B37" s="175"/>
      <c r="C37" s="176"/>
      <c r="D37" s="177">
        <v>-5561</v>
      </c>
      <c r="E37" s="180" t="s">
        <v>462</v>
      </c>
    </row>
    <row r="38" spans="1:5" x14ac:dyDescent="0.25">
      <c r="A38" s="179" t="s">
        <v>463</v>
      </c>
      <c r="B38" s="175"/>
      <c r="C38" s="176"/>
      <c r="D38" s="177"/>
      <c r="E38" s="180" t="s">
        <v>464</v>
      </c>
    </row>
    <row r="39" spans="1:5" x14ac:dyDescent="0.25">
      <c r="A39" s="179" t="s">
        <v>465</v>
      </c>
      <c r="B39" s="175"/>
      <c r="C39" s="176"/>
      <c r="D39" s="177"/>
      <c r="E39" s="180" t="s">
        <v>466</v>
      </c>
    </row>
    <row r="40" spans="1:5" x14ac:dyDescent="0.25">
      <c r="A40" s="179" t="s">
        <v>467</v>
      </c>
      <c r="B40" s="175"/>
      <c r="C40" s="176"/>
      <c r="D40" s="177"/>
      <c r="E40" s="180" t="s">
        <v>468</v>
      </c>
    </row>
    <row r="41" spans="1:5" x14ac:dyDescent="0.25">
      <c r="A41" s="179" t="s">
        <v>469</v>
      </c>
      <c r="B41" s="175"/>
      <c r="C41" s="176"/>
      <c r="D41" s="177"/>
      <c r="E41" s="180" t="s">
        <v>470</v>
      </c>
    </row>
    <row r="42" spans="1:5" x14ac:dyDescent="0.25">
      <c r="A42" s="179" t="s">
        <v>471</v>
      </c>
      <c r="B42" s="175"/>
      <c r="C42" s="176">
        <v>-3000</v>
      </c>
      <c r="D42" s="177"/>
      <c r="E42" s="180" t="s">
        <v>472</v>
      </c>
    </row>
    <row r="43" spans="1:5" x14ac:dyDescent="0.25">
      <c r="A43" s="179" t="s">
        <v>473</v>
      </c>
      <c r="B43" s="175"/>
      <c r="C43" s="176"/>
      <c r="D43" s="177"/>
      <c r="E43" s="180" t="s">
        <v>474</v>
      </c>
    </row>
    <row r="44" spans="1:5" x14ac:dyDescent="0.25">
      <c r="A44" s="179" t="s">
        <v>475</v>
      </c>
      <c r="B44" s="175"/>
      <c r="C44" s="176"/>
      <c r="D44" s="177"/>
      <c r="E44" s="180" t="s">
        <v>476</v>
      </c>
    </row>
    <row r="45" spans="1:5" x14ac:dyDescent="0.25">
      <c r="A45" s="179" t="s">
        <v>477</v>
      </c>
      <c r="B45" s="175"/>
      <c r="C45" s="176"/>
      <c r="D45" s="177"/>
      <c r="E45" s="180" t="s">
        <v>478</v>
      </c>
    </row>
    <row r="46" spans="1:5" x14ac:dyDescent="0.25">
      <c r="A46" s="179" t="s">
        <v>479</v>
      </c>
      <c r="B46" s="175"/>
      <c r="C46" s="176"/>
      <c r="D46" s="177"/>
      <c r="E46" s="180" t="s">
        <v>480</v>
      </c>
    </row>
    <row r="47" spans="1:5" x14ac:dyDescent="0.25">
      <c r="A47" s="183" t="s">
        <v>481</v>
      </c>
      <c r="B47" s="184"/>
      <c r="C47" s="185">
        <f>SUBTOTAL(9,C32:C46)</f>
        <v>-3000</v>
      </c>
      <c r="D47" s="186">
        <f>SUBTOTAL(9,D32:D46)</f>
        <v>-5561</v>
      </c>
      <c r="E47" s="173" t="s">
        <v>482</v>
      </c>
    </row>
    <row r="48" spans="1:5" x14ac:dyDescent="0.25">
      <c r="A48" s="175"/>
      <c r="B48" s="175"/>
      <c r="C48" s="187"/>
      <c r="D48" s="188"/>
      <c r="E48" s="178"/>
    </row>
    <row r="49" spans="1:5" x14ac:dyDescent="0.25">
      <c r="A49" s="174" t="s">
        <v>483</v>
      </c>
      <c r="B49" s="175"/>
      <c r="C49" s="189"/>
      <c r="D49" s="190"/>
      <c r="E49" s="178" t="s">
        <v>484</v>
      </c>
    </row>
    <row r="50" spans="1:5" x14ac:dyDescent="0.25">
      <c r="A50" s="191" t="s">
        <v>485</v>
      </c>
      <c r="B50" s="184"/>
      <c r="C50" s="185">
        <f>SUBTOTAL(9,C8:C49)</f>
        <v>-725</v>
      </c>
      <c r="D50" s="186">
        <f>SUBTOTAL(9,D8:D49)</f>
        <v>-6934</v>
      </c>
      <c r="E50" s="192" t="s">
        <v>486</v>
      </c>
    </row>
    <row r="51" spans="1:5" x14ac:dyDescent="0.25">
      <c r="A51" s="191" t="s">
        <v>487</v>
      </c>
      <c r="B51" s="184"/>
      <c r="C51" s="193">
        <v>6853</v>
      </c>
      <c r="D51" s="194">
        <v>13787</v>
      </c>
      <c r="E51" s="192" t="s">
        <v>488</v>
      </c>
    </row>
    <row r="52" spans="1:5" x14ac:dyDescent="0.25">
      <c r="A52" s="195" t="s">
        <v>489</v>
      </c>
      <c r="B52" s="182"/>
      <c r="C52" s="185">
        <f>SUBTOTAL(9,C8:C51)</f>
        <v>6128</v>
      </c>
      <c r="D52" s="186">
        <f>SUBTOTAL(9,D8:D51)</f>
        <v>6853</v>
      </c>
      <c r="E52" s="196" t="s">
        <v>490</v>
      </c>
    </row>
    <row r="54" spans="1:5" ht="144" customHeight="1" x14ac:dyDescent="0.25">
      <c r="A54" s="482" t="s">
        <v>491</v>
      </c>
      <c r="B54" s="482"/>
      <c r="C54" s="482"/>
      <c r="D54" s="482"/>
      <c r="E54" s="482"/>
    </row>
    <row r="55" spans="1:5" x14ac:dyDescent="0.25">
      <c r="A55" s="481"/>
      <c r="B55" s="481"/>
      <c r="C55" s="481"/>
      <c r="D55" s="481"/>
      <c r="E55" s="481"/>
    </row>
    <row r="58" spans="1:5" x14ac:dyDescent="0.25">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K74"/>
  <sheetViews>
    <sheetView topLeftCell="A51" zoomScaleNormal="100" workbookViewId="0">
      <selection activeCell="A73" sqref="A73"/>
    </sheetView>
  </sheetViews>
  <sheetFormatPr defaultColWidth="11.42578125" defaultRowHeight="12.75" x14ac:dyDescent="0.2"/>
  <cols>
    <col min="1" max="1" width="65" style="54" bestFit="1" customWidth="1"/>
    <col min="2" max="2" width="13.7109375" style="54" customWidth="1"/>
    <col min="3" max="3" width="16.7109375" style="54" customWidth="1"/>
    <col min="4" max="4" width="14" style="54" bestFit="1" customWidth="1"/>
    <col min="5" max="5" width="14" style="54" customWidth="1"/>
    <col min="6" max="6" width="12.85546875" style="54" bestFit="1" customWidth="1"/>
    <col min="7" max="7" width="15.42578125" style="54" customWidth="1"/>
    <col min="8" max="16384" width="11.42578125" style="54"/>
  </cols>
  <sheetData>
    <row r="1" spans="1:7" x14ac:dyDescent="0.2">
      <c r="A1" s="197" t="str">
        <f>Resultatregnskap!A1</f>
        <v>Fagskolens navn: Folkeuniversitetets Fagskole AS</v>
      </c>
      <c r="B1" s="94"/>
      <c r="C1" s="94"/>
      <c r="D1" s="94"/>
      <c r="E1" s="94"/>
      <c r="F1" s="94"/>
    </row>
    <row r="2" spans="1:7" x14ac:dyDescent="0.2">
      <c r="A2" s="94"/>
      <c r="B2" s="94"/>
      <c r="C2" s="94"/>
      <c r="D2" s="94"/>
      <c r="E2" s="94"/>
      <c r="F2" s="94"/>
    </row>
    <row r="3" spans="1:7" x14ac:dyDescent="0.2">
      <c r="A3" s="197" t="s">
        <v>492</v>
      </c>
      <c r="F3" s="94"/>
    </row>
    <row r="4" spans="1:7" x14ac:dyDescent="0.2">
      <c r="A4" s="198" t="s">
        <v>215</v>
      </c>
      <c r="B4" s="199"/>
      <c r="C4" s="199"/>
      <c r="D4" s="200"/>
      <c r="E4" s="200"/>
      <c r="F4" s="94"/>
    </row>
    <row r="5" spans="1:7" x14ac:dyDescent="0.2">
      <c r="A5" s="197"/>
      <c r="B5" s="201"/>
      <c r="C5" s="201"/>
      <c r="D5" s="201"/>
      <c r="E5" s="201"/>
      <c r="F5" s="201"/>
      <c r="G5" s="201"/>
    </row>
    <row r="6" spans="1:7" x14ac:dyDescent="0.2">
      <c r="A6" s="197" t="s">
        <v>493</v>
      </c>
      <c r="F6" s="94"/>
    </row>
    <row r="7" spans="1:7" ht="25.5" x14ac:dyDescent="0.2">
      <c r="A7" s="202" t="s">
        <v>494</v>
      </c>
      <c r="B7" s="203" t="s">
        <v>495</v>
      </c>
      <c r="C7" s="203" t="s">
        <v>496</v>
      </c>
      <c r="D7" s="204" t="s">
        <v>497</v>
      </c>
      <c r="E7" s="205" t="s">
        <v>211</v>
      </c>
      <c r="F7" s="206" t="s">
        <v>217</v>
      </c>
    </row>
    <row r="8" spans="1:7" x14ac:dyDescent="0.2">
      <c r="A8" s="207" t="s">
        <v>498</v>
      </c>
      <c r="B8" s="207"/>
      <c r="C8" s="207"/>
      <c r="D8" s="208"/>
      <c r="E8" s="209">
        <f>B8+C8+D8</f>
        <v>0</v>
      </c>
      <c r="F8" s="207" t="s">
        <v>499</v>
      </c>
    </row>
    <row r="9" spans="1:7" x14ac:dyDescent="0.2">
      <c r="A9" s="210" t="s">
        <v>500</v>
      </c>
      <c r="B9" s="210"/>
      <c r="C9" s="210"/>
      <c r="D9" s="211"/>
      <c r="E9" s="209">
        <f>B9+C9+D9</f>
        <v>0</v>
      </c>
      <c r="F9" s="210" t="s">
        <v>501</v>
      </c>
    </row>
    <row r="10" spans="1:7" x14ac:dyDescent="0.2">
      <c r="A10" s="212" t="s">
        <v>502</v>
      </c>
      <c r="B10" s="91">
        <v>43996</v>
      </c>
      <c r="C10" s="91"/>
      <c r="D10" s="211"/>
      <c r="E10" s="209">
        <f>B10+C10+D10</f>
        <v>43996</v>
      </c>
      <c r="F10" s="210" t="s">
        <v>503</v>
      </c>
    </row>
    <row r="11" spans="1:7" x14ac:dyDescent="0.2">
      <c r="A11" s="210" t="s">
        <v>504</v>
      </c>
      <c r="B11" s="213"/>
      <c r="C11" s="213"/>
      <c r="D11" s="213"/>
      <c r="E11" s="214">
        <f>B11+C11+D11</f>
        <v>0</v>
      </c>
      <c r="F11" s="210" t="s">
        <v>505</v>
      </c>
    </row>
    <row r="12" spans="1:7" x14ac:dyDescent="0.2">
      <c r="A12" s="215" t="s">
        <v>506</v>
      </c>
      <c r="B12" s="216">
        <f>SUM(B8:B11)</f>
        <v>43996</v>
      </c>
      <c r="C12" s="216">
        <f>SUM(C8:C11)</f>
        <v>0</v>
      </c>
      <c r="D12" s="216">
        <f>SUM(D8:D11)</f>
        <v>0</v>
      </c>
      <c r="E12" s="216">
        <f>B12+C12+D12</f>
        <v>43996</v>
      </c>
      <c r="F12" s="206" t="s">
        <v>507</v>
      </c>
    </row>
    <row r="13" spans="1:7" x14ac:dyDescent="0.2">
      <c r="A13" s="197"/>
      <c r="B13" s="217"/>
      <c r="C13" s="217"/>
      <c r="D13" s="217"/>
      <c r="E13" s="217"/>
      <c r="F13" s="200"/>
    </row>
    <row r="14" spans="1:7" x14ac:dyDescent="0.2">
      <c r="A14" s="197"/>
      <c r="B14" s="217"/>
      <c r="C14" s="217"/>
      <c r="D14" s="217"/>
      <c r="E14" s="217"/>
      <c r="F14" s="200"/>
    </row>
    <row r="15" spans="1:7" ht="25.5" x14ac:dyDescent="0.2">
      <c r="A15" s="215" t="s">
        <v>508</v>
      </c>
      <c r="B15" s="218" t="s">
        <v>509</v>
      </c>
      <c r="C15" s="218" t="s">
        <v>510</v>
      </c>
      <c r="D15" s="218" t="s">
        <v>511</v>
      </c>
      <c r="E15" s="205" t="s">
        <v>211</v>
      </c>
      <c r="F15" s="206" t="s">
        <v>217</v>
      </c>
      <c r="G15" s="219"/>
    </row>
    <row r="16" spans="1:7" x14ac:dyDescent="0.2">
      <c r="A16" s="207" t="s">
        <v>498</v>
      </c>
      <c r="B16" s="208">
        <v>146</v>
      </c>
      <c r="C16" s="208">
        <v>1070</v>
      </c>
      <c r="D16" s="208"/>
      <c r="E16" s="211">
        <f>+B16+C16+D16</f>
        <v>1216</v>
      </c>
      <c r="F16" s="425" t="s">
        <v>512</v>
      </c>
      <c r="G16" s="219"/>
    </row>
    <row r="17" spans="1:7" x14ac:dyDescent="0.2">
      <c r="A17" s="210" t="s">
        <v>500</v>
      </c>
      <c r="B17" s="211"/>
      <c r="C17" s="211"/>
      <c r="D17" s="211"/>
      <c r="E17" s="211">
        <f>+B17+C17+D17</f>
        <v>0</v>
      </c>
      <c r="F17" s="140" t="s">
        <v>513</v>
      </c>
      <c r="G17" s="219"/>
    </row>
    <row r="18" spans="1:7" x14ac:dyDescent="0.2">
      <c r="A18" s="212" t="s">
        <v>502</v>
      </c>
      <c r="B18" s="211">
        <v>38453</v>
      </c>
      <c r="C18" s="211"/>
      <c r="D18" s="211"/>
      <c r="E18" s="211">
        <f>+B18+C18+D18</f>
        <v>38453</v>
      </c>
      <c r="F18" s="140" t="s">
        <v>514</v>
      </c>
      <c r="G18" s="219"/>
    </row>
    <row r="19" spans="1:7" x14ac:dyDescent="0.2">
      <c r="A19" s="210" t="s">
        <v>504</v>
      </c>
      <c r="B19" s="213"/>
      <c r="C19" s="213"/>
      <c r="D19" s="213"/>
      <c r="E19" s="213">
        <f>+B19+C19+D19</f>
        <v>0</v>
      </c>
      <c r="F19" s="140" t="s">
        <v>515</v>
      </c>
      <c r="G19" s="219"/>
    </row>
    <row r="20" spans="1:7" x14ac:dyDescent="0.2">
      <c r="A20" s="215" t="s">
        <v>506</v>
      </c>
      <c r="B20" s="220">
        <f>SUM(B16:B19)</f>
        <v>38599</v>
      </c>
      <c r="C20" s="220">
        <f>SUM(C16:C19)</f>
        <v>1070</v>
      </c>
      <c r="D20" s="220">
        <f>SUM(D16:D19)</f>
        <v>0</v>
      </c>
      <c r="E20" s="220">
        <f>+B20+C20+D20</f>
        <v>39669</v>
      </c>
      <c r="F20" s="145" t="s">
        <v>516</v>
      </c>
      <c r="G20" s="221"/>
    </row>
    <row r="21" spans="1:7" x14ac:dyDescent="0.2">
      <c r="A21" s="197"/>
      <c r="B21" s="217"/>
      <c r="C21" s="217"/>
      <c r="D21" s="217"/>
      <c r="E21" s="217"/>
      <c r="F21" s="94"/>
    </row>
    <row r="22" spans="1:7" x14ac:dyDescent="0.2">
      <c r="A22" s="215" t="s">
        <v>517</v>
      </c>
      <c r="B22" s="222">
        <v>2024</v>
      </c>
      <c r="C22" s="223">
        <v>2023</v>
      </c>
      <c r="D22" s="217"/>
      <c r="E22" s="224"/>
      <c r="F22" s="225"/>
    </row>
    <row r="23" spans="1:7" x14ac:dyDescent="0.2">
      <c r="A23" s="215"/>
      <c r="B23" s="216"/>
      <c r="C23" s="216"/>
      <c r="D23" s="217"/>
      <c r="E23" s="224"/>
      <c r="F23" s="221"/>
      <c r="G23" s="221"/>
    </row>
    <row r="24" spans="1:7" x14ac:dyDescent="0.2">
      <c r="A24" s="215"/>
      <c r="B24" s="216"/>
      <c r="C24" s="216"/>
      <c r="D24" s="217"/>
      <c r="E24" s="224"/>
      <c r="F24" s="94"/>
      <c r="G24" s="221"/>
    </row>
    <row r="25" spans="1:7" x14ac:dyDescent="0.2">
      <c r="A25" s="215"/>
      <c r="B25" s="216"/>
      <c r="C25" s="216"/>
      <c r="D25" s="217"/>
      <c r="E25" s="224"/>
      <c r="F25" s="225"/>
    </row>
    <row r="26" spans="1:7" x14ac:dyDescent="0.2">
      <c r="A26" s="226"/>
      <c r="B26" s="52"/>
      <c r="C26" s="53"/>
      <c r="D26" s="94"/>
      <c r="E26" s="94"/>
      <c r="F26" s="94"/>
    </row>
    <row r="27" spans="1:7" x14ac:dyDescent="0.2">
      <c r="A27" s="93" t="s">
        <v>518</v>
      </c>
      <c r="B27" s="52"/>
      <c r="C27" s="53"/>
      <c r="D27" s="94"/>
      <c r="E27" s="94"/>
      <c r="F27" s="94"/>
    </row>
    <row r="28" spans="1:7" x14ac:dyDescent="0.2">
      <c r="A28" s="227" t="s">
        <v>519</v>
      </c>
      <c r="B28" s="205">
        <f>Resultatregnskap!C6</f>
        <v>45657</v>
      </c>
      <c r="C28" s="228">
        <f>Resultatregnskap!D6</f>
        <v>45291</v>
      </c>
      <c r="D28" s="206" t="s">
        <v>217</v>
      </c>
      <c r="E28" s="200"/>
      <c r="F28" s="94"/>
    </row>
    <row r="29" spans="1:7" x14ac:dyDescent="0.2">
      <c r="A29" s="212" t="s">
        <v>520</v>
      </c>
      <c r="B29" s="211">
        <v>6864</v>
      </c>
      <c r="C29" s="229">
        <v>4693</v>
      </c>
      <c r="D29" s="140" t="s">
        <v>521</v>
      </c>
      <c r="E29" s="200"/>
      <c r="F29" s="221"/>
    </row>
    <row r="30" spans="1:7" x14ac:dyDescent="0.2">
      <c r="A30" s="230" t="s">
        <v>522</v>
      </c>
      <c r="B30" s="211"/>
      <c r="C30" s="229"/>
      <c r="D30" s="140" t="s">
        <v>523</v>
      </c>
      <c r="E30" s="200"/>
      <c r="F30" s="221"/>
    </row>
    <row r="31" spans="1:7" x14ac:dyDescent="0.2">
      <c r="A31" s="230" t="s">
        <v>524</v>
      </c>
      <c r="B31" s="213">
        <v>101</v>
      </c>
      <c r="C31" s="231">
        <v>377</v>
      </c>
      <c r="D31" s="426" t="s">
        <v>525</v>
      </c>
      <c r="E31" s="200"/>
      <c r="F31" s="221"/>
    </row>
    <row r="32" spans="1:7" x14ac:dyDescent="0.2">
      <c r="A32" s="215" t="s">
        <v>526</v>
      </c>
      <c r="B32" s="232">
        <f>SUM(B29:B31)</f>
        <v>6965</v>
      </c>
      <c r="C32" s="220">
        <f>SUM(C29:C31)</f>
        <v>5070</v>
      </c>
      <c r="D32" s="426" t="s">
        <v>527</v>
      </c>
      <c r="E32" s="200"/>
      <c r="F32" s="221"/>
    </row>
    <row r="33" spans="1:11" x14ac:dyDescent="0.2">
      <c r="A33" s="197"/>
      <c r="B33" s="217"/>
      <c r="C33" s="219"/>
      <c r="D33" s="200"/>
      <c r="E33" s="200"/>
      <c r="F33" s="94"/>
    </row>
    <row r="34" spans="1:11" x14ac:dyDescent="0.2">
      <c r="A34" s="45" t="s">
        <v>528</v>
      </c>
      <c r="B34" s="217"/>
      <c r="C34" s="219"/>
      <c r="D34" s="200"/>
      <c r="E34" s="200"/>
    </row>
    <row r="35" spans="1:11" x14ac:dyDescent="0.2">
      <c r="A35" s="45"/>
      <c r="B35" s="217"/>
      <c r="C35" s="219"/>
      <c r="D35" s="200"/>
      <c r="E35" s="200"/>
    </row>
    <row r="36" spans="1:11" x14ac:dyDescent="0.2">
      <c r="A36" s="197" t="s">
        <v>529</v>
      </c>
    </row>
    <row r="37" spans="1:11" x14ac:dyDescent="0.2">
      <c r="B37" s="199"/>
      <c r="C37" s="233"/>
      <c r="D37" s="234"/>
      <c r="E37" s="234"/>
    </row>
    <row r="38" spans="1:11" x14ac:dyDescent="0.2">
      <c r="A38" s="235" t="s">
        <v>493</v>
      </c>
      <c r="B38" s="199"/>
      <c r="C38" s="233"/>
      <c r="D38" s="234"/>
      <c r="E38" s="234"/>
    </row>
    <row r="39" spans="1:11" x14ac:dyDescent="0.2">
      <c r="A39" s="198" t="s">
        <v>215</v>
      </c>
      <c r="B39" s="199"/>
      <c r="C39" s="233"/>
      <c r="D39" s="234"/>
      <c r="E39" s="234"/>
    </row>
    <row r="40" spans="1:11" x14ac:dyDescent="0.2">
      <c r="A40" s="236" t="s">
        <v>232</v>
      </c>
      <c r="B40" s="205">
        <f>Resultatregnskap!C6</f>
        <v>45657</v>
      </c>
      <c r="C40" s="228">
        <f>Resultatregnskap!D6</f>
        <v>45291</v>
      </c>
      <c r="D40" s="206" t="s">
        <v>217</v>
      </c>
      <c r="E40" s="200"/>
    </row>
    <row r="41" spans="1:11" x14ac:dyDescent="0.2">
      <c r="A41" s="207" t="s">
        <v>530</v>
      </c>
      <c r="B41" s="237">
        <v>32669</v>
      </c>
      <c r="C41" s="237">
        <v>28446</v>
      </c>
      <c r="D41" s="238" t="s">
        <v>531</v>
      </c>
      <c r="E41" s="468" t="s">
        <v>834</v>
      </c>
      <c r="F41" s="469"/>
      <c r="G41" s="469"/>
      <c r="H41" s="469"/>
      <c r="I41" s="469"/>
      <c r="J41" s="469"/>
      <c r="K41" s="469"/>
    </row>
    <row r="42" spans="1:11" x14ac:dyDescent="0.2">
      <c r="A42" s="210" t="s">
        <v>532</v>
      </c>
      <c r="B42" s="240"/>
      <c r="C42" s="240"/>
      <c r="D42" s="241" t="s">
        <v>533</v>
      </c>
      <c r="E42" s="239"/>
    </row>
    <row r="43" spans="1:11" x14ac:dyDescent="0.2">
      <c r="A43" s="210" t="s">
        <v>534</v>
      </c>
      <c r="B43" s="240">
        <v>4001</v>
      </c>
      <c r="C43" s="240">
        <v>2913</v>
      </c>
      <c r="D43" s="241" t="s">
        <v>535</v>
      </c>
      <c r="E43" s="239"/>
    </row>
    <row r="44" spans="1:11" x14ac:dyDescent="0.2">
      <c r="A44" s="210" t="s">
        <v>536</v>
      </c>
      <c r="B44" s="240">
        <v>2507</v>
      </c>
      <c r="C44" s="240">
        <v>1652</v>
      </c>
      <c r="D44" s="241" t="s">
        <v>537</v>
      </c>
      <c r="E44" s="239"/>
    </row>
    <row r="45" spans="1:11" x14ac:dyDescent="0.2">
      <c r="A45" s="210" t="s">
        <v>538</v>
      </c>
      <c r="B45" s="240"/>
      <c r="C45" s="240"/>
      <c r="D45" s="241" t="s">
        <v>539</v>
      </c>
      <c r="E45" s="239"/>
    </row>
    <row r="46" spans="1:11" x14ac:dyDescent="0.2">
      <c r="A46" s="210" t="s">
        <v>540</v>
      </c>
      <c r="B46" s="240">
        <v>2</v>
      </c>
      <c r="C46" s="240">
        <v>461</v>
      </c>
      <c r="D46" s="241" t="s">
        <v>541</v>
      </c>
      <c r="E46" s="239"/>
      <c r="F46" s="225"/>
    </row>
    <row r="47" spans="1:11" x14ac:dyDescent="0.2">
      <c r="A47" s="215" t="s">
        <v>542</v>
      </c>
      <c r="B47" s="216">
        <f>SUM(B41:B46)</f>
        <v>39179</v>
      </c>
      <c r="C47" s="242">
        <f>SUM(C41:C46)</f>
        <v>33472</v>
      </c>
      <c r="D47" s="243" t="s">
        <v>543</v>
      </c>
      <c r="E47" s="239"/>
    </row>
    <row r="48" spans="1:11" x14ac:dyDescent="0.2">
      <c r="A48" s="94"/>
      <c r="B48" s="244"/>
      <c r="C48" s="245"/>
      <c r="D48" s="246"/>
    </row>
    <row r="49" spans="1:6" x14ac:dyDescent="0.2">
      <c r="A49" s="215" t="s">
        <v>544</v>
      </c>
      <c r="B49" s="247">
        <v>34</v>
      </c>
      <c r="C49" s="248">
        <v>24</v>
      </c>
      <c r="D49" s="243" t="s">
        <v>545</v>
      </c>
      <c r="E49" s="239"/>
    </row>
    <row r="50" spans="1:6" x14ac:dyDescent="0.2">
      <c r="A50" s="197"/>
      <c r="B50" s="245"/>
      <c r="C50" s="245"/>
      <c r="D50" s="245"/>
      <c r="E50" s="245"/>
    </row>
    <row r="51" spans="1:6" x14ac:dyDescent="0.2">
      <c r="A51" s="92" t="s">
        <v>518</v>
      </c>
      <c r="B51" s="94"/>
      <c r="C51" s="94"/>
      <c r="D51" s="94"/>
      <c r="E51" s="94"/>
    </row>
    <row r="52" spans="1:6" x14ac:dyDescent="0.2">
      <c r="A52" s="249" t="s">
        <v>546</v>
      </c>
      <c r="B52" s="94"/>
      <c r="C52" s="94"/>
      <c r="D52" s="94"/>
      <c r="E52" s="94"/>
    </row>
    <row r="53" spans="1:6" ht="26.25" x14ac:dyDescent="0.25">
      <c r="A53" s="250" t="s">
        <v>547</v>
      </c>
      <c r="B53" s="251" t="s">
        <v>548</v>
      </c>
      <c r="C53" s="252" t="s">
        <v>549</v>
      </c>
      <c r="D53" s="253" t="s">
        <v>217</v>
      </c>
      <c r="E53" s="254"/>
    </row>
    <row r="54" spans="1:6" ht="15" x14ac:dyDescent="0.25">
      <c r="A54" s="255" t="s">
        <v>550</v>
      </c>
      <c r="B54" s="256"/>
      <c r="C54" s="257"/>
      <c r="D54" s="258" t="s">
        <v>551</v>
      </c>
      <c r="E54" s="259"/>
    </row>
    <row r="55" spans="1:6" ht="15" x14ac:dyDescent="0.25">
      <c r="A55" s="138" t="s">
        <v>552</v>
      </c>
      <c r="B55" s="260">
        <f>999+111</f>
        <v>1110</v>
      </c>
      <c r="C55" s="261">
        <v>9</v>
      </c>
      <c r="D55" s="262" t="s">
        <v>553</v>
      </c>
      <c r="E55" s="259" t="s">
        <v>833</v>
      </c>
    </row>
    <row r="56" spans="1:6" ht="15" x14ac:dyDescent="0.25">
      <c r="A56" s="138" t="s">
        <v>554</v>
      </c>
      <c r="B56" s="260"/>
      <c r="C56" s="261"/>
      <c r="D56" s="262" t="s">
        <v>555</v>
      </c>
      <c r="E56" s="259"/>
    </row>
    <row r="57" spans="1:6" ht="15" x14ac:dyDescent="0.25">
      <c r="A57" s="138" t="s">
        <v>556</v>
      </c>
      <c r="B57" s="260"/>
      <c r="C57" s="261"/>
      <c r="D57" s="262" t="s">
        <v>557</v>
      </c>
      <c r="E57" s="259"/>
      <c r="F57" s="225"/>
    </row>
    <row r="58" spans="1:6" ht="15" x14ac:dyDescent="0.25">
      <c r="A58" s="263" t="s">
        <v>558</v>
      </c>
      <c r="B58" s="264"/>
      <c r="C58" s="265"/>
      <c r="D58" s="266" t="s">
        <v>559</v>
      </c>
      <c r="E58" s="259"/>
    </row>
    <row r="59" spans="1:6" x14ac:dyDescent="0.2">
      <c r="A59" s="267"/>
      <c r="B59" s="268"/>
      <c r="C59" s="269"/>
      <c r="D59" s="269"/>
      <c r="E59" s="94"/>
    </row>
    <row r="60" spans="1:6" ht="26.25" x14ac:dyDescent="0.25">
      <c r="A60" s="250" t="s">
        <v>560</v>
      </c>
      <c r="B60" s="252" t="s">
        <v>561</v>
      </c>
      <c r="C60" s="252" t="s">
        <v>562</v>
      </c>
      <c r="D60" s="253" t="s">
        <v>217</v>
      </c>
      <c r="E60" s="254"/>
    </row>
    <row r="61" spans="1:6" ht="15" x14ac:dyDescent="0.25">
      <c r="A61" s="255" t="s">
        <v>563</v>
      </c>
      <c r="B61" s="257"/>
      <c r="C61" s="257"/>
      <c r="D61" s="258" t="s">
        <v>564</v>
      </c>
      <c r="E61" s="259"/>
    </row>
    <row r="62" spans="1:6" ht="15" x14ac:dyDescent="0.25">
      <c r="A62" s="138" t="s">
        <v>565</v>
      </c>
      <c r="B62" s="261"/>
      <c r="C62" s="261"/>
      <c r="D62" s="262" t="s">
        <v>566</v>
      </c>
      <c r="E62" s="259"/>
    </row>
    <row r="63" spans="1:6" ht="15" x14ac:dyDescent="0.25">
      <c r="A63" s="138" t="s">
        <v>567</v>
      </c>
      <c r="B63" s="261"/>
      <c r="C63" s="261"/>
      <c r="D63" s="262" t="s">
        <v>568</v>
      </c>
      <c r="E63" s="259"/>
    </row>
    <row r="64" spans="1:6" ht="15" x14ac:dyDescent="0.25">
      <c r="A64" s="138" t="s">
        <v>569</v>
      </c>
      <c r="B64" s="261"/>
      <c r="C64" s="261"/>
      <c r="D64" s="262" t="s">
        <v>570</v>
      </c>
      <c r="E64" s="259"/>
    </row>
    <row r="65" spans="1:5" ht="15" x14ac:dyDescent="0.25">
      <c r="A65" s="138" t="s">
        <v>571</v>
      </c>
      <c r="B65" s="261"/>
      <c r="C65" s="261"/>
      <c r="D65" s="262" t="s">
        <v>572</v>
      </c>
      <c r="E65" s="259"/>
    </row>
    <row r="66" spans="1:5" ht="15" x14ac:dyDescent="0.25">
      <c r="A66" s="138" t="s">
        <v>573</v>
      </c>
      <c r="B66" s="261"/>
      <c r="C66" s="261"/>
      <c r="D66" s="262" t="s">
        <v>574</v>
      </c>
      <c r="E66" s="259"/>
    </row>
    <row r="67" spans="1:5" ht="15" x14ac:dyDescent="0.25">
      <c r="A67" s="263" t="s">
        <v>575</v>
      </c>
      <c r="B67" s="265"/>
      <c r="C67" s="270"/>
      <c r="D67" s="266" t="s">
        <v>576</v>
      </c>
      <c r="E67" s="259"/>
    </row>
    <row r="68" spans="1:5" x14ac:dyDescent="0.2">
      <c r="A68" s="129"/>
      <c r="B68" s="94"/>
      <c r="C68" s="94"/>
      <c r="D68" s="94"/>
      <c r="E68" s="94"/>
    </row>
    <row r="69" spans="1:5" x14ac:dyDescent="0.2">
      <c r="A69" s="483" t="s">
        <v>577</v>
      </c>
      <c r="B69" s="483"/>
      <c r="C69" s="483"/>
      <c r="D69" s="271"/>
      <c r="E69" s="271"/>
    </row>
    <row r="70" spans="1:5" x14ac:dyDescent="0.2">
      <c r="A70" s="483"/>
      <c r="B70" s="483"/>
      <c r="C70" s="483"/>
      <c r="D70" s="271"/>
      <c r="E70" s="271"/>
    </row>
    <row r="71" spans="1:5" ht="92.45" customHeight="1" x14ac:dyDescent="0.2">
      <c r="A71" s="483"/>
      <c r="B71" s="483"/>
      <c r="C71" s="483"/>
      <c r="D71" s="271"/>
      <c r="E71" s="271"/>
    </row>
    <row r="72" spans="1:5" x14ac:dyDescent="0.2">
      <c r="A72" s="129"/>
      <c r="B72" s="94"/>
      <c r="C72" s="94"/>
      <c r="D72" s="94"/>
      <c r="E72" s="94"/>
    </row>
    <row r="73" spans="1:5" ht="25.5" x14ac:dyDescent="0.2">
      <c r="A73" s="467" t="s">
        <v>834</v>
      </c>
      <c r="B73" s="272"/>
      <c r="C73" s="272"/>
    </row>
    <row r="74" spans="1:5" ht="14.25" x14ac:dyDescent="0.2">
      <c r="A74" s="272"/>
      <c r="B74" s="272"/>
      <c r="C74" s="272"/>
    </row>
  </sheetData>
  <sheetProtection formatCells="0" formatColumns="0" formatRows="0" insertColumns="0" insertRows="0" deleteColumns="0" deleteRows="0" autoFilter="0"/>
  <mergeCells count="1">
    <mergeCell ref="A69:C71"/>
  </mergeCells>
  <phoneticPr fontId="80"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election activeCell="B21" sqref="B21"/>
    </sheetView>
  </sheetViews>
  <sheetFormatPr defaultColWidth="11.42578125" defaultRowHeight="12.75" x14ac:dyDescent="0.2"/>
  <cols>
    <col min="1" max="1" width="47.5703125" style="62" customWidth="1"/>
    <col min="2" max="3" width="18.5703125" style="62" bestFit="1" customWidth="1"/>
    <col min="4" max="4" width="16.5703125" style="62" customWidth="1"/>
    <col min="5" max="16384" width="11.42578125" style="62"/>
  </cols>
  <sheetData>
    <row r="1" spans="1:4" ht="16.5" customHeight="1" x14ac:dyDescent="0.2">
      <c r="A1" s="273" t="str">
        <f>Resultatregnskap!A1</f>
        <v>Fagskolens navn: Folkeuniversitetets Fagskole AS</v>
      </c>
      <c r="B1" s="245"/>
      <c r="C1" s="245"/>
      <c r="D1" s="274"/>
    </row>
    <row r="2" spans="1:4" x14ac:dyDescent="0.2">
      <c r="A2" s="275"/>
      <c r="B2" s="276"/>
      <c r="C2" s="276"/>
      <c r="D2" s="274"/>
    </row>
    <row r="3" spans="1:4" x14ac:dyDescent="0.2">
      <c r="A3" s="277" t="s">
        <v>578</v>
      </c>
      <c r="B3" s="278"/>
      <c r="C3" s="278"/>
      <c r="D3" s="279"/>
    </row>
    <row r="4" spans="1:4" x14ac:dyDescent="0.2">
      <c r="A4" s="280" t="s">
        <v>215</v>
      </c>
      <c r="B4" s="278"/>
      <c r="C4" s="278"/>
      <c r="D4" s="279"/>
    </row>
    <row r="5" spans="1:4" x14ac:dyDescent="0.2">
      <c r="A5" s="281"/>
      <c r="B5" s="282">
        <f>Resultatregnskap!C6</f>
        <v>45657</v>
      </c>
      <c r="C5" s="283">
        <f>Resultatregnskap!D6</f>
        <v>45291</v>
      </c>
      <c r="D5" s="284" t="s">
        <v>217</v>
      </c>
    </row>
    <row r="6" spans="1:4" x14ac:dyDescent="0.2">
      <c r="A6" s="285" t="s">
        <v>139</v>
      </c>
      <c r="B6" s="286">
        <f>6884+100</f>
        <v>6984</v>
      </c>
      <c r="C6" s="286">
        <f>5408+93</f>
        <v>5501</v>
      </c>
      <c r="D6" s="287" t="s">
        <v>579</v>
      </c>
    </row>
    <row r="7" spans="1:4" x14ac:dyDescent="0.2">
      <c r="A7" s="285" t="s">
        <v>141</v>
      </c>
      <c r="B7" s="288">
        <f>26+224+75+9</f>
        <v>334</v>
      </c>
      <c r="C7" s="288">
        <f>73+46</f>
        <v>119</v>
      </c>
      <c r="D7" s="287" t="s">
        <v>580</v>
      </c>
    </row>
    <row r="8" spans="1:4" x14ac:dyDescent="0.2">
      <c r="A8" s="285" t="s">
        <v>144</v>
      </c>
      <c r="B8" s="62">
        <v>61</v>
      </c>
      <c r="C8" s="288">
        <v>18</v>
      </c>
      <c r="D8" s="287" t="s">
        <v>581</v>
      </c>
    </row>
    <row r="9" spans="1:4" x14ac:dyDescent="0.2">
      <c r="A9" s="285" t="s">
        <v>146</v>
      </c>
      <c r="B9" s="288">
        <f>14+900+402+984+165+123</f>
        <v>2588</v>
      </c>
      <c r="C9" s="288">
        <f>360+204+1000+84+100</f>
        <v>1748</v>
      </c>
      <c r="D9" s="287" t="s">
        <v>582</v>
      </c>
    </row>
    <row r="10" spans="1:4" x14ac:dyDescent="0.2">
      <c r="A10" s="285" t="s">
        <v>148</v>
      </c>
      <c r="B10" s="288">
        <v>485</v>
      </c>
      <c r="C10" s="288">
        <v>89</v>
      </c>
      <c r="D10" s="287" t="s">
        <v>583</v>
      </c>
    </row>
    <row r="11" spans="1:4" x14ac:dyDescent="0.2">
      <c r="A11" s="285" t="s">
        <v>150</v>
      </c>
      <c r="B11" s="288">
        <v>3</v>
      </c>
      <c r="C11" s="288"/>
      <c r="D11" s="287" t="s">
        <v>584</v>
      </c>
    </row>
    <row r="12" spans="1:4" x14ac:dyDescent="0.2">
      <c r="A12" s="285" t="s">
        <v>153</v>
      </c>
      <c r="B12" s="288">
        <v>856</v>
      </c>
      <c r="C12" s="288">
        <f>113+172</f>
        <v>285</v>
      </c>
      <c r="D12" s="287" t="s">
        <v>585</v>
      </c>
    </row>
    <row r="13" spans="1:4" x14ac:dyDescent="0.2">
      <c r="A13" s="285" t="s">
        <v>155</v>
      </c>
      <c r="B13" s="288">
        <f>140+419+1137+1008</f>
        <v>2704</v>
      </c>
      <c r="C13" s="288">
        <f>150+79+1000+69</f>
        <v>1298</v>
      </c>
      <c r="D13" s="287" t="s">
        <v>586</v>
      </c>
    </row>
    <row r="14" spans="1:4" x14ac:dyDescent="0.2">
      <c r="A14" s="285" t="s">
        <v>157</v>
      </c>
      <c r="B14" s="288">
        <v>53</v>
      </c>
      <c r="C14" s="288"/>
      <c r="D14" s="287" t="s">
        <v>587</v>
      </c>
    </row>
    <row r="15" spans="1:4" x14ac:dyDescent="0.2">
      <c r="A15" s="285" t="s">
        <v>159</v>
      </c>
      <c r="B15" s="288">
        <v>1399</v>
      </c>
      <c r="C15" s="288">
        <f>82+6+3+883+229+12+43+18</f>
        <v>1276</v>
      </c>
      <c r="D15" s="287" t="s">
        <v>588</v>
      </c>
    </row>
    <row r="16" spans="1:4" x14ac:dyDescent="0.2">
      <c r="A16" s="289" t="s">
        <v>161</v>
      </c>
      <c r="B16" s="290">
        <f>70+2+41+29+26+450+56+15+4+440-1053</f>
        <v>80</v>
      </c>
      <c r="C16" s="290">
        <f>28+6+158+3+12+81+5+18+36+37-10+17+6+231+6+2+16+1008</f>
        <v>1660</v>
      </c>
      <c r="D16" s="287" t="s">
        <v>589</v>
      </c>
    </row>
    <row r="17" spans="1:5" ht="15.75" customHeight="1" x14ac:dyDescent="0.2">
      <c r="A17" s="291" t="s">
        <v>163</v>
      </c>
      <c r="B17" s="462">
        <f>SUM(B6:B16)</f>
        <v>15547</v>
      </c>
      <c r="C17" s="292">
        <f>SUM(C6:C16)</f>
        <v>11994</v>
      </c>
      <c r="D17" s="293" t="s">
        <v>590</v>
      </c>
    </row>
    <row r="18" spans="1:5" x14ac:dyDescent="0.2">
      <c r="A18" s="294"/>
      <c r="B18" s="295"/>
      <c r="C18" s="296"/>
      <c r="D18" s="297"/>
    </row>
    <row r="19" spans="1:5" x14ac:dyDescent="0.2">
      <c r="A19" s="298" t="s">
        <v>591</v>
      </c>
      <c r="B19" s="299">
        <f>B5</f>
        <v>45657</v>
      </c>
      <c r="C19" s="300">
        <f>C5</f>
        <v>45291</v>
      </c>
      <c r="D19" s="301"/>
    </row>
    <row r="20" spans="1:5" x14ac:dyDescent="0.2">
      <c r="A20" s="138" t="s">
        <v>592</v>
      </c>
      <c r="B20" s="288">
        <v>392</v>
      </c>
      <c r="C20" s="288">
        <v>89</v>
      </c>
      <c r="D20" s="302" t="s">
        <v>593</v>
      </c>
    </row>
    <row r="21" spans="1:5" x14ac:dyDescent="0.2">
      <c r="A21" s="138" t="s">
        <v>594</v>
      </c>
      <c r="B21" s="261"/>
      <c r="C21" s="261"/>
      <c r="D21" s="302" t="s">
        <v>595</v>
      </c>
      <c r="E21" s="303"/>
    </row>
    <row r="22" spans="1:5" x14ac:dyDescent="0.2">
      <c r="A22" s="138" t="s">
        <v>596</v>
      </c>
      <c r="B22" s="261">
        <v>93</v>
      </c>
      <c r="C22" s="261"/>
      <c r="D22" s="302" t="s">
        <v>597</v>
      </c>
    </row>
    <row r="23" spans="1:5" x14ac:dyDescent="0.2">
      <c r="A23" s="298" t="s">
        <v>211</v>
      </c>
      <c r="B23" s="227">
        <f>SUBTOTAL(9,B20:B22)</f>
        <v>485</v>
      </c>
      <c r="C23" s="304">
        <f>SUBTOTAL(9,C20:C22)</f>
        <v>89</v>
      </c>
      <c r="D23" s="301" t="s">
        <v>598</v>
      </c>
    </row>
    <row r="24" spans="1:5" x14ac:dyDescent="0.2">
      <c r="A24" s="129"/>
      <c r="B24" s="94"/>
      <c r="C24" s="94"/>
      <c r="D24" s="305"/>
    </row>
    <row r="25" spans="1:5" ht="42" customHeight="1" x14ac:dyDescent="0.2">
      <c r="A25" s="483" t="s">
        <v>599</v>
      </c>
      <c r="B25" s="484"/>
      <c r="C25" s="484"/>
      <c r="D25" s="484"/>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I66"/>
  <sheetViews>
    <sheetView tabSelected="1" topLeftCell="A41" zoomScale="130" zoomScaleNormal="130" workbookViewId="0">
      <selection activeCell="A65" sqref="A65"/>
    </sheetView>
  </sheetViews>
  <sheetFormatPr defaultColWidth="17.42578125" defaultRowHeight="15.75" customHeight="1" x14ac:dyDescent="0.2"/>
  <cols>
    <col min="1" max="1" width="44.85546875" style="337" customWidth="1"/>
    <col min="2" max="2" width="28.42578125" style="337" customWidth="1"/>
    <col min="3" max="3" width="17.28515625" style="337" customWidth="1"/>
    <col min="4" max="4" width="32.7109375" style="308" bestFit="1" customWidth="1"/>
    <col min="5" max="5" width="23.140625" style="61" customWidth="1"/>
    <col min="6" max="6" width="14.85546875" style="61" customWidth="1"/>
    <col min="7" max="16384" width="17.42578125" style="61"/>
  </cols>
  <sheetData>
    <row r="1" spans="1:6" ht="12.75" customHeight="1" x14ac:dyDescent="0.2">
      <c r="A1" s="306"/>
      <c r="B1" s="307"/>
      <c r="C1" s="307"/>
    </row>
    <row r="2" spans="1:6" ht="12.75" x14ac:dyDescent="0.2">
      <c r="A2" s="309" t="str">
        <f>Resultatregnskap!A1</f>
        <v>Fagskolens navn: Folkeuniversitetets Fagskole AS</v>
      </c>
      <c r="B2" s="310"/>
      <c r="C2" s="310"/>
      <c r="D2" s="311"/>
      <c r="E2" s="312"/>
      <c r="F2" s="312"/>
    </row>
    <row r="3" spans="1:6" ht="12.75" x14ac:dyDescent="0.2">
      <c r="A3" s="307"/>
      <c r="B3" s="307"/>
      <c r="C3" s="307"/>
    </row>
    <row r="4" spans="1:6" ht="14.25" customHeight="1" x14ac:dyDescent="0.2">
      <c r="A4" s="313" t="s">
        <v>600</v>
      </c>
      <c r="B4" s="276"/>
      <c r="C4" s="276"/>
      <c r="D4" s="276"/>
      <c r="E4" s="276"/>
      <c r="F4" s="276"/>
    </row>
    <row r="5" spans="1:6" ht="14.25" customHeight="1" x14ac:dyDescent="0.2">
      <c r="A5" s="314" t="s">
        <v>215</v>
      </c>
      <c r="B5" s="276"/>
      <c r="C5" s="276"/>
      <c r="D5" s="276"/>
      <c r="E5" s="276"/>
      <c r="F5" s="315"/>
    </row>
    <row r="6" spans="1:6" ht="12.75" customHeight="1" x14ac:dyDescent="0.2">
      <c r="A6" s="276"/>
      <c r="B6" s="276"/>
      <c r="C6" s="276"/>
      <c r="D6" s="276"/>
      <c r="E6" s="276"/>
      <c r="F6" s="316"/>
    </row>
    <row r="7" spans="1:6" ht="25.5" x14ac:dyDescent="0.2">
      <c r="A7" s="317" t="s">
        <v>601</v>
      </c>
      <c r="B7" s="318" t="s">
        <v>602</v>
      </c>
      <c r="C7" s="319" t="s">
        <v>603</v>
      </c>
      <c r="D7" s="318" t="s">
        <v>604</v>
      </c>
      <c r="E7" s="318" t="s">
        <v>605</v>
      </c>
      <c r="F7" s="320" t="s">
        <v>217</v>
      </c>
    </row>
    <row r="8" spans="1:6" ht="15" customHeight="1" x14ac:dyDescent="0.2">
      <c r="A8" s="276" t="s">
        <v>606</v>
      </c>
      <c r="B8" s="321"/>
      <c r="C8" s="321"/>
      <c r="D8" s="321"/>
      <c r="E8" s="90"/>
      <c r="F8" s="302" t="s">
        <v>607</v>
      </c>
    </row>
    <row r="9" spans="1:6" ht="15" customHeight="1" x14ac:dyDescent="0.2">
      <c r="A9" s="276" t="s">
        <v>608</v>
      </c>
      <c r="B9" s="90"/>
      <c r="C9" s="90"/>
      <c r="D9" s="90"/>
      <c r="E9" s="90"/>
      <c r="F9" s="302" t="s">
        <v>609</v>
      </c>
    </row>
    <row r="10" spans="1:6" ht="15" customHeight="1" x14ac:dyDescent="0.2">
      <c r="A10" s="276" t="s">
        <v>610</v>
      </c>
      <c r="B10" s="322"/>
      <c r="C10" s="322"/>
      <c r="D10" s="322"/>
      <c r="E10" s="90"/>
      <c r="F10" s="302" t="s">
        <v>611</v>
      </c>
    </row>
    <row r="11" spans="1:6" ht="15" customHeight="1" x14ac:dyDescent="0.2">
      <c r="A11" s="323" t="s">
        <v>612</v>
      </c>
      <c r="B11" s="324">
        <f>SUM(B8:B10)</f>
        <v>0</v>
      </c>
      <c r="C11" s="324">
        <f>SUM(C8:C10)</f>
        <v>0</v>
      </c>
      <c r="D11" s="325">
        <f>SUM(D8:D10)</f>
        <v>0</v>
      </c>
      <c r="E11" s="325">
        <f>SUM(E8:E10)</f>
        <v>0</v>
      </c>
      <c r="F11" s="301" t="s">
        <v>613</v>
      </c>
    </row>
    <row r="12" spans="1:6" ht="15" customHeight="1" x14ac:dyDescent="0.2">
      <c r="A12" s="276"/>
      <c r="B12" s="326"/>
      <c r="C12" s="326"/>
      <c r="D12" s="326"/>
      <c r="E12" s="326"/>
      <c r="F12" s="305"/>
    </row>
    <row r="13" spans="1:6" ht="20.100000000000001" customHeight="1" x14ac:dyDescent="0.2">
      <c r="A13" s="276"/>
      <c r="B13" s="276"/>
      <c r="C13" s="276"/>
      <c r="D13" s="276"/>
      <c r="E13" s="276"/>
      <c r="F13" s="129"/>
    </row>
    <row r="14" spans="1:6" ht="25.5" x14ac:dyDescent="0.2">
      <c r="A14" s="317" t="s">
        <v>614</v>
      </c>
      <c r="B14" s="318" t="str">
        <f>B7</f>
        <v>Fagskolevirksomhet 31.12.2024</v>
      </c>
      <c r="C14" s="318" t="str">
        <f t="shared" ref="C14:D14" si="0">C7</f>
        <v>Annen virksomhet 31.12.2024</v>
      </c>
      <c r="D14" s="318" t="str">
        <f t="shared" si="0"/>
        <v>Fagskolevirksomhet 31.12.2023</v>
      </c>
      <c r="E14" s="318" t="str">
        <f>E7</f>
        <v>Annen virksomhet 31.12.2023</v>
      </c>
      <c r="F14" s="320" t="s">
        <v>217</v>
      </c>
    </row>
    <row r="15" spans="1:6" ht="15" customHeight="1" x14ac:dyDescent="0.2">
      <c r="A15" s="276" t="s">
        <v>615</v>
      </c>
      <c r="B15" s="321"/>
      <c r="C15" s="321"/>
      <c r="D15" s="321"/>
      <c r="E15" s="90"/>
      <c r="F15" s="302" t="s">
        <v>616</v>
      </c>
    </row>
    <row r="16" spans="1:6" ht="15" customHeight="1" x14ac:dyDescent="0.2">
      <c r="A16" s="276" t="s">
        <v>617</v>
      </c>
      <c r="B16" s="90">
        <v>7905</v>
      </c>
      <c r="C16" s="90"/>
      <c r="D16" s="90">
        <f>10807-5400</f>
        <v>5407</v>
      </c>
      <c r="E16" s="90"/>
      <c r="F16" s="302" t="s">
        <v>618</v>
      </c>
    </row>
    <row r="17" spans="1:9" ht="15" customHeight="1" x14ac:dyDescent="0.2">
      <c r="A17" s="276" t="s">
        <v>619</v>
      </c>
      <c r="B17" s="322"/>
      <c r="C17" s="322"/>
      <c r="D17" s="322">
        <v>5400</v>
      </c>
      <c r="E17" s="90"/>
      <c r="F17" s="302" t="s">
        <v>620</v>
      </c>
    </row>
    <row r="18" spans="1:9" ht="15" customHeight="1" x14ac:dyDescent="0.2">
      <c r="A18" s="323" t="s">
        <v>621</v>
      </c>
      <c r="B18" s="324">
        <f>SUM(B15:B17)</f>
        <v>7905</v>
      </c>
      <c r="C18" s="324">
        <f>SUM(C15:C17)</f>
        <v>0</v>
      </c>
      <c r="D18" s="325">
        <f>SUM(D15:D17)</f>
        <v>10807</v>
      </c>
      <c r="E18" s="325">
        <f>SUM(E15:E17)</f>
        <v>0</v>
      </c>
      <c r="F18" s="301" t="s">
        <v>622</v>
      </c>
      <c r="I18" s="337">
        <f>D18-E22</f>
        <v>0</v>
      </c>
    </row>
    <row r="19" spans="1:9" ht="15.75" customHeight="1" x14ac:dyDescent="0.2">
      <c r="A19" s="276"/>
      <c r="B19" s="276"/>
      <c r="C19" s="276"/>
      <c r="D19" s="276"/>
      <c r="E19" s="276"/>
      <c r="F19" s="316"/>
    </row>
    <row r="20" spans="1:9" ht="15.75" customHeight="1" x14ac:dyDescent="0.2">
      <c r="A20" s="490" t="s">
        <v>623</v>
      </c>
      <c r="B20" s="490"/>
      <c r="C20" s="490"/>
      <c r="D20" s="490"/>
      <c r="E20" s="490"/>
      <c r="F20" s="490"/>
    </row>
    <row r="21" spans="1:9" ht="15.75" customHeight="1" x14ac:dyDescent="0.2">
      <c r="A21" s="323" t="s">
        <v>624</v>
      </c>
      <c r="B21" s="491" t="s">
        <v>625</v>
      </c>
      <c r="C21" s="492"/>
      <c r="D21" s="328" t="str">
        <f>"Beløp "&amp;TEXT('Balanse - eiendeler'!C5,"DD.MM.ÅÅÅÅ")</f>
        <v>Beløp 31.12.2024</v>
      </c>
      <c r="E21" s="328" t="str">
        <f>"Beløp "&amp;TEXT('Balanse - eiendeler'!D5,"DD.MM.ÅÅÅÅ")</f>
        <v>Beløp 31.12.2023</v>
      </c>
      <c r="F21" s="320" t="s">
        <v>217</v>
      </c>
    </row>
    <row r="22" spans="1:9" ht="15.75" customHeight="1" x14ac:dyDescent="0.2">
      <c r="A22" s="276" t="s">
        <v>830</v>
      </c>
      <c r="B22" s="485" t="s">
        <v>627</v>
      </c>
      <c r="C22" s="486"/>
      <c r="D22" s="321"/>
      <c r="E22" s="90">
        <v>10807</v>
      </c>
      <c r="F22" s="302" t="s">
        <v>628</v>
      </c>
    </row>
    <row r="23" spans="1:9" ht="38.25" x14ac:dyDescent="0.2">
      <c r="A23" s="276" t="s">
        <v>830</v>
      </c>
      <c r="B23" s="306" t="s">
        <v>629</v>
      </c>
      <c r="D23" s="90">
        <v>7905</v>
      </c>
      <c r="F23" s="302" t="s">
        <v>628</v>
      </c>
    </row>
    <row r="24" spans="1:9" ht="12.75" x14ac:dyDescent="0.2">
      <c r="A24" s="276"/>
      <c r="B24" s="485"/>
      <c r="C24" s="486"/>
      <c r="D24" s="90"/>
      <c r="E24" s="90"/>
      <c r="F24" s="302" t="s">
        <v>628</v>
      </c>
    </row>
    <row r="25" spans="1:9" ht="12.75" x14ac:dyDescent="0.2">
      <c r="A25" s="276"/>
      <c r="B25" s="485"/>
      <c r="C25" s="486"/>
      <c r="D25" s="90"/>
      <c r="E25" s="90"/>
      <c r="F25" s="302" t="s">
        <v>628</v>
      </c>
    </row>
    <row r="26" spans="1:9" ht="15.75" customHeight="1" x14ac:dyDescent="0.2">
      <c r="A26" s="276"/>
      <c r="B26" s="494"/>
      <c r="C26" s="495"/>
      <c r="D26" s="322"/>
      <c r="E26" s="90"/>
      <c r="F26" s="302" t="s">
        <v>628</v>
      </c>
    </row>
    <row r="27" spans="1:9" ht="15.75" customHeight="1" x14ac:dyDescent="0.2">
      <c r="A27" s="323" t="s">
        <v>630</v>
      </c>
      <c r="B27" s="494"/>
      <c r="C27" s="495"/>
      <c r="D27" s="324">
        <f>SUM(D22:D26)</f>
        <v>7905</v>
      </c>
      <c r="E27" s="325">
        <f>SUM(E22:E26)</f>
        <v>10807</v>
      </c>
      <c r="F27" s="301" t="s">
        <v>631</v>
      </c>
    </row>
    <row r="28" spans="1:9" ht="15.75" customHeight="1" x14ac:dyDescent="0.2">
      <c r="A28" s="327"/>
      <c r="B28" s="327"/>
      <c r="C28" s="327"/>
      <c r="D28" s="327"/>
      <c r="E28" s="327"/>
      <c r="F28" s="327"/>
    </row>
    <row r="29" spans="1:9" ht="15.75" customHeight="1" x14ac:dyDescent="0.2">
      <c r="A29" s="313" t="s">
        <v>632</v>
      </c>
      <c r="B29" s="313"/>
      <c r="C29" s="313"/>
      <c r="D29" s="313"/>
      <c r="E29" s="313"/>
      <c r="F29" s="313"/>
      <c r="G29" s="329"/>
    </row>
    <row r="30" spans="1:9" ht="15.75" customHeight="1" x14ac:dyDescent="0.2">
      <c r="A30" s="314" t="s">
        <v>215</v>
      </c>
      <c r="B30" s="276"/>
      <c r="C30" s="276"/>
      <c r="D30" s="276"/>
      <c r="E30" s="276"/>
      <c r="F30" s="276"/>
    </row>
    <row r="31" spans="1:9" ht="15.75" customHeight="1" x14ac:dyDescent="0.2">
      <c r="A31" s="94"/>
      <c r="B31" s="94"/>
      <c r="C31" s="94"/>
      <c r="D31" s="94"/>
      <c r="E31" s="94"/>
      <c r="F31" s="276"/>
    </row>
    <row r="32" spans="1:9" ht="25.5" x14ac:dyDescent="0.2">
      <c r="A32" s="323" t="s">
        <v>633</v>
      </c>
      <c r="B32" s="318" t="str">
        <f>B7</f>
        <v>Fagskolevirksomhet 31.12.2024</v>
      </c>
      <c r="C32" s="318" t="str">
        <f t="shared" ref="C32:E32" si="1">C7</f>
        <v>Annen virksomhet 31.12.2024</v>
      </c>
      <c r="D32" s="318" t="str">
        <f t="shared" si="1"/>
        <v>Fagskolevirksomhet 31.12.2023</v>
      </c>
      <c r="E32" s="318" t="str">
        <f t="shared" si="1"/>
        <v>Annen virksomhet 31.12.2023</v>
      </c>
      <c r="F32" s="320" t="s">
        <v>217</v>
      </c>
    </row>
    <row r="33" spans="1:6" ht="15.75" customHeight="1" x14ac:dyDescent="0.2">
      <c r="A33" s="330" t="s">
        <v>634</v>
      </c>
      <c r="B33" s="321"/>
      <c r="C33" s="321"/>
      <c r="D33" s="321"/>
      <c r="E33" s="90"/>
      <c r="F33" s="261" t="s">
        <v>635</v>
      </c>
    </row>
    <row r="34" spans="1:6" ht="15.75" customHeight="1" x14ac:dyDescent="0.2">
      <c r="A34" s="330" t="s">
        <v>636</v>
      </c>
      <c r="B34" s="322"/>
      <c r="C34" s="322"/>
      <c r="D34" s="322"/>
      <c r="E34" s="90">
        <v>130</v>
      </c>
      <c r="F34" s="261" t="s">
        <v>637</v>
      </c>
    </row>
    <row r="35" spans="1:6" ht="15.75" customHeight="1" x14ac:dyDescent="0.2">
      <c r="A35" s="323" t="s">
        <v>638</v>
      </c>
      <c r="B35" s="324">
        <f>SUM(B33:B34)</f>
        <v>0</v>
      </c>
      <c r="C35" s="324">
        <f>SUM(C33:C34)</f>
        <v>0</v>
      </c>
      <c r="D35" s="325">
        <f>SUM(D33:D34)</f>
        <v>0</v>
      </c>
      <c r="E35" s="325">
        <f>SUM(E33:E34)</f>
        <v>130</v>
      </c>
      <c r="F35" s="304" t="s">
        <v>639</v>
      </c>
    </row>
    <row r="36" spans="1:6" ht="15.75" customHeight="1" x14ac:dyDescent="0.2">
      <c r="A36" s="330"/>
      <c r="B36" s="326"/>
      <c r="C36" s="326"/>
      <c r="D36" s="326"/>
      <c r="E36" s="326"/>
      <c r="F36" s="94"/>
    </row>
    <row r="37" spans="1:6" ht="25.5" x14ac:dyDescent="0.2">
      <c r="A37" s="323" t="s">
        <v>640</v>
      </c>
      <c r="B37" s="318" t="str">
        <f>B7</f>
        <v>Fagskolevirksomhet 31.12.2024</v>
      </c>
      <c r="C37" s="318" t="str">
        <f t="shared" ref="C37:E37" si="2">C7</f>
        <v>Annen virksomhet 31.12.2024</v>
      </c>
      <c r="D37" s="318" t="str">
        <f t="shared" si="2"/>
        <v>Fagskolevirksomhet 31.12.2023</v>
      </c>
      <c r="E37" s="318" t="str">
        <f t="shared" si="2"/>
        <v>Annen virksomhet 31.12.2023</v>
      </c>
      <c r="F37" s="320" t="s">
        <v>217</v>
      </c>
    </row>
    <row r="38" spans="1:6" ht="15.75" customHeight="1" x14ac:dyDescent="0.2">
      <c r="A38" s="330" t="s">
        <v>641</v>
      </c>
      <c r="B38" s="321"/>
      <c r="C38" s="321"/>
      <c r="D38" s="321"/>
      <c r="E38" s="90"/>
      <c r="F38" s="261" t="s">
        <v>642</v>
      </c>
    </row>
    <row r="39" spans="1:6" ht="15.75" customHeight="1" x14ac:dyDescent="0.2">
      <c r="A39" s="330" t="s">
        <v>643</v>
      </c>
      <c r="B39" s="322">
        <v>-1013</v>
      </c>
      <c r="C39" s="322"/>
      <c r="D39" s="322"/>
      <c r="E39" s="90"/>
      <c r="F39" s="261" t="s">
        <v>644</v>
      </c>
    </row>
    <row r="40" spans="1:6" ht="15.75" customHeight="1" x14ac:dyDescent="0.2">
      <c r="A40" s="323" t="s">
        <v>645</v>
      </c>
      <c r="B40" s="324">
        <f>SUM(B38:B39)</f>
        <v>-1013</v>
      </c>
      <c r="C40" s="324">
        <f>SUM(C38:C39)</f>
        <v>0</v>
      </c>
      <c r="D40" s="325">
        <f>SUM(D38:D39)</f>
        <v>0</v>
      </c>
      <c r="E40" s="325">
        <f>SUM(E38:E39)</f>
        <v>0</v>
      </c>
      <c r="F40" s="304" t="s">
        <v>646</v>
      </c>
    </row>
    <row r="41" spans="1:6" ht="15.75" customHeight="1" x14ac:dyDescent="0.2">
      <c r="A41" s="330"/>
      <c r="B41" s="326"/>
      <c r="C41" s="326"/>
      <c r="D41" s="326"/>
      <c r="E41" s="326"/>
      <c r="F41" s="94"/>
    </row>
    <row r="42" spans="1:6" ht="25.5" x14ac:dyDescent="0.2">
      <c r="A42" s="323" t="s">
        <v>647</v>
      </c>
      <c r="B42" s="318" t="str">
        <f>B7</f>
        <v>Fagskolevirksomhet 31.12.2024</v>
      </c>
      <c r="C42" s="318" t="str">
        <f t="shared" ref="C42:E42" si="3">C7</f>
        <v>Annen virksomhet 31.12.2024</v>
      </c>
      <c r="D42" s="318" t="str">
        <f t="shared" si="3"/>
        <v>Fagskolevirksomhet 31.12.2023</v>
      </c>
      <c r="E42" s="318" t="str">
        <f t="shared" si="3"/>
        <v>Annen virksomhet 31.12.2023</v>
      </c>
      <c r="F42" s="320" t="s">
        <v>217</v>
      </c>
    </row>
    <row r="43" spans="1:6" ht="15.75" customHeight="1" x14ac:dyDescent="0.2">
      <c r="A43" s="330" t="s">
        <v>648</v>
      </c>
      <c r="B43" s="321"/>
      <c r="C43" s="321"/>
      <c r="D43" s="321"/>
      <c r="E43" s="90"/>
      <c r="F43" s="261" t="s">
        <v>649</v>
      </c>
    </row>
    <row r="44" spans="1:6" ht="15.75" customHeight="1" x14ac:dyDescent="0.2">
      <c r="A44" s="330" t="s">
        <v>650</v>
      </c>
      <c r="B44" s="322"/>
      <c r="C44" s="322"/>
      <c r="D44" s="322"/>
      <c r="E44" s="90"/>
      <c r="F44" s="261" t="s">
        <v>651</v>
      </c>
    </row>
    <row r="45" spans="1:6" ht="15.75" customHeight="1" x14ac:dyDescent="0.2">
      <c r="A45" s="323" t="s">
        <v>652</v>
      </c>
      <c r="B45" s="324">
        <f>SUM(B43:B44)</f>
        <v>0</v>
      </c>
      <c r="C45" s="324">
        <f>SUM(C43:C44)</f>
        <v>0</v>
      </c>
      <c r="D45" s="325">
        <f>SUM(D43:D44)</f>
        <v>0</v>
      </c>
      <c r="E45" s="325">
        <f>SUM(E43:E44)</f>
        <v>0</v>
      </c>
      <c r="F45" s="304" t="s">
        <v>653</v>
      </c>
    </row>
    <row r="46" spans="1:6" ht="15.75" customHeight="1" x14ac:dyDescent="0.2">
      <c r="A46" s="331"/>
      <c r="B46" s="332"/>
      <c r="C46" s="332"/>
      <c r="D46" s="332"/>
      <c r="E46" s="332"/>
      <c r="F46" s="94"/>
    </row>
    <row r="47" spans="1:6" ht="25.5" x14ac:dyDescent="0.2">
      <c r="A47" s="323" t="s">
        <v>654</v>
      </c>
      <c r="B47" s="318" t="str">
        <f>B7</f>
        <v>Fagskolevirksomhet 31.12.2024</v>
      </c>
      <c r="C47" s="318" t="str">
        <f t="shared" ref="C47:E47" si="4">C7</f>
        <v>Annen virksomhet 31.12.2024</v>
      </c>
      <c r="D47" s="318" t="str">
        <f t="shared" si="4"/>
        <v>Fagskolevirksomhet 31.12.2023</v>
      </c>
      <c r="E47" s="318" t="str">
        <f t="shared" si="4"/>
        <v>Annen virksomhet 31.12.2023</v>
      </c>
      <c r="F47" s="320" t="s">
        <v>217</v>
      </c>
    </row>
    <row r="48" spans="1:6" ht="15.75" customHeight="1" x14ac:dyDescent="0.2">
      <c r="A48" s="330" t="s">
        <v>655</v>
      </c>
      <c r="B48" s="321"/>
      <c r="C48" s="321"/>
      <c r="D48" s="321"/>
      <c r="E48" s="90"/>
      <c r="F48" s="261" t="s">
        <v>656</v>
      </c>
    </row>
    <row r="49" spans="1:7" ht="15.75" customHeight="1" x14ac:dyDescent="0.2">
      <c r="A49" s="330" t="s">
        <v>657</v>
      </c>
      <c r="B49" s="322"/>
      <c r="C49" s="322"/>
      <c r="D49" s="322"/>
      <c r="E49" s="90"/>
      <c r="F49" s="261" t="s">
        <v>658</v>
      </c>
    </row>
    <row r="50" spans="1:7" ht="15.75" customHeight="1" x14ac:dyDescent="0.2">
      <c r="A50" s="323" t="s">
        <v>659</v>
      </c>
      <c r="B50" s="324">
        <f>SUM(B48:B49)</f>
        <v>0</v>
      </c>
      <c r="C50" s="324">
        <f>SUM(C48:C49)</f>
        <v>0</v>
      </c>
      <c r="D50" s="325">
        <f>SUM(D48:D49)</f>
        <v>0</v>
      </c>
      <c r="E50" s="325">
        <f>SUM(E48:E49)</f>
        <v>0</v>
      </c>
      <c r="F50" s="304" t="s">
        <v>660</v>
      </c>
      <c r="G50" s="333"/>
    </row>
    <row r="51" spans="1:7" ht="15.75" customHeight="1" x14ac:dyDescent="0.2">
      <c r="A51" s="334"/>
      <c r="B51" s="335"/>
      <c r="C51" s="335"/>
      <c r="D51" s="326"/>
      <c r="E51" s="326"/>
      <c r="F51" s="94"/>
      <c r="G51" s="333"/>
    </row>
    <row r="52" spans="1:7" ht="15.75" customHeight="1" x14ac:dyDescent="0.2">
      <c r="A52" s="490" t="s">
        <v>623</v>
      </c>
      <c r="B52" s="490"/>
      <c r="C52" s="490"/>
      <c r="D52" s="490"/>
      <c r="E52" s="490"/>
      <c r="F52" s="490"/>
      <c r="G52" s="333"/>
    </row>
    <row r="53" spans="1:7" ht="15.75" customHeight="1" x14ac:dyDescent="0.2">
      <c r="A53" s="323" t="s">
        <v>661</v>
      </c>
      <c r="B53" s="491" t="s">
        <v>662</v>
      </c>
      <c r="C53" s="492"/>
      <c r="D53" s="328" t="str">
        <f>"Beløp "&amp;TEXT('Balanse - eiendeler'!C5,"DD.MM.ÅÅÅÅ")</f>
        <v>Beløp 31.12.2024</v>
      </c>
      <c r="E53" s="328" t="str">
        <f>"Beløp "&amp;TEXT('Balanse - eiendeler'!D5,"DD.MM.ÅÅÅÅ")</f>
        <v>Beløp 31.12.2023</v>
      </c>
      <c r="F53" s="320" t="s">
        <v>217</v>
      </c>
      <c r="G53" s="333"/>
    </row>
    <row r="54" spans="1:7" ht="15.75" customHeight="1" x14ac:dyDescent="0.2">
      <c r="A54" s="276" t="s">
        <v>626</v>
      </c>
      <c r="B54" s="487" t="s">
        <v>663</v>
      </c>
      <c r="C54" s="488"/>
      <c r="D54" s="321"/>
      <c r="E54" s="90">
        <v>130</v>
      </c>
      <c r="F54" s="302" t="s">
        <v>664</v>
      </c>
      <c r="G54" s="333"/>
    </row>
    <row r="55" spans="1:7" ht="104.25" customHeight="1" x14ac:dyDescent="0.2">
      <c r="A55" s="276" t="s">
        <v>665</v>
      </c>
      <c r="B55" s="487" t="s">
        <v>666</v>
      </c>
      <c r="C55" s="488"/>
      <c r="D55" s="90">
        <v>-1013</v>
      </c>
      <c r="E55" s="90"/>
      <c r="F55" s="302" t="s">
        <v>664</v>
      </c>
      <c r="G55" s="333"/>
    </row>
    <row r="56" spans="1:7" ht="15.75" customHeight="1" x14ac:dyDescent="0.2">
      <c r="A56" s="276"/>
      <c r="B56" s="485"/>
      <c r="C56" s="486"/>
      <c r="D56" s="90"/>
      <c r="E56" s="90"/>
      <c r="F56" s="302" t="s">
        <v>664</v>
      </c>
      <c r="G56" s="333"/>
    </row>
    <row r="57" spans="1:7" ht="15.75" customHeight="1" x14ac:dyDescent="0.2">
      <c r="A57" s="276"/>
      <c r="B57" s="485"/>
      <c r="C57" s="486"/>
      <c r="D57" s="90"/>
      <c r="E57" s="90"/>
      <c r="F57" s="302" t="s">
        <v>664</v>
      </c>
      <c r="G57" s="333"/>
    </row>
    <row r="58" spans="1:7" ht="15.75" customHeight="1" x14ac:dyDescent="0.2">
      <c r="A58" s="276"/>
      <c r="B58" s="494"/>
      <c r="C58" s="495"/>
      <c r="D58" s="322"/>
      <c r="E58" s="90"/>
      <c r="F58" s="302" t="s">
        <v>664</v>
      </c>
      <c r="G58" s="333"/>
    </row>
    <row r="59" spans="1:7" ht="25.5" x14ac:dyDescent="0.2">
      <c r="A59" s="336" t="s">
        <v>667</v>
      </c>
      <c r="B59" s="494"/>
      <c r="C59" s="495"/>
      <c r="D59" s="324">
        <f>SUM(D54:D58)</f>
        <v>-1013</v>
      </c>
      <c r="E59" s="325">
        <f>SUM(E54:E58)</f>
        <v>130</v>
      </c>
      <c r="F59" s="301" t="s">
        <v>668</v>
      </c>
    </row>
    <row r="60" spans="1:7" ht="15.75" customHeight="1" x14ac:dyDescent="0.2">
      <c r="A60" s="94"/>
      <c r="B60" s="94"/>
      <c r="C60" s="94"/>
      <c r="D60" s="94"/>
      <c r="E60" s="94"/>
      <c r="F60" s="94"/>
    </row>
    <row r="61" spans="1:7" ht="142.15" customHeight="1" x14ac:dyDescent="0.2">
      <c r="A61" s="493" t="s">
        <v>669</v>
      </c>
      <c r="B61" s="493"/>
      <c r="C61" s="493"/>
      <c r="D61" s="493"/>
      <c r="E61" s="493"/>
      <c r="F61" s="493"/>
    </row>
    <row r="62" spans="1:7" ht="15.75" customHeight="1" x14ac:dyDescent="0.2">
      <c r="A62" s="489" t="s">
        <v>670</v>
      </c>
      <c r="B62" s="489"/>
      <c r="C62" s="489"/>
      <c r="D62" s="489"/>
      <c r="E62" s="489"/>
      <c r="F62" s="489"/>
    </row>
    <row r="63" spans="1:7" ht="15.75" customHeight="1" x14ac:dyDescent="0.2">
      <c r="A63" s="489" t="s">
        <v>671</v>
      </c>
      <c r="B63" s="489"/>
      <c r="C63" s="489"/>
      <c r="D63" s="489"/>
      <c r="E63" s="489"/>
      <c r="F63" s="489"/>
    </row>
    <row r="65" ht="15" customHeight="1" x14ac:dyDescent="0.2"/>
    <row r="66" ht="15.75" hidden="1" customHeight="1" x14ac:dyDescent="0.2"/>
  </sheetData>
  <sheetProtection formatCells="0" formatColumns="0" formatRows="0" insertColumns="0" insertRows="0"/>
  <mergeCells count="18">
    <mergeCell ref="B27:C27"/>
    <mergeCell ref="B22:C22"/>
    <mergeCell ref="B24:C24"/>
    <mergeCell ref="B55:C55"/>
    <mergeCell ref="B56:C56"/>
    <mergeCell ref="A63:F63"/>
    <mergeCell ref="A20:F20"/>
    <mergeCell ref="B21:C21"/>
    <mergeCell ref="A61:F61"/>
    <mergeCell ref="A62:F62"/>
    <mergeCell ref="B25:C25"/>
    <mergeCell ref="B26:C26"/>
    <mergeCell ref="A52:F52"/>
    <mergeCell ref="B53:C53"/>
    <mergeCell ref="B54:C54"/>
    <mergeCell ref="B57:C57"/>
    <mergeCell ref="B58:C58"/>
    <mergeCell ref="B59:C59"/>
  </mergeCells>
  <dataValidations count="3">
    <dataValidation allowBlank="1" showInputMessage="1" showErrorMessage="1" promptTitle="OBS!" prompt="Husk å spesifisere type fordring eller gjeld i neste celle" sqref="A54:A58" xr:uid="{6F2C2D20-F271-456F-8848-961020CA5779}"/>
    <dataValidation allowBlank="1" showInputMessage="1" showErrorMessage="1" sqref="B54:D54 B55:C55" xr:uid="{2C369E24-893A-446F-A0D5-1BEFDB6D8A56}"/>
    <dataValidation allowBlank="1" showInputMessage="1" showErrorMessage="1" promptTitle="OBS!" prompt="Husk å spesifisere type vare eller tjeneste i neste celle." sqref="A22:A26" xr:uid="{5C74DD20-CBBD-47F0-92BC-D8C510C753E4}"/>
  </dataValidation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6BE325B02514A047A5194F34052A98E9" ma:contentTypeVersion="6" ma:contentTypeDescription="Opprett et nytt dokument." ma:contentTypeScope="" ma:versionID="01ca9c517dd0ee71d79d948dae8f7cb0">
  <xsd:schema xmlns:xsd="http://www.w3.org/2001/XMLSchema" xmlns:xs="http://www.w3.org/2001/XMLSchema" xmlns:p="http://schemas.microsoft.com/office/2006/metadata/properties" xmlns:ns2="e287c671-5fb2-421b-af80-27aa55bba607" xmlns:ns3="05dbb0a1-9e50-4177-a40f-84a195bebe5c" targetNamespace="http://schemas.microsoft.com/office/2006/metadata/properties" ma:root="true" ma:fieldsID="4b9663a28e443820fef788a31e515cb5" ns2:_="" ns3:_="">
    <xsd:import namespace="e287c671-5fb2-421b-af80-27aa55bba607"/>
    <xsd:import namespace="05dbb0a1-9e50-4177-a40f-84a195bebe5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87c671-5fb2-421b-af80-27aa55bba6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5dbb0a1-9e50-4177-a40f-84a195bebe5c" elementFormDefault="qualified">
    <xsd:import namespace="http://schemas.microsoft.com/office/2006/documentManagement/types"/>
    <xsd:import namespace="http://schemas.microsoft.com/office/infopath/2007/PartnerControls"/>
    <xsd:element name="SharedWithUsers" ma:index="11"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 ds:uri="c62cdc62-0393-46da-bba7-6d70a5434831"/>
    <ds:schemaRef ds:uri="3a737cdc-6533-4b98-a937-8c963a9c19e2"/>
  </ds:schemaRefs>
</ds:datastoreItem>
</file>

<file path=customXml/itemProps2.xml><?xml version="1.0" encoding="utf-8"?>
<ds:datastoreItem xmlns:ds="http://schemas.openxmlformats.org/officeDocument/2006/customXml" ds:itemID="{A2616483-BA1B-43A8-90D5-36E073DEE374}">
  <ds:schemaRefs>
    <ds:schemaRef ds:uri="http://schemas.microsoft.com/sharepoint/v3/contenttype/forms"/>
  </ds:schemaRefs>
</ds:datastoreItem>
</file>

<file path=customXml/itemProps3.xml><?xml version="1.0" encoding="utf-8"?>
<ds:datastoreItem xmlns:ds="http://schemas.openxmlformats.org/officeDocument/2006/customXml" ds:itemID="{B3CECA74-C228-4179-80B3-91FCB27AB2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87c671-5fb2-421b-af80-27aa55bba607"/>
    <ds:schemaRef ds:uri="05dbb0a1-9e50-4177-a40f-84a195bebe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Prinsippnote</vt:lpstr>
      <vt:lpstr>Saldo balansen</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Prinsippnote!Print_Area</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Thor Arvid Tonning</cp:lastModifiedBy>
  <cp:revision/>
  <dcterms:created xsi:type="dcterms:W3CDTF">2010-03-24T14:06:30Z</dcterms:created>
  <dcterms:modified xsi:type="dcterms:W3CDTF">2025-07-08T08:06:09Z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0x0101006BE325B02514A047A5194F34052A98E9</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y fmtid="{D5CDD505-2E9C-101B-9397-08002B2CF9AE}" pid="17" name="MediaServiceImageTags">
    <vt:lpwstr/>
  </property>
  <property fmtid="{D5CDD505-2E9C-101B-9397-08002B2CF9AE}" pid="18" name="xd_ProgID">
    <vt:lpwstr/>
  </property>
  <property fmtid="{D5CDD505-2E9C-101B-9397-08002B2CF9AE}" pid="19" name="ComplianceAssetId">
    <vt:lpwstr/>
  </property>
  <property fmtid="{D5CDD505-2E9C-101B-9397-08002B2CF9AE}" pid="20" name="TemplateUrl">
    <vt:lpwstr/>
  </property>
  <property fmtid="{D5CDD505-2E9C-101B-9397-08002B2CF9AE}" pid="21" name="_ExtendedDescription">
    <vt:lpwstr/>
  </property>
  <property fmtid="{D5CDD505-2E9C-101B-9397-08002B2CF9AE}" pid="22" name="TriggerFlowInfo">
    <vt:lpwstr/>
  </property>
  <property fmtid="{D5CDD505-2E9C-101B-9397-08002B2CF9AE}" pid="23" name="xd_Signature">
    <vt:bool>false</vt:bool>
  </property>
</Properties>
</file>