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defaultThemeVersion="124226"/>
  <bookViews>
    <workbookView xWindow="-120" yWindow="-120" windowWidth="20730" windowHeight="11160"/>
  </bookViews>
  <sheets>
    <sheet name=" - Detailed" sheetId="4" r:id="rId1"/>
    <sheet name="Abstract" sheetId="5" r:id="rId2"/>
    <sheet name="Sheet1" sheetId="30" r:id="rId3"/>
    <sheet name="Strom drain - Detailed" sheetId="7" state="hidden" r:id="rId4"/>
    <sheet name="Strom drain - Abstract" sheetId="8" state="hidden" r:id="rId5"/>
    <sheet name="Sullage - Detailed" sheetId="9" state="hidden" r:id="rId6"/>
    <sheet name="Sullage - Abstract" sheetId="10" state="hidden" r:id="rId7"/>
    <sheet name="Culvert - Detailed " sheetId="11" state="hidden" r:id="rId8"/>
    <sheet name="Culvert - Abstract" sheetId="12" state="hidden" r:id="rId9"/>
    <sheet name="Lift - Detailed" sheetId="15" state="hidden" r:id="rId10"/>
    <sheet name="Lift - Abstract" sheetId="16" state="hidden" r:id="rId11"/>
    <sheet name="Genset - Detailed" sheetId="18" state="hidden" r:id="rId12"/>
    <sheet name="Genset - Abstract" sheetId="19" state="hidden" r:id="rId13"/>
    <sheet name="Pav - Details" sheetId="20" state="hidden" r:id="rId14"/>
    <sheet name="Pav - Abs" sheetId="21" state="hidden" r:id="rId15"/>
    <sheet name="paver -  data" sheetId="22" state="hidden" r:id="rId16"/>
    <sheet name="LED - Detailed" sheetId="23" state="hidden" r:id="rId17"/>
    <sheet name="LED - Abstract" sheetId="24" state="hidden" r:id="rId18"/>
    <sheet name="OTS - Detailed" sheetId="25" state="hidden" r:id="rId19"/>
    <sheet name="OTS - Abstract" sheetId="26" state="hidden" r:id="rId20"/>
    <sheet name="EXT.ELE - Detailed" sheetId="27" state="hidden" r:id="rId21"/>
    <sheet name="EXT.ELE - Abstract" sheetId="28" state="hidden" r:id="rId22"/>
    <sheet name="ELE - DATA" sheetId="29" state="hidden" r:id="rId23"/>
  </sheets>
  <externalReferences>
    <externalReference r:id="rId24"/>
    <externalReference r:id="rId25"/>
    <externalReference r:id="rId26"/>
    <externalReference r:id="rId27"/>
  </externalReferences>
  <definedNames>
    <definedName name="ahfk">#REF!</definedName>
    <definedName name="electri">#REF!</definedName>
    <definedName name="fhd">#REF!</definedName>
    <definedName name="hia" localSheetId="14">#REF!</definedName>
    <definedName name="hia" localSheetId="13">#REF!</definedName>
    <definedName name="hia">#REF!</definedName>
    <definedName name="ins">#REF!</definedName>
    <definedName name="k404.">#REF!</definedName>
    <definedName name="pc">#REF!</definedName>
    <definedName name="print" localSheetId="14">#REF!</definedName>
    <definedName name="print" localSheetId="13">#REF!</definedName>
    <definedName name="print">#REF!</definedName>
    <definedName name="_xlnm.Print_Area" localSheetId="0">' - Detailed'!$A$1:$I$407</definedName>
    <definedName name="_xlnm.Print_Area" localSheetId="1">Abstract!$A$1:$F$56</definedName>
    <definedName name="_xlnm.Print_Area" localSheetId="12">'Genset - Abstract'!$A$1:$G$14</definedName>
    <definedName name="_xlnm.Print_Area" localSheetId="11">'Genset - Detailed'!$A$1:$H$17</definedName>
    <definedName name="_xlnm.Print_Area" localSheetId="10">'Lift - Abstract'!$A$1:$F$11</definedName>
    <definedName name="_xlnm.Print_Area" localSheetId="9">'Lift - Detailed'!$A$1:$I$9</definedName>
    <definedName name="_xlnm.Print_Area" localSheetId="14">'Pav - Abs'!$A$1:$F$12</definedName>
    <definedName name="_xlnm.Print_Area" localSheetId="13">'Pav - Details'!$A$1:$I$91</definedName>
    <definedName name="_xlnm.Print_Area" localSheetId="15">'paver -  data'!$A$4:$F$16</definedName>
    <definedName name="_xlnm.Print_Area" localSheetId="2">Sheet1!$D$4:$I$589</definedName>
    <definedName name="_xlnm.Print_Area">#REF!</definedName>
    <definedName name="PRINT_AREA_MI" localSheetId="14">#REF!</definedName>
    <definedName name="PRINT_AREA_MI" localSheetId="13">#REF!</definedName>
    <definedName name="PRINT_AREA_MI">#REF!</definedName>
    <definedName name="_xlnm.Print_Titles" localSheetId="12">'Genset - Abstract'!$6:$7</definedName>
    <definedName name="_xlnm.Print_Titles" localSheetId="11">'Genset - Detailed'!$7:$9</definedName>
    <definedName name="_xlnm.Print_Titles" localSheetId="9">'Lift - Detailed'!$2:$3</definedName>
    <definedName name="_xlnm.Print_Titles" localSheetId="14" hidden="1">#REF!</definedName>
    <definedName name="_xlnm.Print_Titles" localSheetId="13" hidden="1">#REF!</definedName>
    <definedName name="_xlnm.Print_Titles">#REF!</definedName>
    <definedName name="PRINT_TITLES_MI" localSheetId="14">#REF!</definedName>
    <definedName name="PRINT_TITLES_MI" localSheetId="13">#REF!</definedName>
    <definedName name="PRINT_TITLES_MI">#REF!</definedName>
    <definedName name="QQE">#REF!</definedName>
    <definedName name="QWE">#REF!</definedName>
  </definedName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6" i="5"/>
  <c r="B45"/>
  <c r="B43"/>
  <c r="B42"/>
  <c r="B41"/>
  <c r="B39"/>
  <c r="B38"/>
  <c r="B37"/>
  <c r="B36"/>
  <c r="B35"/>
  <c r="B34"/>
  <c r="B33"/>
  <c r="B32"/>
  <c r="B31"/>
  <c r="B30"/>
  <c r="B29"/>
  <c r="B27"/>
  <c r="B26"/>
  <c r="B24"/>
  <c r="B23"/>
  <c r="B22"/>
  <c r="B21"/>
  <c r="B20"/>
  <c r="B19"/>
  <c r="B18"/>
  <c r="B17"/>
  <c r="B16"/>
  <c r="B13"/>
  <c r="B12"/>
  <c r="B11"/>
  <c r="B10"/>
  <c r="B9"/>
  <c r="B8"/>
  <c r="B7"/>
  <c r="B6"/>
  <c r="B5"/>
  <c r="B4"/>
  <c r="H272" i="4"/>
  <c r="H189"/>
  <c r="H150"/>
  <c r="H141"/>
  <c r="H134"/>
  <c r="H122"/>
  <c r="H98"/>
  <c r="H83"/>
  <c r="H25"/>
  <c r="H405"/>
  <c r="H397"/>
  <c r="C29"/>
  <c r="C38" s="1"/>
  <c r="C30"/>
  <c r="C39" s="1"/>
  <c r="C33"/>
  <c r="D29"/>
  <c r="D38" s="1"/>
  <c r="D30"/>
  <c r="D39" s="1"/>
  <c r="D31"/>
  <c r="D40" s="1"/>
  <c r="D32"/>
  <c r="D33"/>
  <c r="H22"/>
  <c r="C22"/>
  <c r="C31" s="1"/>
  <c r="C40" s="1"/>
  <c r="D28"/>
  <c r="D37" s="1"/>
  <c r="C28"/>
  <c r="C37" s="1"/>
  <c r="H306"/>
  <c r="H305"/>
  <c r="H304"/>
  <c r="H303"/>
  <c r="H297"/>
  <c r="L296"/>
  <c r="H296"/>
  <c r="H290"/>
  <c r="H291"/>
  <c r="H292"/>
  <c r="H293"/>
  <c r="H294"/>
  <c r="H295"/>
  <c r="H289"/>
  <c r="H283"/>
  <c r="H317"/>
  <c r="H316"/>
  <c r="H315"/>
  <c r="H314"/>
  <c r="A1" i="5" l="1"/>
  <c r="C342" i="4"/>
  <c r="C46" i="5"/>
  <c r="C45"/>
  <c r="H401" i="4"/>
  <c r="H402"/>
  <c r="H403"/>
  <c r="H404"/>
  <c r="H400"/>
  <c r="F46" i="5" s="1"/>
  <c r="H394" i="4"/>
  <c r="H395"/>
  <c r="H396"/>
  <c r="H393"/>
  <c r="F45" i="5" s="1"/>
  <c r="I4"/>
  <c r="F14"/>
  <c r="F25"/>
  <c r="F28"/>
  <c r="F40"/>
  <c r="H262" i="4"/>
  <c r="H271"/>
  <c r="H375"/>
  <c r="H338"/>
  <c r="H333"/>
  <c r="H332"/>
  <c r="F39" i="5"/>
  <c r="H389" i="4"/>
  <c r="F43" i="5" s="1"/>
  <c r="F41"/>
  <c r="H386" i="4"/>
  <c r="F42" i="5" s="1"/>
  <c r="H374" i="4"/>
  <c r="H376" s="1"/>
  <c r="F38" i="5" s="1"/>
  <c r="H261" i="4"/>
  <c r="H266"/>
  <c r="H269"/>
  <c r="H268"/>
  <c r="H267"/>
  <c r="H36" i="5"/>
  <c r="G21"/>
  <c r="F19"/>
  <c r="F18"/>
  <c r="F17"/>
  <c r="F16"/>
  <c r="F12"/>
  <c r="F8"/>
  <c r="F5"/>
  <c r="C30"/>
  <c r="C29"/>
  <c r="C27"/>
  <c r="C26"/>
  <c r="C15"/>
  <c r="H242" i="4"/>
  <c r="H241"/>
  <c r="H240"/>
  <c r="H239"/>
  <c r="H238"/>
  <c r="H237"/>
  <c r="H236"/>
  <c r="H235"/>
  <c r="H234"/>
  <c r="H233"/>
  <c r="H232"/>
  <c r="H231"/>
  <c r="H126"/>
  <c r="H127"/>
  <c r="H128"/>
  <c r="H129"/>
  <c r="H130"/>
  <c r="H131"/>
  <c r="H132"/>
  <c r="H133"/>
  <c r="H125"/>
  <c r="M129"/>
  <c r="M130" s="1"/>
  <c r="P109"/>
  <c r="H109"/>
  <c r="H108"/>
  <c r="H107"/>
  <c r="H106"/>
  <c r="M105"/>
  <c r="M106" s="1"/>
  <c r="H105"/>
  <c r="H104"/>
  <c r="H103"/>
  <c r="H102"/>
  <c r="H101"/>
  <c r="H114"/>
  <c r="H115"/>
  <c r="H116"/>
  <c r="H117"/>
  <c r="H118"/>
  <c r="H119"/>
  <c r="H120"/>
  <c r="H121"/>
  <c r="H113"/>
  <c r="M117"/>
  <c r="M118" s="1"/>
  <c r="H277"/>
  <c r="N276"/>
  <c r="H276"/>
  <c r="H275"/>
  <c r="H349"/>
  <c r="F35" i="5" s="1"/>
  <c r="H346" i="4"/>
  <c r="F34" i="5" s="1"/>
  <c r="H359" i="4"/>
  <c r="H358"/>
  <c r="H357"/>
  <c r="H356"/>
  <c r="H355"/>
  <c r="H354"/>
  <c r="H353"/>
  <c r="H352"/>
  <c r="H364"/>
  <c r="H365"/>
  <c r="H366"/>
  <c r="H367"/>
  <c r="H368"/>
  <c r="H369"/>
  <c r="H370"/>
  <c r="H363"/>
  <c r="H97"/>
  <c r="H96"/>
  <c r="H95"/>
  <c r="H94"/>
  <c r="H93"/>
  <c r="H92"/>
  <c r="H91"/>
  <c r="H90"/>
  <c r="H89"/>
  <c r="H328"/>
  <c r="H324"/>
  <c r="H323"/>
  <c r="H322"/>
  <c r="H325" s="1"/>
  <c r="H309"/>
  <c r="H313"/>
  <c r="H308"/>
  <c r="L307"/>
  <c r="H307"/>
  <c r="H282"/>
  <c r="L282"/>
  <c r="H258"/>
  <c r="F21" i="5" s="1"/>
  <c r="H270" i="4"/>
  <c r="H11"/>
  <c r="H250"/>
  <c r="H247"/>
  <c r="H248"/>
  <c r="H249"/>
  <c r="H251"/>
  <c r="H252"/>
  <c r="H253"/>
  <c r="H254"/>
  <c r="H246"/>
  <c r="H146"/>
  <c r="H147"/>
  <c r="H148"/>
  <c r="H149"/>
  <c r="H227"/>
  <c r="H226"/>
  <c r="H225"/>
  <c r="H224"/>
  <c r="H223"/>
  <c r="H222"/>
  <c r="H221"/>
  <c r="H220"/>
  <c r="H219"/>
  <c r="H218"/>
  <c r="H217"/>
  <c r="H216"/>
  <c r="H215"/>
  <c r="H214"/>
  <c r="H213"/>
  <c r="H212"/>
  <c r="H211"/>
  <c r="H210"/>
  <c r="H209"/>
  <c r="N208"/>
  <c r="H208"/>
  <c r="H207"/>
  <c r="H206"/>
  <c r="H205"/>
  <c r="H204"/>
  <c r="H203"/>
  <c r="H202"/>
  <c r="H201"/>
  <c r="H200"/>
  <c r="H199"/>
  <c r="H198"/>
  <c r="H197"/>
  <c r="H196"/>
  <c r="H195"/>
  <c r="H194"/>
  <c r="H193"/>
  <c r="H192"/>
  <c r="H188"/>
  <c r="H187"/>
  <c r="H186"/>
  <c r="H185"/>
  <c r="H184"/>
  <c r="H183"/>
  <c r="H182"/>
  <c r="H181"/>
  <c r="H180"/>
  <c r="H179"/>
  <c r="H178"/>
  <c r="H177"/>
  <c r="H176"/>
  <c r="H175"/>
  <c r="H174"/>
  <c r="H173"/>
  <c r="H172"/>
  <c r="H171"/>
  <c r="H170"/>
  <c r="N169"/>
  <c r="H169"/>
  <c r="H168"/>
  <c r="H167"/>
  <c r="H166"/>
  <c r="H165"/>
  <c r="H164"/>
  <c r="H163"/>
  <c r="H162"/>
  <c r="H161"/>
  <c r="H160"/>
  <c r="H159"/>
  <c r="H158"/>
  <c r="H157"/>
  <c r="H156"/>
  <c r="H155"/>
  <c r="H154"/>
  <c r="H153"/>
  <c r="H68"/>
  <c r="H67"/>
  <c r="H70"/>
  <c r="H71"/>
  <c r="H69"/>
  <c r="H73"/>
  <c r="H74"/>
  <c r="H72"/>
  <c r="H77"/>
  <c r="H76"/>
  <c r="H75"/>
  <c r="H78"/>
  <c r="H80"/>
  <c r="H43"/>
  <c r="H33"/>
  <c r="H24"/>
  <c r="H14"/>
  <c r="H15"/>
  <c r="H13"/>
  <c r="H10"/>
  <c r="H8"/>
  <c r="H9"/>
  <c r="H12"/>
  <c r="H7"/>
  <c r="Q6"/>
  <c r="N6"/>
  <c r="L6"/>
  <c r="N63"/>
  <c r="H62"/>
  <c r="H87"/>
  <c r="H54"/>
  <c r="H329" l="1"/>
  <c r="F32" i="5"/>
  <c r="H339" i="4"/>
  <c r="F33" i="5"/>
  <c r="F27"/>
  <c r="H318" i="4"/>
  <c r="F10" i="5"/>
  <c r="F30"/>
  <c r="F7"/>
  <c r="F11"/>
  <c r="F9"/>
  <c r="H263" i="4"/>
  <c r="H334"/>
  <c r="F31" i="5" s="1"/>
  <c r="H110" i="4"/>
  <c r="H360"/>
  <c r="F36" i="5" s="1"/>
  <c r="H371" i="4"/>
  <c r="F37" i="5" s="1"/>
  <c r="F29"/>
  <c r="H310" i="4"/>
  <c r="F26" i="5" s="1"/>
  <c r="H255" i="4"/>
  <c r="F20" i="5" s="1"/>
  <c r="H243" i="4"/>
  <c r="H16"/>
  <c r="F22" i="5" l="1"/>
  <c r="M263" i="4"/>
  <c r="H342"/>
  <c r="H343" s="1"/>
  <c r="H52"/>
  <c r="H51"/>
  <c r="H56"/>
  <c r="H57"/>
  <c r="H55"/>
  <c r="H88"/>
  <c r="H53"/>
  <c r="H49"/>
  <c r="H47"/>
  <c r="H48"/>
  <c r="H60"/>
  <c r="H59"/>
  <c r="M41"/>
  <c r="H42"/>
  <c r="H41"/>
  <c r="H40"/>
  <c r="H39"/>
  <c r="H38"/>
  <c r="H37"/>
  <c r="H32"/>
  <c r="H31"/>
  <c r="H30"/>
  <c r="H29"/>
  <c r="H28"/>
  <c r="H20"/>
  <c r="H21"/>
  <c r="H23"/>
  <c r="H19"/>
  <c r="L18"/>
  <c r="H44" l="1"/>
  <c r="H34"/>
  <c r="Q18" l="1"/>
  <c r="K455" i="30" l="1"/>
  <c r="I328"/>
  <c r="I318"/>
  <c r="F6" i="5"/>
  <c r="A22"/>
  <c r="A23" s="1"/>
  <c r="H138" i="4"/>
  <c r="H139"/>
  <c r="H140"/>
  <c r="H137"/>
  <c r="K138"/>
  <c r="K137"/>
  <c r="H86"/>
  <c r="H82"/>
  <c r="H81"/>
  <c r="H79"/>
  <c r="H66"/>
  <c r="H65"/>
  <c r="H64"/>
  <c r="H63"/>
  <c r="H61"/>
  <c r="H58"/>
  <c r="H50"/>
  <c r="N18"/>
  <c r="C13" i="28"/>
  <c r="C12"/>
  <c r="E11"/>
  <c r="E12" s="1"/>
  <c r="E13" s="1"/>
  <c r="C11"/>
  <c r="D7"/>
  <c r="D4"/>
  <c r="D18"/>
  <c r="A18"/>
  <c r="D17"/>
  <c r="A17"/>
  <c r="D16"/>
  <c r="A16"/>
  <c r="D15"/>
  <c r="A15"/>
  <c r="D14"/>
  <c r="B14"/>
  <c r="A14"/>
  <c r="I172" i="27"/>
  <c r="I173" s="1"/>
  <c r="I169"/>
  <c r="I170" s="1"/>
  <c r="I166"/>
  <c r="I167" s="1"/>
  <c r="I162"/>
  <c r="I164" s="1"/>
  <c r="I159"/>
  <c r="I160" s="1"/>
  <c r="I91"/>
  <c r="I90"/>
  <c r="I87"/>
  <c r="I86"/>
  <c r="I82"/>
  <c r="I83" s="1"/>
  <c r="I79"/>
  <c r="I80" s="1"/>
  <c r="I75"/>
  <c r="I76" s="1"/>
  <c r="I72"/>
  <c r="I73" s="1"/>
  <c r="I156"/>
  <c r="I157" s="1"/>
  <c r="I121"/>
  <c r="I120"/>
  <c r="I119"/>
  <c r="I117"/>
  <c r="I116"/>
  <c r="I115"/>
  <c r="I153"/>
  <c r="I152"/>
  <c r="I151"/>
  <c r="I146"/>
  <c r="I147"/>
  <c r="I145"/>
  <c r="I141"/>
  <c r="I140"/>
  <c r="I139"/>
  <c r="I134"/>
  <c r="I135"/>
  <c r="I133"/>
  <c r="I130"/>
  <c r="I131"/>
  <c r="I129"/>
  <c r="I126"/>
  <c r="I127"/>
  <c r="I125"/>
  <c r="I111"/>
  <c r="I110"/>
  <c r="I109"/>
  <c r="I105"/>
  <c r="I104"/>
  <c r="I103"/>
  <c r="A25" i="5" l="1"/>
  <c r="A31" s="1"/>
  <c r="A32" s="1"/>
  <c r="A33" s="1"/>
  <c r="I88" i="27"/>
  <c r="H228" i="4"/>
  <c r="H278"/>
  <c r="F24" i="5" s="1"/>
  <c r="F14" i="28"/>
  <c r="I92" i="27"/>
  <c r="I154"/>
  <c r="I122"/>
  <c r="I112"/>
  <c r="I148"/>
  <c r="I142"/>
  <c r="I136"/>
  <c r="I106"/>
  <c r="F23" i="5" l="1"/>
  <c r="F13"/>
  <c r="I99" i="27"/>
  <c r="I100"/>
  <c r="I98"/>
  <c r="I95"/>
  <c r="I94"/>
  <c r="I68"/>
  <c r="I67"/>
  <c r="I66"/>
  <c r="I63"/>
  <c r="I62"/>
  <c r="I59"/>
  <c r="I58"/>
  <c r="I57"/>
  <c r="I56"/>
  <c r="I55"/>
  <c r="I50"/>
  <c r="I51"/>
  <c r="I49"/>
  <c r="I46"/>
  <c r="I45"/>
  <c r="I39"/>
  <c r="I40"/>
  <c r="I41"/>
  <c r="I42"/>
  <c r="I38"/>
  <c r="I34"/>
  <c r="I25"/>
  <c r="I33"/>
  <c r="I32"/>
  <c r="I29"/>
  <c r="I24"/>
  <c r="I23"/>
  <c r="I22"/>
  <c r="I28"/>
  <c r="I30" s="1"/>
  <c r="B12" i="28" s="1"/>
  <c r="I17" i="27"/>
  <c r="I16"/>
  <c r="I15"/>
  <c r="I101" l="1"/>
  <c r="I69"/>
  <c r="I64"/>
  <c r="I60"/>
  <c r="I47"/>
  <c r="I52"/>
  <c r="I96"/>
  <c r="I43"/>
  <c r="I35"/>
  <c r="B13" i="28" s="1"/>
  <c r="I18" i="27"/>
  <c r="B7" i="28" s="1"/>
  <c r="F7" s="1"/>
  <c r="B17" i="8"/>
  <c r="B15"/>
  <c r="B14"/>
  <c r="A14"/>
  <c r="D11"/>
  <c r="B11"/>
  <c r="A11"/>
  <c r="B9"/>
  <c r="B7"/>
  <c r="A7"/>
  <c r="B6"/>
  <c r="A5"/>
  <c r="H61" i="7"/>
  <c r="H53"/>
  <c r="H52"/>
  <c r="H45"/>
  <c r="H40"/>
  <c r="H39"/>
  <c r="H32"/>
  <c r="H28"/>
  <c r="H22"/>
  <c r="E14"/>
  <c r="E18" s="1"/>
  <c r="H18" s="1"/>
  <c r="H9"/>
  <c r="B5" i="8" s="1"/>
  <c r="D8" i="10"/>
  <c r="D7"/>
  <c r="D12" i="8" s="1"/>
  <c r="D11" i="9"/>
  <c r="E15" s="1"/>
  <c r="E18" s="1"/>
  <c r="E21" s="1"/>
  <c r="E24" s="1"/>
  <c r="E27" s="1"/>
  <c r="G9" i="19"/>
  <c r="I21" i="27"/>
  <c r="I26" s="1"/>
  <c r="B11" i="28" s="1"/>
  <c r="H6" i="25"/>
  <c r="L6"/>
  <c r="H5"/>
  <c r="H7" s="1"/>
  <c r="I8" i="27"/>
  <c r="I9"/>
  <c r="I7"/>
  <c r="A1" i="26"/>
  <c r="K6" i="25"/>
  <c r="K4"/>
  <c r="K5" s="1"/>
  <c r="H14" i="7" l="1"/>
  <c r="F11" i="8"/>
  <c r="H41" i="7"/>
  <c r="B4" i="26"/>
  <c r="F4" s="1"/>
  <c r="F5" s="1"/>
  <c r="I10" i="27"/>
  <c r="B4" i="28" s="1"/>
  <c r="F4" s="1"/>
  <c r="C10" i="24"/>
  <c r="C8"/>
  <c r="C7"/>
  <c r="C6"/>
  <c r="C5"/>
  <c r="C4"/>
  <c r="H43" i="23"/>
  <c r="H42"/>
  <c r="H41"/>
  <c r="H40"/>
  <c r="H39"/>
  <c r="H38"/>
  <c r="H37"/>
  <c r="H33"/>
  <c r="H32"/>
  <c r="H31"/>
  <c r="H30"/>
  <c r="H29"/>
  <c r="H28"/>
  <c r="H27"/>
  <c r="H23"/>
  <c r="H22"/>
  <c r="H21"/>
  <c r="H18"/>
  <c r="H17"/>
  <c r="H16"/>
  <c r="H12"/>
  <c r="H11"/>
  <c r="H10"/>
  <c r="H7"/>
  <c r="H6"/>
  <c r="H5"/>
  <c r="H44" l="1"/>
  <c r="B10" i="24" s="1"/>
  <c r="F10" s="1"/>
  <c r="H24" i="23"/>
  <c r="B7" i="24" s="1"/>
  <c r="F7" s="1"/>
  <c r="H34" i="23"/>
  <c r="B8" i="24" s="1"/>
  <c r="F8" s="1"/>
  <c r="H19" i="23"/>
  <c r="B6" i="24" s="1"/>
  <c r="F6" s="1"/>
  <c r="H13" i="23"/>
  <c r="B5" i="24" s="1"/>
  <c r="F5" s="1"/>
  <c r="H8" i="23"/>
  <c r="B4" i="24" s="1"/>
  <c r="F4" s="1"/>
  <c r="D14" i="22"/>
  <c r="F14" s="1"/>
  <c r="D13"/>
  <c r="F13" s="1"/>
  <c r="D12"/>
  <c r="F12" s="1"/>
  <c r="D11"/>
  <c r="F11" s="1"/>
  <c r="D10"/>
  <c r="F10" s="1"/>
  <c r="K12"/>
  <c r="F9"/>
  <c r="D10" i="21"/>
  <c r="D9"/>
  <c r="D8"/>
  <c r="D7"/>
  <c r="D5"/>
  <c r="D4"/>
  <c r="H82" i="20"/>
  <c r="H83"/>
  <c r="H84"/>
  <c r="H85"/>
  <c r="H86"/>
  <c r="H87"/>
  <c r="H88"/>
  <c r="H89"/>
  <c r="H81"/>
  <c r="L82"/>
  <c r="H76"/>
  <c r="H75"/>
  <c r="H74"/>
  <c r="H73"/>
  <c r="H72"/>
  <c r="H71"/>
  <c r="H70"/>
  <c r="H69"/>
  <c r="H68"/>
  <c r="H63"/>
  <c r="H62"/>
  <c r="H61"/>
  <c r="H60"/>
  <c r="H59"/>
  <c r="H58"/>
  <c r="H57"/>
  <c r="H56"/>
  <c r="H55"/>
  <c r="H43"/>
  <c r="H44"/>
  <c r="H45"/>
  <c r="H46"/>
  <c r="H47"/>
  <c r="H48"/>
  <c r="H49"/>
  <c r="H50"/>
  <c r="H42"/>
  <c r="C6" i="21"/>
  <c r="H30" i="20"/>
  <c r="H31"/>
  <c r="H32"/>
  <c r="H33"/>
  <c r="H34"/>
  <c r="H35"/>
  <c r="H36"/>
  <c r="H37"/>
  <c r="H29"/>
  <c r="C5" i="21"/>
  <c r="H25" i="20"/>
  <c r="H24"/>
  <c r="H23"/>
  <c r="H22"/>
  <c r="H21"/>
  <c r="H20"/>
  <c r="H19"/>
  <c r="H18"/>
  <c r="H17"/>
  <c r="C4" i="21"/>
  <c r="H13" i="20"/>
  <c r="H10"/>
  <c r="H7"/>
  <c r="H6"/>
  <c r="H12"/>
  <c r="H11"/>
  <c r="H9"/>
  <c r="H8"/>
  <c r="H5"/>
  <c r="F12" i="24" l="1"/>
  <c r="F15" i="22"/>
  <c r="F16" s="1"/>
  <c r="D6" i="21" s="1"/>
  <c r="H91" i="20"/>
  <c r="B10" i="21" s="1"/>
  <c r="F10" s="1"/>
  <c r="H78" i="20"/>
  <c r="B9" i="21" s="1"/>
  <c r="F9" s="1"/>
  <c r="H65" i="20"/>
  <c r="B8" i="21" s="1"/>
  <c r="F8" s="1"/>
  <c r="H52" i="20"/>
  <c r="B7" i="21" s="1"/>
  <c r="F7" s="1"/>
  <c r="H39" i="20"/>
  <c r="B6" i="21" s="1"/>
  <c r="H27" i="20"/>
  <c r="B5" i="21" s="1"/>
  <c r="F5" s="1"/>
  <c r="H15" i="20"/>
  <c r="B4" i="21" s="1"/>
  <c r="F4" s="1"/>
  <c r="C10" i="19"/>
  <c r="C9"/>
  <c r="C13"/>
  <c r="C12"/>
  <c r="C11"/>
  <c r="G14"/>
  <c r="F6" i="21" l="1"/>
  <c r="F11" s="1"/>
  <c r="D7" i="12"/>
  <c r="I5" i="15"/>
  <c r="B5" i="16" s="1"/>
  <c r="F5" s="1"/>
  <c r="F11" s="1"/>
  <c r="C6"/>
  <c r="C5"/>
  <c r="C1" i="15"/>
  <c r="D13" i="12"/>
  <c r="D19" i="8" s="1"/>
  <c r="D12" i="12"/>
  <c r="D14" i="8" s="1"/>
  <c r="F14" s="1"/>
  <c r="D6" i="12"/>
  <c r="D7" i="8" s="1"/>
  <c r="F7" s="1"/>
  <c r="D5" i="12"/>
  <c r="D5" i="8" s="1"/>
  <c r="F5" s="1"/>
  <c r="B14" i="12"/>
  <c r="B13"/>
  <c r="A13"/>
  <c r="B12"/>
  <c r="A12"/>
  <c r="B10"/>
  <c r="B9"/>
  <c r="A9"/>
  <c r="A6"/>
  <c r="A5"/>
  <c r="D14"/>
  <c r="A14"/>
  <c r="D11"/>
  <c r="A11"/>
  <c r="D10"/>
  <c r="A10"/>
  <c r="A1"/>
  <c r="B21" i="11"/>
  <c r="H38"/>
  <c r="H37"/>
  <c r="H29"/>
  <c r="H28"/>
  <c r="H25"/>
  <c r="B11" i="12" s="1"/>
  <c r="H22" i="11"/>
  <c r="H19"/>
  <c r="E33" s="1"/>
  <c r="H33" s="1"/>
  <c r="H34" s="1"/>
  <c r="H17"/>
  <c r="B8" i="12" s="1"/>
  <c r="E13" i="11"/>
  <c r="H13" s="1"/>
  <c r="B6" i="12" s="1"/>
  <c r="H11" i="11"/>
  <c r="B5" i="12" s="1"/>
  <c r="A8" i="10"/>
  <c r="B7"/>
  <c r="B6"/>
  <c r="B5"/>
  <c r="D10"/>
  <c r="A10"/>
  <c r="A11"/>
  <c r="D9"/>
  <c r="A9"/>
  <c r="A7"/>
  <c r="D6"/>
  <c r="D5"/>
  <c r="A5"/>
  <c r="A1"/>
  <c r="C21" i="9"/>
  <c r="C24" s="1"/>
  <c r="H24" s="1"/>
  <c r="H18"/>
  <c r="H19" s="1"/>
  <c r="H15"/>
  <c r="H11"/>
  <c r="H8"/>
  <c r="D18" i="8"/>
  <c r="D15"/>
  <c r="D6"/>
  <c r="A19"/>
  <c r="A18"/>
  <c r="A13"/>
  <c r="A17"/>
  <c r="A16"/>
  <c r="A15"/>
  <c r="B10"/>
  <c r="A10"/>
  <c r="A12"/>
  <c r="A6"/>
  <c r="A1"/>
  <c r="H57" i="7"/>
  <c r="H58" s="1"/>
  <c r="B18" i="8" s="1"/>
  <c r="A3" i="7"/>
  <c r="A3" i="9" s="1"/>
  <c r="A3" i="11" s="1"/>
  <c r="A2" i="4"/>
  <c r="E17" i="7"/>
  <c r="E31" s="1"/>
  <c r="E25" s="1"/>
  <c r="B17"/>
  <c r="B31" s="1"/>
  <c r="B25" s="1"/>
  <c r="B44" s="1"/>
  <c r="B49" s="1"/>
  <c r="B51" s="1"/>
  <c r="B36" s="1"/>
  <c r="B57" s="1"/>
  <c r="H11"/>
  <c r="A2"/>
  <c r="B8" i="10" l="1"/>
  <c r="B15" i="28"/>
  <c r="F15" s="1"/>
  <c r="F12" i="12"/>
  <c r="F5" i="10"/>
  <c r="D16" i="8"/>
  <c r="D11" i="10"/>
  <c r="D8" i="12"/>
  <c r="D9" i="8" s="1"/>
  <c r="F9" s="1"/>
  <c r="D8"/>
  <c r="F5" i="12"/>
  <c r="D17" i="8"/>
  <c r="F13" i="12"/>
  <c r="F6"/>
  <c r="F10"/>
  <c r="F14"/>
  <c r="F11"/>
  <c r="E15" i="11"/>
  <c r="H15" s="1"/>
  <c r="B7" i="12" s="1"/>
  <c r="F7" s="1"/>
  <c r="H39" i="11"/>
  <c r="H30"/>
  <c r="F7" i="10"/>
  <c r="F6"/>
  <c r="H21" i="9"/>
  <c r="C27"/>
  <c r="H27" s="1"/>
  <c r="H28" s="1"/>
  <c r="H25"/>
  <c r="F18" i="8"/>
  <c r="F6"/>
  <c r="H17" i="7"/>
  <c r="H20" s="1"/>
  <c r="B8" i="8" s="1"/>
  <c r="E44" i="7"/>
  <c r="H25"/>
  <c r="H31"/>
  <c r="H34" s="1"/>
  <c r="B12" i="8" s="1"/>
  <c r="F4" i="5"/>
  <c r="F49" s="1"/>
  <c r="F8" i="12" l="1"/>
  <c r="F50" i="5"/>
  <c r="F51" s="1"/>
  <c r="B10" i="10"/>
  <c r="F10" s="1"/>
  <c r="B17" i="28"/>
  <c r="F17" s="1"/>
  <c r="B11" i="10"/>
  <c r="B18" i="28"/>
  <c r="F18" s="1"/>
  <c r="F12" i="8"/>
  <c r="F8"/>
  <c r="D10"/>
  <c r="F10" s="1"/>
  <c r="F11" i="10"/>
  <c r="H44" i="7"/>
  <c r="E49"/>
  <c r="F54" i="5" l="1"/>
  <c r="F53"/>
  <c r="F52"/>
  <c r="H46" i="7"/>
  <c r="B16" i="28"/>
  <c r="F16" s="1"/>
  <c r="F19" s="1"/>
  <c r="F15" i="8"/>
  <c r="B9" i="10"/>
  <c r="F9" s="1"/>
  <c r="H49" i="7"/>
  <c r="E51"/>
  <c r="F55" i="5" l="1"/>
  <c r="B16" i="8"/>
  <c r="F16" s="1"/>
  <c r="F8" i="10"/>
  <c r="F12" s="1"/>
  <c r="H51" i="7"/>
  <c r="E36"/>
  <c r="H36" s="1"/>
  <c r="E60" s="1"/>
  <c r="B13" i="8" l="1"/>
  <c r="H60" i="7"/>
  <c r="H62" s="1"/>
  <c r="H63" s="1"/>
  <c r="H64" s="1"/>
  <c r="B19" i="8" s="1"/>
  <c r="F19" s="1"/>
  <c r="F17"/>
  <c r="H54" i="7"/>
  <c r="D13" i="8"/>
  <c r="F13" l="1"/>
  <c r="F20" s="1"/>
  <c r="D9" i="12"/>
  <c r="F9" s="1"/>
  <c r="F15" s="1"/>
</calcChain>
</file>

<file path=xl/sharedStrings.xml><?xml version="1.0" encoding="utf-8"?>
<sst xmlns="http://schemas.openxmlformats.org/spreadsheetml/2006/main" count="2723" uniqueCount="764">
  <si>
    <t>SI.NO</t>
  </si>
  <si>
    <t>DESCRIPTION OF WORK</t>
  </si>
  <si>
    <t>NOS</t>
  </si>
  <si>
    <t>L</t>
  </si>
  <si>
    <t>B</t>
  </si>
  <si>
    <t>D</t>
  </si>
  <si>
    <t>QTY</t>
  </si>
  <si>
    <t>DETAILED ESTIMATE</t>
  </si>
  <si>
    <t>TOTAL</t>
  </si>
  <si>
    <t>SAY</t>
  </si>
  <si>
    <t>RATE</t>
  </si>
  <si>
    <t>UNIT</t>
  </si>
  <si>
    <t>AMOUNT</t>
  </si>
  <si>
    <t>CUM</t>
  </si>
  <si>
    <t>SQM</t>
  </si>
  <si>
    <t>ABSTRACT ESTIMATE</t>
  </si>
  <si>
    <t>CC 1:5:10 (One of cement, five of sand and ten of hard broken stone Jelly) for foundation using 40 mm gauge broken stone jelly inclusive of shoring, strutting and bailing out water wherever necessary ramming, curing etc., complete in all respects complying with relevant standard specifications and as directed by the Departmental officers.</t>
  </si>
  <si>
    <t xml:space="preserve">Earth work open well excavation for Open Foundation in all soils and sub-soils and to the required depth as my be directed except in hard rock requiring blasting, inclusive of shoring, strutting and bailing out water wherever necessary. (Excluding refilling the sides of foundation) and depositing the earth in places shown clearing and levelling the site with an initial lead of 10 meters and lift as specfied hereunder etc., complete in all respects complying with relevant standard specifications (Excluding refilling).  </t>
  </si>
  <si>
    <t>SI Block Inbetween CBCID side  Road</t>
  </si>
  <si>
    <t>SI Block Rear R/H side  Road</t>
  </si>
  <si>
    <t>INS Block Rear  side  Road</t>
  </si>
  <si>
    <t>Rmt</t>
  </si>
  <si>
    <t>TAMILNADU POLICE HOUSING CORPORATION LIMITED</t>
  </si>
  <si>
    <t>Storm Water Drain</t>
  </si>
  <si>
    <t xml:space="preserve"> Sl .No</t>
  </si>
  <si>
    <t>Description of Work</t>
  </si>
  <si>
    <t>Nos.</t>
  </si>
  <si>
    <t>Measurement</t>
  </si>
  <si>
    <t>Qty</t>
  </si>
  <si>
    <t>Earth work excavation for Open foundation for drain width upto 1.25m (excluding refilling)</t>
  </si>
  <si>
    <t xml:space="preserve">along north &amp; east side boundary </t>
  </si>
  <si>
    <t>Say</t>
  </si>
  <si>
    <r>
      <t>M</t>
    </r>
    <r>
      <rPr>
        <b/>
        <vertAlign val="superscript"/>
        <sz val="11"/>
        <rFont val="Arial"/>
        <family val="2"/>
      </rPr>
      <t>3</t>
    </r>
  </si>
  <si>
    <t>P.C.C.1:5:10 using 40mm HBSJ in foundation and basement, etc all complete</t>
  </si>
  <si>
    <t>Brick work in cm 1:5 for foundation and basement</t>
  </si>
  <si>
    <t>Plain Cement Concrete 1:8:16 (One of cement, eight of sand and sixteen of broken brick jelly) for foundation and other similar works using 20mm gauge broken brick jelly inclusive of shoring, strutting and bailing out water wherever necessary ramming, curing, etc., complete in all respects complying with relevant standard specifications ans directed by the departmental officers.</t>
  </si>
  <si>
    <t>Plastering the top of flooring in CM 1:4,20mm thk</t>
  </si>
  <si>
    <r>
      <t>M</t>
    </r>
    <r>
      <rPr>
        <b/>
        <vertAlign val="superscript"/>
        <sz val="11"/>
        <rFont val="Arial"/>
        <family val="2"/>
      </rPr>
      <t>2</t>
    </r>
  </si>
  <si>
    <t>plastering the top of flooring in CM 1:4,12mm thk</t>
  </si>
  <si>
    <t>plastering the top of flooring in CM 1:5,12mm thk</t>
  </si>
  <si>
    <t>14.II</t>
  </si>
  <si>
    <t>P.C.C,R.C.C SLAB OF40mm THICK using standardised concrete mix of M20 grade</t>
  </si>
  <si>
    <t>Steel grill for Verandah Enclousure PWD SR p20/ Item 138/131</t>
  </si>
  <si>
    <t>35 kg/sqm</t>
  </si>
  <si>
    <t>Kg</t>
  </si>
  <si>
    <t>kg</t>
  </si>
  <si>
    <t>SUPPLYING AND FABRICATING AND PLACING R.T.S RODS/MS RODS upto 16mm dia (without cement  slurry)</t>
  </si>
  <si>
    <t>For precast slab</t>
  </si>
  <si>
    <t>120 kg/cum</t>
  </si>
  <si>
    <t>MT</t>
  </si>
  <si>
    <t>COIMBATORE DIVISION</t>
  </si>
  <si>
    <t>Sullage Drain</t>
  </si>
  <si>
    <t>(a) 0 - 2m depth</t>
  </si>
  <si>
    <t>1.5.</t>
  </si>
  <si>
    <r>
      <t>M</t>
    </r>
    <r>
      <rPr>
        <b/>
        <vertAlign val="superscript"/>
        <sz val="14"/>
        <rFont val="Arial"/>
        <family val="2"/>
      </rPr>
      <t>3</t>
    </r>
  </si>
  <si>
    <t>Plain cement concrete 1:5:10 for foundation using 40mm stone jelly including ( foundation)</t>
  </si>
  <si>
    <t>a) foundation and basement</t>
  </si>
  <si>
    <r>
      <t>M</t>
    </r>
    <r>
      <rPr>
        <b/>
        <vertAlign val="superscript"/>
        <sz val="14"/>
        <rFont val="Arial"/>
        <family val="2"/>
      </rPr>
      <t>2</t>
    </r>
  </si>
  <si>
    <t>Floor plastering with Cm 1:4, 20mm thk finishing with neat cement</t>
  </si>
  <si>
    <t>Plastering with Cm 1:5, 12mm thk finishing with neat cement</t>
  </si>
  <si>
    <t>Plastering the top of flooring in CM 1:4,12mm thk</t>
  </si>
  <si>
    <t>`</t>
  </si>
  <si>
    <t>For  qtrs</t>
  </si>
  <si>
    <t>Detailed estimate</t>
  </si>
  <si>
    <t>S.No</t>
  </si>
  <si>
    <t>Nos</t>
  </si>
  <si>
    <t>Measurements</t>
  </si>
  <si>
    <t xml:space="preserve">Earth work excavation for Open Foundation in all soils and sub soils to the required depth </t>
  </si>
  <si>
    <t>a.) 0 to 2 mt.</t>
  </si>
  <si>
    <t xml:space="preserve">For culvert </t>
  </si>
  <si>
    <r>
      <t>M</t>
    </r>
    <r>
      <rPr>
        <vertAlign val="superscript"/>
        <sz val="11"/>
        <rFont val="Arial"/>
        <family val="2"/>
      </rPr>
      <t>3</t>
    </r>
  </si>
  <si>
    <r>
      <t xml:space="preserve">Supplying and filling in foundation and basement with </t>
    </r>
    <r>
      <rPr>
        <b/>
        <sz val="11"/>
        <rFont val="Arial"/>
        <family val="2"/>
      </rPr>
      <t>filling sand</t>
    </r>
    <r>
      <rPr>
        <sz val="11"/>
        <rFont val="Arial"/>
        <family val="2"/>
      </rPr>
      <t xml:space="preserve">  </t>
    </r>
  </si>
  <si>
    <r>
      <rPr>
        <b/>
        <sz val="11"/>
        <rFont val="Arial"/>
        <family val="2"/>
      </rPr>
      <t>Plain Cement Concrete 1:5:10</t>
    </r>
    <r>
      <rPr>
        <sz val="11"/>
        <rFont val="Arial"/>
        <family val="2"/>
      </rPr>
      <t xml:space="preserve"> for foundation using 40mm gauge hard broken stone jelly  </t>
    </r>
  </si>
  <si>
    <t xml:space="preserve">For culvert foundation </t>
  </si>
  <si>
    <r>
      <rPr>
        <b/>
        <sz val="11"/>
        <rFont val="Arial"/>
        <family val="2"/>
      </rPr>
      <t>Plain Cement Concrete 1:2:4</t>
    </r>
    <r>
      <rPr>
        <sz val="11"/>
        <rFont val="Arial"/>
        <family val="2"/>
      </rPr>
      <t xml:space="preserve">  using 20mm gauge hard broken stone jelly </t>
    </r>
    <r>
      <rPr>
        <b/>
        <sz val="11"/>
        <rFont val="Arial"/>
        <family val="2"/>
      </rPr>
      <t xml:space="preserve">in foundation and basement  </t>
    </r>
  </si>
  <si>
    <t xml:space="preserve">For culvert bed block </t>
  </si>
  <si>
    <r>
      <rPr>
        <b/>
        <sz val="11"/>
        <rFont val="Arial"/>
        <family val="2"/>
      </rPr>
      <t>M 20 grade concrete</t>
    </r>
    <r>
      <rPr>
        <sz val="11"/>
        <rFont val="Arial"/>
        <family val="2"/>
      </rPr>
      <t xml:space="preserve"> </t>
    </r>
    <r>
      <rPr>
        <b/>
        <sz val="11"/>
        <rFont val="Arial"/>
        <family val="2"/>
      </rPr>
      <t>in Foundation and Basement</t>
    </r>
  </si>
  <si>
    <t xml:space="preserve">For culvert deck slab </t>
  </si>
  <si>
    <t xml:space="preserve"> Culvert wall </t>
  </si>
  <si>
    <t>(0.45 + 0.34) / 2</t>
  </si>
  <si>
    <r>
      <rPr>
        <b/>
        <sz val="11"/>
        <rFont val="Arial"/>
        <family val="2"/>
      </rPr>
      <t>Plastering the top flooring in C.M 1:4</t>
    </r>
    <r>
      <rPr>
        <sz val="11"/>
        <rFont val="Arial"/>
        <family val="2"/>
      </rPr>
      <t xml:space="preserve"> </t>
    </r>
    <r>
      <rPr>
        <b/>
        <sz val="11"/>
        <rFont val="Arial"/>
        <family val="2"/>
      </rPr>
      <t>20mm thick</t>
    </r>
    <r>
      <rPr>
        <sz val="11"/>
        <rFont val="Arial"/>
        <family val="2"/>
      </rPr>
      <t xml:space="preserve"> including surface rendered smooth including providing proper slopes </t>
    </r>
  </si>
  <si>
    <t>For culvert bottom</t>
  </si>
  <si>
    <r>
      <t>M</t>
    </r>
    <r>
      <rPr>
        <vertAlign val="superscript"/>
        <sz val="11"/>
        <rFont val="Arial"/>
        <family val="2"/>
      </rPr>
      <t>2</t>
    </r>
  </si>
  <si>
    <r>
      <rPr>
        <b/>
        <sz val="11"/>
        <rFont val="Arial"/>
        <family val="2"/>
      </rPr>
      <t xml:space="preserve">Providing Form work and centering </t>
    </r>
    <r>
      <rPr>
        <sz val="11"/>
        <rFont val="Arial"/>
        <family val="2"/>
      </rPr>
      <t xml:space="preserve">for reinforced cement concrete works including supports and strutting up to 3.30m heigh </t>
    </r>
  </si>
  <si>
    <r>
      <rPr>
        <b/>
        <sz val="11"/>
        <rFont val="Arial"/>
        <family val="2"/>
      </rPr>
      <t xml:space="preserve">b.) Plain surfaces </t>
    </r>
    <r>
      <rPr>
        <sz val="11"/>
        <rFont val="Arial"/>
        <family val="2"/>
      </rPr>
      <t>such as Roof slab, floorslab, etc.</t>
    </r>
  </si>
  <si>
    <t xml:space="preserve">Culvert deck slab bottom </t>
  </si>
  <si>
    <t>Culvert deck slab  alround</t>
  </si>
  <si>
    <t>Total</t>
  </si>
  <si>
    <r>
      <t xml:space="preserve">Supplying, fabricating and placing in position of </t>
    </r>
    <r>
      <rPr>
        <b/>
        <sz val="11"/>
        <rFont val="Arial"/>
        <family val="2"/>
      </rPr>
      <t>Mild steel Grills/Ribbed Tor Steels</t>
    </r>
    <r>
      <rPr>
        <sz val="11"/>
        <rFont val="Arial"/>
        <family val="2"/>
      </rPr>
      <t xml:space="preserve"> for reinforcement </t>
    </r>
  </si>
  <si>
    <r>
      <t>Kg/M</t>
    </r>
    <r>
      <rPr>
        <b/>
        <vertAlign val="superscript"/>
        <sz val="11"/>
        <rFont val="Arial"/>
        <family val="2"/>
      </rPr>
      <t>3</t>
    </r>
  </si>
  <si>
    <t>As per RCC qty</t>
  </si>
  <si>
    <t>Kgs</t>
  </si>
  <si>
    <t>SIDES</t>
  </si>
  <si>
    <t>.45+.34/2</t>
  </si>
  <si>
    <t xml:space="preserve">                  JE/AE                                     AEE/CBE                              </t>
  </si>
  <si>
    <t>CULVERT (5 Nos)</t>
  </si>
  <si>
    <t xml:space="preserve">Supplying and filling in foundation and basement with filling sand  </t>
  </si>
  <si>
    <t xml:space="preserve">Plain Cement Concrete 1:2:4  using 20mm gauge hard broken stone jelly in foundation and basement  </t>
  </si>
  <si>
    <t>M 20 grade concrete in Foundation and Basement</t>
  </si>
  <si>
    <t>Providing Form work and centering for reinforced cement concrete works including supports and strutting up to 3.30m heigh                                                                    b.) Plain surfaces such as Roof slab, floorslab, etc.</t>
  </si>
  <si>
    <t xml:space="preserve">Supplying, fabricating and placing in position of Mild steel Grills/Ribbed Tor Steels for reinforcement </t>
  </si>
  <si>
    <t>S.NO</t>
  </si>
  <si>
    <t>QUANTITY</t>
  </si>
  <si>
    <t>SL.NO</t>
  </si>
  <si>
    <t>NO</t>
  </si>
  <si>
    <t xml:space="preserve"> PROVIDING 1NO.OF LIFT ARRANGEMENT (13 PERSON)CAPACITY FOR THE CONSTRUCTION DISTRICT POLICE OFFICE  BUILDING WITH DEVELOPMENT WORKS AT COIMBATORE  IN COIMBATORE DISTRICT.</t>
  </si>
  <si>
    <t>RATE IN FIGURES</t>
  </si>
  <si>
    <t>each</t>
  </si>
  <si>
    <t>Sub Total</t>
  </si>
  <si>
    <r>
      <rPr>
        <b/>
        <sz val="12"/>
        <rFont val="Arial"/>
        <family val="2"/>
      </rPr>
      <t>Number Of Lifts/Type Of Lift:</t>
    </r>
    <r>
      <rPr>
        <sz val="12"/>
        <rFont val="Arial"/>
        <family val="2"/>
      </rPr>
      <t xml:space="preserve">ONE / SUKRANTI - PASSENGER
</t>
    </r>
    <r>
      <rPr>
        <b/>
        <sz val="12"/>
        <rFont val="Arial"/>
        <family val="2"/>
      </rPr>
      <t>Load / Speed                      :</t>
    </r>
    <r>
      <rPr>
        <sz val="12"/>
        <rFont val="Arial"/>
        <family val="2"/>
      </rPr>
      <t xml:space="preserve"> 13 Persons (884Kgs.) / 1.25 Mtr. Per Second
</t>
    </r>
    <r>
      <rPr>
        <b/>
        <sz val="12"/>
        <rFont val="Arial"/>
        <family val="2"/>
      </rPr>
      <t xml:space="preserve">Drive                                     :     </t>
    </r>
    <r>
      <rPr>
        <sz val="12"/>
        <rFont val="Arial"/>
        <family val="2"/>
      </rPr>
      <t xml:space="preserve"> MICRO PROCESSOR BASED VVVF                                                                     </t>
    </r>
    <r>
      <rPr>
        <b/>
        <sz val="12"/>
        <rFont val="Arial"/>
        <family val="2"/>
      </rPr>
      <t xml:space="preserve">Travel / PIT / HeadRoom </t>
    </r>
    <r>
      <rPr>
        <sz val="12"/>
        <rFont val="Arial"/>
        <family val="2"/>
      </rPr>
      <t xml:space="preserve">: 9 METER
</t>
    </r>
    <r>
      <rPr>
        <b/>
        <sz val="12"/>
        <rFont val="Arial"/>
        <family val="2"/>
      </rPr>
      <t xml:space="preserve">Number Of Floors         </t>
    </r>
    <r>
      <rPr>
        <sz val="12"/>
        <rFont val="Arial"/>
        <family val="2"/>
      </rPr>
      <t xml:space="preserve">    : 11 (STILT + 10 UPPER FLOORS)
</t>
    </r>
    <r>
      <rPr>
        <b/>
        <sz val="12"/>
        <rFont val="Arial"/>
        <family val="2"/>
      </rPr>
      <t>Number Of Landing Entrances :</t>
    </r>
    <r>
      <rPr>
        <sz val="12"/>
        <rFont val="Arial"/>
        <family val="2"/>
      </rPr>
      <t xml:space="preserve"> 11 (STILT +10 UPPER FLOORS)
</t>
    </r>
    <r>
      <rPr>
        <b/>
        <sz val="12"/>
        <rFont val="Arial"/>
        <family val="2"/>
      </rPr>
      <t xml:space="preserve">Number and Position of Car Entrances </t>
    </r>
    <r>
      <rPr>
        <sz val="12"/>
        <rFont val="Arial"/>
        <family val="2"/>
      </rPr>
      <t xml:space="preserve">: 1 (ONE), IN FRONT ONLY
</t>
    </r>
    <r>
      <rPr>
        <b/>
        <sz val="12"/>
        <rFont val="Arial"/>
        <family val="2"/>
      </rPr>
      <t>Position Of Machinery :</t>
    </r>
    <r>
      <rPr>
        <sz val="12"/>
        <rFont val="Arial"/>
        <family val="2"/>
      </rPr>
      <t xml:space="preserve"> MACHINE ROOMLESS - GEARLESS
</t>
    </r>
    <r>
      <rPr>
        <b/>
        <sz val="12"/>
        <rFont val="Arial"/>
        <family val="2"/>
      </rPr>
      <t>Size of Lift Well              :</t>
    </r>
    <r>
      <rPr>
        <sz val="12"/>
        <rFont val="Arial"/>
        <family val="2"/>
      </rPr>
      <t xml:space="preserve"> 2400 X 2100 (MM Wide * MM Depth)
</t>
    </r>
    <r>
      <rPr>
        <b/>
        <sz val="12"/>
        <rFont val="Arial"/>
        <family val="2"/>
      </rPr>
      <t>Lift Car Inside Size        :</t>
    </r>
    <r>
      <rPr>
        <sz val="12"/>
        <rFont val="Arial"/>
        <family val="2"/>
      </rPr>
      <t xml:space="preserve"> 1500 X 1600 (MM Wide * MM Depth)                                                                                </t>
    </r>
    <r>
      <rPr>
        <b/>
        <sz val="12"/>
        <rFont val="Arial"/>
        <family val="2"/>
      </rPr>
      <t>Type or Design of Lift Car</t>
    </r>
    <r>
      <rPr>
        <sz val="12"/>
        <rFont val="Arial"/>
        <family val="2"/>
      </rPr>
      <t xml:space="preserve"> STAINLESS STEEL -Moon Rock                                                                            </t>
    </r>
    <r>
      <rPr>
        <b/>
        <sz val="12"/>
        <rFont val="Arial"/>
        <family val="2"/>
      </rPr>
      <t xml:space="preserve">Additional CAR Spec </t>
    </r>
    <r>
      <rPr>
        <sz val="12"/>
        <rFont val="Arial"/>
        <family val="2"/>
      </rPr>
      <t xml:space="preserve">:
</t>
    </r>
    <r>
      <rPr>
        <b/>
        <sz val="12"/>
        <rFont val="Arial"/>
        <family val="2"/>
      </rPr>
      <t>Car Ceiling - Car Floor</t>
    </r>
    <r>
      <rPr>
        <sz val="12"/>
        <rFont val="Arial"/>
        <family val="2"/>
      </rPr>
      <t xml:space="preserve"> : SLEEK (SMALL CIRCULAR LIGHTS) - SS HAIRLINE FINISH -PVC   
</t>
    </r>
    <r>
      <rPr>
        <b/>
        <sz val="12"/>
        <rFont val="Arial"/>
        <family val="2"/>
      </rPr>
      <t>Car Fittings                     :</t>
    </r>
    <r>
      <rPr>
        <sz val="12"/>
        <rFont val="Arial"/>
        <family val="2"/>
      </rPr>
      <t xml:space="preserve"> LED LIGHTS &amp; REGULAR (CIRCULAR) - FAN                                                                 </t>
    </r>
    <r>
      <rPr>
        <b/>
        <sz val="12"/>
        <rFont val="Arial"/>
        <family val="2"/>
      </rPr>
      <t>Type Of Car Entrance Protection:</t>
    </r>
    <r>
      <rPr>
        <sz val="12"/>
        <rFont val="Arial"/>
        <family val="2"/>
      </rPr>
      <t xml:space="preserve"> POWER OPERATED CENTRE OPENING SLIDING DOOR - STAINLESSSTEEL - MOON ROCK FINISH                                                                                                                       </t>
    </r>
    <r>
      <rPr>
        <b/>
        <sz val="12"/>
        <rFont val="Arial"/>
        <family val="2"/>
      </rPr>
      <t>Type Of Landing Entrance Protection</t>
    </r>
    <r>
      <rPr>
        <sz val="12"/>
        <rFont val="Arial"/>
        <family val="2"/>
      </rPr>
      <t xml:space="preserve"> CENTRE OPENING SLIDING DOOR - STAINLESS STEEL - MOON ROCK FINISH
</t>
    </r>
    <r>
      <rPr>
        <b/>
        <sz val="12"/>
        <rFont val="Arial"/>
        <family val="2"/>
      </rPr>
      <t>Type of Landing Door Frame :</t>
    </r>
    <r>
      <rPr>
        <sz val="12"/>
        <rFont val="Arial"/>
        <family val="2"/>
      </rPr>
      <t xml:space="preserve"> STAINLESS STEEL - MOON ROCK
</t>
    </r>
    <r>
      <rPr>
        <b/>
        <sz val="12"/>
        <rFont val="Arial"/>
        <family val="2"/>
      </rPr>
      <t>Additional Door Spec</t>
    </r>
    <r>
      <rPr>
        <sz val="12"/>
        <rFont val="Arial"/>
        <family val="2"/>
      </rPr>
      <t xml:space="preserve"> :
</t>
    </r>
    <r>
      <rPr>
        <b/>
        <sz val="12"/>
        <rFont val="Arial"/>
        <family val="2"/>
      </rPr>
      <t>Clear opening of Gates / Doors</t>
    </r>
    <r>
      <rPr>
        <sz val="12"/>
        <rFont val="Arial"/>
        <family val="2"/>
      </rPr>
      <t xml:space="preserve"> : 900 X 2000 (MM Wide * MM Height)                                                                   </t>
    </r>
    <r>
      <rPr>
        <b/>
        <sz val="12"/>
        <rFont val="Arial"/>
        <family val="2"/>
      </rPr>
      <t>Type Of Control System</t>
    </r>
    <r>
      <rPr>
        <sz val="12"/>
        <rFont val="Arial"/>
        <family val="2"/>
      </rPr>
      <t xml:space="preserve">  :MICROPROCESSOR BASED SIMPLEX         SELECTIVE COLLECTIVE  CONTROL WITH / WITHOUT ATTENDENT
</t>
    </r>
    <r>
      <rPr>
        <b/>
        <sz val="12"/>
        <rFont val="Arial"/>
        <family val="2"/>
      </rPr>
      <t>Electric Supply</t>
    </r>
    <r>
      <rPr>
        <sz val="12"/>
        <rFont val="Arial"/>
        <family val="2"/>
      </rPr>
      <t xml:space="preserve"> : AC 400/440 VOLTS, 3 PHASE, 50 CYCLES
</t>
    </r>
    <r>
      <rPr>
        <b/>
        <sz val="12"/>
        <rFont val="Arial"/>
        <family val="2"/>
      </rPr>
      <t>Delivery Period / Time Of Erection</t>
    </r>
    <r>
      <rPr>
        <sz val="12"/>
        <rFont val="Arial"/>
        <family val="2"/>
      </rPr>
      <t xml:space="preserve"> 4MONTHS / EX-WORKS / 6 WEEKS                                                                                                                                                                                                                                     </t>
    </r>
    <r>
      <rPr>
        <b/>
        <sz val="12"/>
        <rFont val="Arial"/>
        <family val="2"/>
      </rPr>
      <t>Special Inclusions</t>
    </r>
    <r>
      <rPr>
        <sz val="12"/>
        <rFont val="Arial"/>
        <family val="2"/>
      </rPr>
      <t xml:space="preserve"> :                                                                                      
1. Battery Operated Emergency Light And Alarm Bell                           
2. Call Register Signal And Vf Door Operator 3 Way Intercom / Press And                                                                                                                                                                                                                                          Speak Phone
3.Landing Push Button In Landing Door Frames
4 Automatic Rescue Device
5Vandal Proof S.S. Button With S.S. Cover
6 Full Car Operating Panel
7 Call Register Signal And Vf Door Operator
8 Scrolling Type Direction &amp; Position Indicators In Car &amp; Landings.
9  Floor Annunciator With Music                                                                                      
10 Firemans Switch
11 False Ceiling In Car
12  Infra Red Door Screen-2d
12 Overload Warning Indicator Infra Red Door Screen-2d
13 Scaffolding &amp; Electrcity
14.3 way intercom /Press anf speak phonre                                                                                                                   15.Pit Ladder
16. SS Hand rail                                                                                                                                                                                                                       17. Lift License                                                                                                        18.Minor Nuilders Works                                                                                                     Comprehensive servicing and
maintenance of lifts for further period of 2 years beyond
free warranty period of one year from the date of
commissioning of lifts will be paid at the rate of 5% of
capital cost of lift</t>
    </r>
  </si>
  <si>
    <t>Supply and erect and commision at site 1 no of "13 person (884 kgs) passanger lift for Annex building at coimbatore in accordance with the  following  lift specification ( for INS, SI &amp; AC)</t>
  </si>
  <si>
    <t>NAME OF WORK:</t>
  </si>
  <si>
    <t xml:space="preserve"> </t>
  </si>
  <si>
    <t>Item No.</t>
  </si>
  <si>
    <t>Details of Work</t>
  </si>
  <si>
    <t>Total quantity of each item</t>
  </si>
  <si>
    <t>Length</t>
  </si>
  <si>
    <t>Breadth</t>
  </si>
  <si>
    <t>Height / Depth</t>
  </si>
  <si>
    <t xml:space="preserve">C - Acoustic Enclosure: 
Acoustic Enclosure is fabricated with CRCA sheet of 16 SWG. modular construction with lifting arrangement integral part of the enclosure, provision made to assemble &amp; is mantle easily as per site condition. No Parts extend beyond Acoustic Enclosure. 
• Provision made for fuel filling and fuel level is indicator with fuel gauge.
• Doors are provided with high quality EPDM gaskets to avoid leakage of sound, Door handles with locks. 
• Sound Proof enclosure by high quality mineral wool / imported PU fire resistant foam of 25 mm thickness.
</t>
  </si>
  <si>
    <t xml:space="preserve">• Specially designed attenuators are provided to minimize the noise levels from hot air outlet. Adequate space provided to meet fresh air requirement for combustion and hot air from radiator. 
• Temperature inside the Acoustic Enclosure shall not exceed beyond 5 Deg of ambient temperature.
Noise level shall be 75 dB (A) at 1 meter distance at free field conditions as specified by CPCB
</t>
  </si>
  <si>
    <t xml:space="preserve">(D) – ACCESSORIES: 
Fuel Tank: Draw out type day tank located inside the Acoustic Enclosure complete with fuel gauge, air vent, inlet and outlet connections.
BATTERIES: 1 X 12 V, each in charged condition of Exide / Prestolite or equivalent make with its leads. Batteries are located inside the Acoustic Enclosure. 
</t>
  </si>
  <si>
    <t xml:space="preserve">(E) – Engine Mounted Control Panel Consists of:
High Water &amp; Low water temperature gauge
Low water level for Radiator.
Low lube oil pressure &amp; lube oil temperature gauge. Engine over speed tripping.                      Low Fuel Level / Battery Health Status / RPM Indicator &amp; Running Hours.
</t>
  </si>
  <si>
    <t>Quantity</t>
  </si>
  <si>
    <t>Description of works or Materials</t>
  </si>
  <si>
    <t>Rate</t>
  </si>
  <si>
    <t>Per</t>
  </si>
  <si>
    <t>Amount</t>
  </si>
  <si>
    <t>Rs.</t>
  </si>
  <si>
    <t>P.</t>
  </si>
  <si>
    <t>EACH</t>
  </si>
  <si>
    <t>EXT</t>
  </si>
  <si>
    <t>SUB TOTAL</t>
  </si>
  <si>
    <t xml:space="preserve">PROVIDING 125 KV GENERATOR ARRANGEMENT FOR </t>
  </si>
  <si>
    <t xml:space="preserve">Technical Specification of 125 KVA DG Set
 A - Diesel Engine:
125 KVA Mech CPCB II, diesel engine developing 126.4 BHP (110%) at 1500 RPM. Water cooled radiator type, 4 stroke, 4 cylinders Inline suitable for 
Generating set application Engine confirms to as per ISO 3046 / BS 5514 / EU Stage II Standards. 
</t>
  </si>
  <si>
    <t xml:space="preserve">B -   Alternator : 
Crompton Greaves-Equivalent make rated at 125 KVA / 80 KW, 1500 RPM, 
415 V, 50 Hz, 0.8 PF, Three phase star connected, IP 23 Enclosure, brushless Alternator with AVR, Class “H” insulation. single bearing alternator suitable for close coupling, The alternator shall confirm to IS: 4722
</t>
  </si>
  <si>
    <t>Detailed Estimate</t>
  </si>
  <si>
    <t>Sno</t>
  </si>
  <si>
    <t>Description</t>
  </si>
  <si>
    <t>Cum</t>
  </si>
  <si>
    <t>Supplying and Laying of Rubber Moulded Hydraulic Pressed Paver Block stone 63mm thick over a base layer of sand filling including cost of materials laying &amp; Hammering Charges etc.,</t>
  </si>
  <si>
    <t>Sqm</t>
  </si>
  <si>
    <t>CC 1:5:10 (One of cement, five of sand and ten of hard broken stone Jelly) for foundation using 40 mm gauge broken stone jelly inclusive of shoring, strutting and bailing out water wherever necessary ramming, curing etc</t>
  </si>
  <si>
    <t>Brick work in cm 1:5 (One of cement and five of sand) using Kiln burnt country bricks of size8¾”x4¼”x2¾” (22x11x7cm) in foundation and basement including dewatering wherever necesary proper setting, curing etc.</t>
  </si>
  <si>
    <t>Plastering with cm 1:5 (One of cement and five of sand) 12mm thick finished with neat cement including providing band cornice, ceiling cornice, curing, scaffolding, etc</t>
  </si>
  <si>
    <t>Abstract</t>
  </si>
  <si>
    <t>Unit</t>
  </si>
  <si>
    <t xml:space="preserve">Supplying and filling in foundation and basement with filling Gravel in layers of 150 mm thickness well watered, rammed and  consolidated complying with relevant Standard specification including cost of </t>
  </si>
  <si>
    <t xml:space="preserve">Providing  Rubber Moulded Hydraulic Pressed Paver Block laying </t>
  </si>
  <si>
    <t xml:space="preserve">SI Block front side </t>
  </si>
  <si>
    <t xml:space="preserve">SI Block front &amp; Rear side </t>
  </si>
  <si>
    <t xml:space="preserve">SI Block corners </t>
  </si>
  <si>
    <t xml:space="preserve">AC Block front  &amp; Rear side </t>
  </si>
  <si>
    <t>INS Block  L/H &amp; R/H side  Road</t>
  </si>
  <si>
    <t>INS Block Front  side  Road</t>
  </si>
  <si>
    <t xml:space="preserve">Supplying and filling in foundation and basement with filling Crushed stone sand in layers of 150 mm thickness well watered, rammed and  consolidated complying with relevant Standard specification including cost of </t>
  </si>
  <si>
    <t>Retaining wall</t>
  </si>
  <si>
    <t>Earth work excavation for open foundation in all soils and sub-soils to the required depth as may be directed except in hard rock requiring blasting but inclusive of shoring,</t>
  </si>
  <si>
    <t>TAMIL NADU POLICE HOUSING CORPORATION</t>
  </si>
  <si>
    <t>======================================</t>
  </si>
  <si>
    <t>PLACE:-</t>
  </si>
  <si>
    <t>PWD DATA 2020 - 2021</t>
  </si>
  <si>
    <t>2020-2021</t>
  </si>
  <si>
    <t>-</t>
  </si>
  <si>
    <t>COST OF MATERIALS</t>
  </si>
  <si>
    <t>PER</t>
  </si>
  <si>
    <t>sqm</t>
  </si>
  <si>
    <t>Mason I Class</t>
  </si>
  <si>
    <t>Mason II Class</t>
  </si>
  <si>
    <t>Mazdoor Category I</t>
  </si>
  <si>
    <t>Stone Cutter I class</t>
  </si>
  <si>
    <t xml:space="preserve">Sand filling for pointing </t>
  </si>
  <si>
    <t>Rate for 10 sq.m</t>
  </si>
  <si>
    <t>Rate for 1 sq.m</t>
  </si>
  <si>
    <t xml:space="preserve">Inter locking paver block stone 63mm thick </t>
  </si>
  <si>
    <t>CULVERT (2 Nos)</t>
  </si>
  <si>
    <t>Providing LED Lighting and External Street light arrangements</t>
  </si>
  <si>
    <t>Supplying and fixing of 9W LED bulb (Superior variety) including cost of materials, labour charges for fixing including necessary connections, etc., all complere, and directed by the departmental officers.</t>
  </si>
  <si>
    <t>SI Qtrs</t>
  </si>
  <si>
    <t>INS Qtrs</t>
  </si>
  <si>
    <t>AC Qtrs</t>
  </si>
  <si>
    <t>Supplying and fixing of 18W 4' LED tube light with necessary fittings including cost of materials, labour charges for fixing including necessary connections, etc., all complere, and directed by the departmental officers.</t>
  </si>
  <si>
    <t>Supplying and fixing of 25W  LED single street light fitting complete with approved make and brand and as directed by the departmental officers. necessary clamps, including cost of materials, labour charges for fixing including necessary connections, etc., all complere, and as directed by the departmental officers.</t>
  </si>
  <si>
    <t>FOR BUILDING</t>
  </si>
  <si>
    <t>FOR STREET POLE</t>
  </si>
  <si>
    <t xml:space="preserve">SI Block Rear side </t>
  </si>
  <si>
    <t xml:space="preserve">INS Block  front &amp; Rear side  </t>
  </si>
  <si>
    <t>Supplying and fixing of  water tight bulk head fittings with guard suitable for 12 W LED bulb  including cost of guard with bulb, labour charges for fixing including necessary connections, etc., all complere, and directed by the departmental officers.</t>
  </si>
  <si>
    <t>Supply and fixing of 9 Metre Length Single Bracket Pole with Base Plate (300 x 300 x 6mm)  114.30mm OD x 5.40mm Thick x 5000mm Length,88.90mm OD x 4.85mm Thick x 2000mm Length,
76.10mm OD x 3.25mm Thick x 2000mm Length, MS base plate, duly welded at the bottom with concreting with construction of Masonry pedestal with suitable MS box to house 5A control switch 16A fuse unit (500V) etc, with suitable angle iron frame work, with door and with lock and key arrangements with 1 metre of 32mm dia GI pipe (Class B) Complete, with necessary clamps, on the above post with PVC unsheathed leads with Painting of suitable Colour etc.., all complere, and directed by the departmental officers.</t>
  </si>
  <si>
    <t>Supplying and fixing of 60W  LED single street light fitting complete with approved make and brand and as directed by the departmental officers. necessary clamps, including cost of materials, labour charges for fixing including necessary connections, etc., all complere, and as directed by the departmental officers.</t>
  </si>
  <si>
    <t>Electrical SD - XV-(Part '0') - 1) m</t>
  </si>
  <si>
    <t>Prividing PolyCarbonate multiwall sheet roofing have 6mm thick rafter size 100x50mmx2.0mm-3 Nos and /1.6mm X 2Nos and purlin 32 X 32mm and necessary screws,beedings,painting and finished with plastering coping nearly including all labour charges etc.. all complete and as directed  by the departmental officers.</t>
  </si>
  <si>
    <t>Providing OTS light Roofing arrangements</t>
  </si>
  <si>
    <t>SI OTS Area alround</t>
  </si>
  <si>
    <t>INS OTS Area alround</t>
  </si>
  <si>
    <t>Electrical SD - Annexure - VII - 18) (C)</t>
  </si>
  <si>
    <t>Providing External Electrical  arrangements</t>
  </si>
  <si>
    <t>Supply and erection of 125 Amps capacity floor mounting / wall mounting panel board (Cubical type) with bus bar chamber made up of 16 SWG MS sheet for 3 phase 4 wire system with 25mm x 3mm tin coated copper flats for phases and neutral; cable chamber, switch chamber and with 2 Nos. 25mmx3mm tinned copper flat for the earth bus on the rear side of the panel board; necessary interconnections by copper flat of suitable sizes; suitable PVC colour sleeves for the interconnecting copper flats / rigid copper wire; earth connections to all swithces / bus bar by copper flats of suitable sizes from the earth bus; hylam sheet separation between bus bar and swithces;  1set LED pilot lamps with switches, fuse units, suitable angle iron frame size of 40mmx 40mmx 6mm with powder coated painting over one coat of red primer and with numbering; superscription of cables sizes, capacity of switches etc and incorporating the following:</t>
  </si>
  <si>
    <r>
      <rPr>
        <b/>
        <sz val="12"/>
        <rFont val="Cambria"/>
        <family val="1"/>
      </rPr>
      <t>Incoming:</t>
    </r>
    <r>
      <rPr>
        <sz val="12"/>
        <rFont val="Cambria"/>
        <family val="1"/>
      </rPr>
      <t xml:space="preserve"> 2 nos. 125A MCCB 4 pole  15KA MCCB with all protective devices and mechanical inetrlocking arrangements between two incomers to be provided.
</t>
    </r>
    <r>
      <rPr>
        <b/>
        <sz val="12"/>
        <rFont val="Cambria"/>
        <family val="1"/>
      </rPr>
      <t>Outgoings:</t>
    </r>
    <r>
      <rPr>
        <sz val="12"/>
        <rFont val="Cambria"/>
        <family val="1"/>
      </rPr>
      <t xml:space="preserve"> 10 nos. 63A TPN 15KA MCCB with all protective devices. 
Dummy provision - 1 No.</t>
    </r>
  </si>
  <si>
    <t xml:space="preserve">1set LED pilot lamps withfuse units, switches and interconnections. Inter connections to the bus bar by 25mm x 3mm TC copper flat for phases and neutral from 125A TPN MCCB the bus; interconnection by SWG No.8 TC copper for the phases and neutral from the 63A fuse units :  6mm thick hylam sheet separation between bus bar chamber and switches chamber; insulaters for the support for the bus; superscribing on the panel board the size, capacity of cable, switches, location etc. 2 nos. metalic danger boards - </t>
  </si>
  <si>
    <t>x</t>
  </si>
  <si>
    <t>For SI Block</t>
  </si>
  <si>
    <t>For INS Block</t>
  </si>
  <si>
    <t>For AC Block</t>
  </si>
  <si>
    <t xml:space="preserve">Supply and fixing of brass cable gland for the following sizes of PVC / XLPE armoured cableswith earth connection. </t>
  </si>
  <si>
    <t>Brickwork in CM 1:5, 230mm thick using Fly ash bricks of size 23X11X7cm  for superstructure</t>
  </si>
  <si>
    <t>Brickwork partition wall in CM 1:4, 110mm thick using chamber bricks of size 23X11X7cm for superstructure a) foundation and basement</t>
  </si>
  <si>
    <t>Storm Water Drain &amp; Culvert</t>
  </si>
  <si>
    <t xml:space="preserve">Supplying and filling in foundation and basement with filling Crushed stone sand  </t>
  </si>
  <si>
    <r>
      <rPr>
        <b/>
        <sz val="11"/>
        <rFont val="Arial"/>
        <family val="2"/>
      </rPr>
      <t>M 30 grade concrete</t>
    </r>
    <r>
      <rPr>
        <sz val="11"/>
        <rFont val="Arial"/>
        <family val="2"/>
      </rPr>
      <t xml:space="preserve"> </t>
    </r>
    <r>
      <rPr>
        <b/>
        <sz val="11"/>
        <rFont val="Arial"/>
        <family val="2"/>
      </rPr>
      <t>in Foundation and Basement</t>
    </r>
  </si>
  <si>
    <t>Brick work in cm 1:5 for using fly ash bricks for foundation and basement</t>
  </si>
  <si>
    <t>Concrete qty</t>
  </si>
  <si>
    <t>Earth work excavation for Open Foundation in all soils and sub soils to the required depth</t>
  </si>
  <si>
    <t>M 30 grade concrete in Foundation and Basement</t>
  </si>
  <si>
    <t>P.C.C,R.C.C SLAB OF40mm THICK using standardised concrete mix of M30 grade</t>
  </si>
  <si>
    <t>Providing Form work and centering for reinforced cement concrete works including supports and strutting up to 3.30m heigh                                                                     b.) Plain surfaces such as Roof slab, floorslab, etc.</t>
  </si>
  <si>
    <r>
      <t>Supply and providing cable end termination for the following sizes of PVC XLPE armoured LTUG Aluminium cable with necessary aluminium cable sockets by crimping legs etc. with electrical connection complete.</t>
    </r>
    <r>
      <rPr>
        <b/>
        <sz val="12"/>
        <rFont val="Cambria"/>
        <family val="1"/>
      </rPr>
      <t xml:space="preserve"> 
</t>
    </r>
  </si>
  <si>
    <t>Supply and erection of 125 Amps capacity floor mounting metering panel board ( cubical type ) of size 3.6' x 6.5' x 1' with bus bar chamber made up of 16 SWG MS sheet for 3 phase 4 wire system with 25mm x 3mm tincoated copper flats of phases and neutral individual metering chamber and with 2 Nos 25 x 3 mm GI Flat for the earth bus on the rear side of the panel board necessary interconnections by copper flat of suitable sizes ;suitable PVC colour sleeves for the interconnecting copper flats / rigid copper wire earth connections to all switches / bus bar by GI flats of suitable sizes from the earth bus.1Set LED pilot lamps with switches,fuse uints,suitable angle iron frame size 40mm x 40mm x 6mm with painting in two coats of suitable colour over one coat of red oxide and with numbering superscription of cables sizes,capacity of switches etc and incorporating the following.</t>
  </si>
  <si>
    <r>
      <rPr>
        <b/>
        <sz val="12"/>
        <rFont val="Cambria"/>
        <family val="1"/>
      </rPr>
      <t xml:space="preserve">Incoming: </t>
    </r>
    <r>
      <rPr>
        <sz val="12"/>
        <rFont val="Cambria"/>
        <family val="1"/>
      </rPr>
      <t>3Nos, 300A cut outs.</t>
    </r>
    <r>
      <rPr>
        <b/>
        <sz val="12"/>
        <rFont val="Cambria"/>
        <family val="1"/>
      </rPr>
      <t xml:space="preserve">                                                                                                                                  Bus Capacity: </t>
    </r>
    <r>
      <rPr>
        <sz val="12"/>
        <rFont val="Cambria"/>
        <family val="1"/>
      </rPr>
      <t xml:space="preserve">125A 3 Phase 4 wires copper flats for phases and neutral.
</t>
    </r>
    <r>
      <rPr>
        <b/>
        <sz val="12"/>
        <rFont val="Cambria"/>
        <family val="1"/>
      </rPr>
      <t/>
    </r>
  </si>
  <si>
    <t>Out goings: 4 Nos Metering Chamber each chamber containing 3 Nos 63 A fuse units, 1 No 25 x 3mm copper flats for neutral link, 32 A TPN 10 KA MCB, space provision for fixing TNEB Energy meter and glass cover of suitable size for taking meterreadings, and also 1 No 32 A fuse unit with neutral link and and 32 A DP 10 KA MCB for sigle phase services for common lighting purposes and 1 No of dummy provision.Also necessary wiring with 6sqmm PVcC insulated coppper cable from TNEB cut out to energy meter and from energy meter to 32A TPNMCB/DP MCB 1 set LED pilot lamps with fuse units, switches and interconnection . Interconnections to the bus bsr by 25X3mm TC copper plates for phases and neutrals from 300A cut outs to the bus and No 6 SWG copper for the Phases and neutral from the 63A fuse unit ffrom the bus. Fixing of 6mm thick hylem sheet for  fixing energy meters , insulators for the support for the bus superscribing on the panel board  the size, capacity of cable, switches, location etc, 2Nos metalic danger boards etc., all complete and as directed by the Departmental officers ( The quality and brand should be got approved from Executive engineer before use) Data C</t>
  </si>
  <si>
    <t>For Common</t>
  </si>
  <si>
    <t xml:space="preserve">i)    3.5 c x 185 sq mm  E.P Post/Pillar box to Bus bar  </t>
  </si>
  <si>
    <t>Water supply Pump rooms</t>
  </si>
  <si>
    <t>ii)    3.5 c x 35 sq mm E.P Post/Pillar box to Pump room</t>
  </si>
  <si>
    <t>Fire fighting Pump room</t>
  </si>
  <si>
    <t>For Genset to Common Busbar</t>
  </si>
  <si>
    <t>Supply and fixing of 63A TPN Switch Disconnector Fuse Units in Sheet Steel Enclosure with HRC fuses Double Break</t>
  </si>
  <si>
    <t>7 SEGMENTS (3 TIER) 3 PHASE DISTRIBUTION BOARD
WITH  TPMCB DB with Metal / Acrylic Door Cover with IP 42 4 way / 6 way / 8 way / 12 way TPMCB sheet steel
distribution boards flush type / surface type fitted with
bus bars and neutral links with single / three phase MCB outgoings and separate 4 way provision for
accommodating One No. 4 pile incoming MCB / Isolator
and another separate 4 way provision for accommodating One No. 4 pole ELCB / RCD (totally 8 ways in one segment) (3 x 4 ways in each segment) and separate provisions for MCB / Isolator (totally 12 Nos.
Protection</t>
  </si>
  <si>
    <t>supply and erection  of  40 kvar  apfc  panel  made out of 14/16 swg ms sheet steel with ivory colour powder coated,cubical type,floor mounting  enclosure.the panel should have the metering chamber with multi functional  digital meter with requird selectors and 3- phase indication.busbar will be of copper suitable for 250a  current rating.the panel should also provided with  metalic danger board, eye hook, earth bus and all the live parts are shrouded with hylam  sheets.cable entry will be at bottom. the panel consist of incomer: - 1-no, 125a ,4pole sdf  and 5 stage apfc relay  . outgoing:-1nos-15kvar,63a sdf and contactor, 2nos10 kvar,-32a tpn sdfand contactor, 1nos 5 kvar 32a sdf with contactor. all complete and as directed by the departmental officers.</t>
  </si>
  <si>
    <t>Earthing for lift</t>
  </si>
  <si>
    <t>Earthing for Genset</t>
  </si>
  <si>
    <t>supply and laying of 25 x 6mm Copper flat for mv panel earthing with all consumsons</t>
  </si>
  <si>
    <t>Earthing for Busbar</t>
  </si>
  <si>
    <t>For SI Block &amp; Common</t>
  </si>
  <si>
    <t>providing of copper plate 600x 600x 3mm  earthing with 2.85 mtrslong40mm dia gi pipe earth for ups, server panelsetc.,, including charcoal,solt,and masonary civil construction chambers with cover</t>
  </si>
  <si>
    <t>Supply and clamping of 3 C x 2.5 Sqmm PVC armoured copper cable on wall and ceiling with necessary GI saddle clamps inside the building.</t>
  </si>
  <si>
    <t>Supply and fixing of 8 way SPN Double Door DB with 40 amps 4 pole MCB and 16A DP RCCB- 2 Nos for Lift Light fitting and socket control.</t>
  </si>
  <si>
    <t>Terrace floor  for lift area</t>
  </si>
  <si>
    <t>Supplying and laying of 8swg copper wire on wall below ground levels with necessary ‘U’ Nails, earth work excavation and refilling etc... including cost of all materials etc.. all complete.</t>
  </si>
  <si>
    <t>supply and laying of 25 x 3mm Copper wire for mv panel earthing with all consumsons</t>
  </si>
  <si>
    <t xml:space="preserve">Preparation of necessary electrical drawings for approval by CEIG, submission of drawings for approval, arrange for the inspection of the Electrical Inspectorate officials and obtaining Safety Certificate for availing suppy from TANGEDCO and  commissioning the installations. </t>
  </si>
  <si>
    <t>For SI, INS &amp; AC Quarters</t>
  </si>
  <si>
    <t>Job</t>
  </si>
  <si>
    <t xml:space="preserve">Supply and laying of  the following sizes of GI Pipes for Below Ground level </t>
  </si>
  <si>
    <t>i)   200mm dia</t>
  </si>
  <si>
    <t>For Road crossing</t>
  </si>
  <si>
    <t xml:space="preserve">Supply and laying of  the following sizes of GI Pipes for Above Ground level </t>
  </si>
  <si>
    <t>For Service connection</t>
  </si>
  <si>
    <t xml:space="preserve">i)   200mm dia </t>
  </si>
  <si>
    <t xml:space="preserve">ii)   50mm dia </t>
  </si>
  <si>
    <t xml:space="preserve">ii)   50mm dia For </t>
  </si>
  <si>
    <t>Supply and laying of  the following sizes of GI Specials</t>
  </si>
  <si>
    <t>i)   GI BEND</t>
  </si>
  <si>
    <t>200mm dia</t>
  </si>
  <si>
    <t>50mm dia</t>
  </si>
  <si>
    <t>ii)   GI COUPLING</t>
  </si>
  <si>
    <t>iii)    3.5 c x 25 sq mm Busbar to Lift</t>
  </si>
  <si>
    <t>For EB Duct Wall</t>
  </si>
  <si>
    <t>Brickwork partition wall in CM 1:4, 110mm thick using Fly ash bricks of size 23X11X7cm for superstructure a) foundation and basement</t>
  </si>
  <si>
    <t>Incoming: 2 nos. 125A MCCB 4 pole  15KA MCCB with all protective devices and mechanical inetrlocking arrangements between two incomers to be provided.
Outgoings: 10 nos. 63A TPN 15KA MCCB with all protective devices. 
Dummy provision - 1 No.</t>
  </si>
  <si>
    <t>No</t>
  </si>
  <si>
    <t>ELECTRICAL DATA</t>
  </si>
  <si>
    <t>Qty.</t>
  </si>
  <si>
    <t>Data - D</t>
  </si>
  <si>
    <t>Length = 5 ft.       Height = 4ft.      Depth = 1.5ft.</t>
  </si>
  <si>
    <t>Requirement of 16 SWG MS sheet :</t>
  </si>
  <si>
    <t>Front and back   5' x 4' x 2              =   40 sq.ft.</t>
  </si>
  <si>
    <t>Top and bottom  5' x 1.5 'x 2          =  15 sq.ft.</t>
  </si>
  <si>
    <t>Two sides          4' x 1.5 'x  2           =  12 sq.ft.</t>
  </si>
  <si>
    <t>Between switches and cable chamber          
4' x 1.5' x  2           = 12 sq.ft.</t>
  </si>
  <si>
    <t>Between switches  1.5' x 1.5' x 9        = 20.25sq.ft.</t>
  </si>
  <si>
    <t xml:space="preserve">                                                          = 99.25 sq.ft.</t>
  </si>
  <si>
    <t>Wastage    10%                                  =   9.9 sq.ft.</t>
  </si>
  <si>
    <t xml:space="preserve">                                                         =109.15 sq.ft.</t>
  </si>
  <si>
    <t>In kgm      109.15 x 1.17                  = 127.7 kgm</t>
  </si>
  <si>
    <t>Cost of MS sheet</t>
  </si>
  <si>
    <t>Requirement of steel:</t>
  </si>
  <si>
    <t>Channel size 75mm x 40mm</t>
  </si>
  <si>
    <t xml:space="preserve">1.5' x 2 x2 = 6 kgm        </t>
  </si>
  <si>
    <t>Angle size - 38 x 38 x 6mm</t>
  </si>
  <si>
    <t>1metre = 3.25kgm</t>
  </si>
  <si>
    <t>Total angle iron required = 5' x 4 + 4' x 4runs   = 36 ft x 0.3 
= 10.8 mtrs</t>
  </si>
  <si>
    <t>10.8  x 3.25 = 35.1kgm</t>
  </si>
  <si>
    <t>Total: 6 + 35.1= 41.1 kg</t>
  </si>
  <si>
    <t>Cost of steel</t>
  </si>
  <si>
    <t>Copper requirement:</t>
  </si>
  <si>
    <t>Copper bus by 25mm  x 3mm copper</t>
  </si>
  <si>
    <t xml:space="preserve">Flats for phases and 25mm x 3mm </t>
  </si>
  <si>
    <t>For neutral</t>
  </si>
  <si>
    <t>4.5' x 4 x 0.22 = 3.96 kgm</t>
  </si>
  <si>
    <t>Earth bus by 25mm x 3mm TC copper flat</t>
  </si>
  <si>
    <t>(5' x  2 + 4 x 2 ) x 0.22 = 3.96 kgm</t>
  </si>
  <si>
    <t xml:space="preserve">Inter connection between incoming 100 ATPN and bus by 25mm x 3mm for phases and neutral </t>
  </si>
  <si>
    <t>2' x 4 x 0.22 = 1.76 kgm</t>
  </si>
  <si>
    <t>Between bus &amp; 63 A TPN  by No. 8 copper</t>
  </si>
  <si>
    <t>2' x 4 x 10 = 80 /26 = 3.0 kgm</t>
  </si>
  <si>
    <t>Total copper required:             
3.96 + 3.96 + 1.76 + 3.0  =  12.68 kg</t>
  </si>
  <si>
    <t xml:space="preserve">Cost of copper </t>
  </si>
  <si>
    <t xml:space="preserve">Tin coating of copper </t>
  </si>
  <si>
    <t>A</t>
  </si>
  <si>
    <t xml:space="preserve">Interconnection charges   </t>
  </si>
  <si>
    <t>Amp</t>
  </si>
  <si>
    <t>125 A MCCB 4 pole 15 KA MCCB with mechanical interlocking</t>
  </si>
  <si>
    <t>63A TPN 15 KA MCCB with HRC fuses</t>
  </si>
  <si>
    <t>Hylam sheet separation between bus chambers</t>
  </si>
  <si>
    <t>4' x 1.5' x 2 = 12 sq.ft.   12 x 0.096 = 1.152 m2</t>
  </si>
  <si>
    <t>m2</t>
  </si>
  <si>
    <t>Cost of hylum sheet</t>
  </si>
  <si>
    <t>Insulators</t>
  </si>
  <si>
    <t>LED pilot lamps</t>
  </si>
  <si>
    <t>6A fuse units</t>
  </si>
  <si>
    <t>m</t>
  </si>
  <si>
    <t>1 sqmm PVC copper cable</t>
  </si>
  <si>
    <t>MS sheet fabrication charges</t>
  </si>
  <si>
    <t>Angle iron fabrication charges</t>
  </si>
  <si>
    <t>MCCBs / Pilot lamp fixing charges vide SD - 141</t>
  </si>
  <si>
    <t>sq.ft.</t>
  </si>
  <si>
    <t>Painting with primer &amp; suitable colour</t>
  </si>
  <si>
    <t>Sq.ft</t>
  </si>
  <si>
    <t>Lettering charges</t>
  </si>
  <si>
    <t>Sundries 2% such as bolts, nuts, washers, insulation tape, PVC sleeves etc.</t>
  </si>
  <si>
    <t>Transport charges</t>
  </si>
  <si>
    <t>Erection charges</t>
  </si>
  <si>
    <t>OR</t>
  </si>
  <si>
    <t xml:space="preserve">Supply and laying of  the following sizes of PVC / XLPE    armoured alluminium LTUG cable </t>
  </si>
  <si>
    <t xml:space="preserve"> front and rear area</t>
  </si>
  <si>
    <t>shoe rack</t>
  </si>
  <si>
    <t>Fly ash Brick work in cm 1:5 (One of cement and five of sand) using fly ash  bricks of size 9”x4½”x3” (23x11.4x7.5 cm) in foundation and basement including dewatering wherever necessary proper setting, curing etc., complete with relevant standard specifications.</t>
  </si>
  <si>
    <t>Special ceiling plastering in cement mortar 1:3 (One of cement and three of sand) 20 mm thick for bottom of roof, stair, waist, landing and sunshades in all floors finished with neat cement including hacking the areas, providing band cornice, scaffolding, curing etc., complete</t>
  </si>
  <si>
    <t>Painting the new walls with two coats of oil bound distemper of approved brand over cement plastered wall surfaces including cost of paints, putty, brushes, watering, curing, etc., all complete as directed by the departmental officers (paints and its shade shall be got approved from the Executive Engineer before use)</t>
  </si>
  <si>
    <t xml:space="preserve">White washing two coats for old walls using clean shell lime slaked including cost of lime, gum, blue, brushes, including scaffolding, thorough scrapping and washing with soap, soda water etc., complete in all respects and complying with relevant standard specifications. </t>
  </si>
  <si>
    <t xml:space="preserve">Painting old walls with  two coats with ready mixed plastic emulson paint of first class quality paint of approved colour and shade over a priming coat, including thorough scrapping, clean removal of dirt and dust etc., complete including cost of necessary brushes, labour charges, patty etc., complying with relevant standard specification. The paint should be supplied by the contractors at his own cost. (The quality and shade of the paint should be got approved by the  Executive engineer before use.) </t>
  </si>
  <si>
    <t>Dismantling the damaged pressed tiles in cement mortar without affecting the adjacent structures in all floors including the cost of required tools and plants and clearing the debris away from the site etc., all complete and as directed by the departmental officers.</t>
  </si>
  <si>
    <t xml:space="preserve">Finishing the top of roof with the one course of Hydraulic pressed tiles of approved superior quality of size 23cm x 23cm x20mm thick laid over weathering course in CM 1:3 (One of cement and Three of sand) 12mm thick mixed with water proofing compound at 2% by weight of cement used and pointed neatly with the same cement mortar mixed with  water proofing compound including curing etc., complete complying with relevant standard specifications.(The Quality of tiles shall be got approved from the Executive Engineer before use)   </t>
  </si>
  <si>
    <t>Pointing the Disturbed Pressed Tiles in C.M 1:3 (One of Cement and three of Sand) 20mm thick for full depth of tiles including  curing and racking out the joints of 20mm deep and disposing the debries away from the site etc., all complete and as directed by the departmental officers</t>
  </si>
  <si>
    <t>2021-2022</t>
  </si>
  <si>
    <t>*</t>
  </si>
  <si>
    <t>CEMENT MORTAR(1:1.5)</t>
  </si>
  <si>
    <t>M.T</t>
  </si>
  <si>
    <t>CEMENT</t>
  </si>
  <si>
    <t>SAND</t>
  </si>
  <si>
    <t>MIXING OF MORTAR</t>
  </si>
  <si>
    <t>L.S</t>
  </si>
  <si>
    <t>SUNDRIES</t>
  </si>
  <si>
    <t>TOTAL FOR 1 CUM</t>
  </si>
  <si>
    <t>CEMENT MORTAR(1:2)</t>
  </si>
  <si>
    <t>CEMENT MORTAR(1:3)</t>
  </si>
  <si>
    <t>CEMENT MORTAR(1:4)</t>
  </si>
  <si>
    <t>CEMENT MORTAR(1:5)</t>
  </si>
  <si>
    <t>CEMENT MORTAR(1:6)</t>
  </si>
  <si>
    <t>EARTH WORK EXCAVATION</t>
  </si>
  <si>
    <t>---------------------</t>
  </si>
  <si>
    <t>EARTH WORK EXCAVATION IN SS20B</t>
  </si>
  <si>
    <t>ADD 100% FOR NARROW CUTTING</t>
  </si>
  <si>
    <t xml:space="preserve"> 1/3REFILLING CHARGES</t>
  </si>
  <si>
    <t>TOTAL FOR 10 CUM</t>
  </si>
  <si>
    <t>RATE PER CUM INCLUDING REFILLING</t>
  </si>
  <si>
    <t>0 TO 2M</t>
  </si>
  <si>
    <t>2.1</t>
  </si>
  <si>
    <t>FILLING IN FOUNDATION AND</t>
  </si>
  <si>
    <t>BASEMENT  WITH  FILLING SAND</t>
  </si>
  <si>
    <t>COST OF FILLINGSAND</t>
  </si>
  <si>
    <t>LABOUR CHARGES FOR FILLING</t>
  </si>
  <si>
    <t>TOTAL FOR 1.0 CUM</t>
  </si>
  <si>
    <t>3.1</t>
  </si>
  <si>
    <t>CEMENT CONCRETE(1:5:10) USING</t>
  </si>
  <si>
    <t>40mm HBSTONE METEL</t>
  </si>
  <si>
    <t xml:space="preserve">  H.B.STONEJELLY 40mm</t>
  </si>
  <si>
    <t>NO.</t>
  </si>
  <si>
    <t>MASON II</t>
  </si>
  <si>
    <t>MAZDOOR I</t>
  </si>
  <si>
    <t>MAZDOOR II</t>
  </si>
  <si>
    <t xml:space="preserve">FLY  ASH BRICKS DATA </t>
  </si>
  <si>
    <t xml:space="preserve">B.W IN C.M(1:5) using fly ash  bricks </t>
  </si>
  <si>
    <t>Bricks of size 23x11x7 cm</t>
  </si>
  <si>
    <t>NOS.</t>
  </si>
  <si>
    <t xml:space="preserve"> 1000NO.</t>
  </si>
  <si>
    <t>MASON I</t>
  </si>
  <si>
    <t>TOTAL FOR 2.83168 CUM</t>
  </si>
  <si>
    <t>RATE PER CUM</t>
  </si>
  <si>
    <t>=</t>
  </si>
  <si>
    <t>G.F</t>
  </si>
  <si>
    <t>F.F</t>
  </si>
  <si>
    <t>S.F</t>
  </si>
  <si>
    <t>T.F</t>
  </si>
  <si>
    <t>Forth floor</t>
  </si>
  <si>
    <t xml:space="preserve">B.W IN C.M(1:6) using fly ash bricks </t>
  </si>
  <si>
    <t>B.W IN C.M(1:4) using  fly ash bricks</t>
  </si>
  <si>
    <t>Average rate for staircase steps</t>
  </si>
  <si>
    <t>PARTITION WALL</t>
  </si>
  <si>
    <t>B.W IN C.M(1:4) using fly ash bricks of size 23x11.4x7.5Cm</t>
  </si>
  <si>
    <t>**</t>
  </si>
  <si>
    <t>PARTITION WALL OF 110 mm thick</t>
  </si>
  <si>
    <t>PARATITION B.W IN C.M(1:4)</t>
  </si>
  <si>
    <t>TOTAL FOR 10 SQM</t>
  </si>
  <si>
    <t>RATE PER SQM</t>
  </si>
  <si>
    <t>Fourth Floor</t>
  </si>
  <si>
    <t>B.W IN C.M(1:4) USING 2-B Categery using fly ash bricks</t>
  </si>
  <si>
    <t>1000NO.</t>
  </si>
  <si>
    <t xml:space="preserve">  </t>
  </si>
  <si>
    <t>***</t>
  </si>
  <si>
    <t>PARTITION WALL OF 70mm thick</t>
  </si>
  <si>
    <t>PRATITION B.W IN C.M(1:4)</t>
  </si>
  <si>
    <t>Forth Floor</t>
  </si>
  <si>
    <t>b.</t>
  </si>
  <si>
    <t>Form work for Roof and lintels using M.S sheet</t>
  </si>
  <si>
    <t>Standardised concrete Mix M20 Grade Concrete</t>
  </si>
  <si>
    <t>cum</t>
  </si>
  <si>
    <t>20mm HBG Machine crushed stone jelly    (7730 Kg)</t>
  </si>
  <si>
    <t>10-12mm HBG Machine crushed stone jelly    (5156 Kg)</t>
  </si>
  <si>
    <t>Sand    (7670 Kg)</t>
  </si>
  <si>
    <t>Cement</t>
  </si>
  <si>
    <t>Plasticiser /Super plasticiser @ .60% of cement (P57 item NO.198</t>
  </si>
  <si>
    <t>Mason II</t>
  </si>
  <si>
    <t>Maz I</t>
  </si>
  <si>
    <t>Maz II</t>
  </si>
  <si>
    <t>Total for 10 cum</t>
  </si>
  <si>
    <t>for 1 cum</t>
  </si>
  <si>
    <t>Vibrating charges p-28 /103</t>
  </si>
  <si>
    <t>LS</t>
  </si>
  <si>
    <t>Add for water charges &amp; other sundries (0.5 % of sub total</t>
  </si>
  <si>
    <t>Foundation &amp; Basement</t>
  </si>
  <si>
    <t>wardrobe, shelves, kitchen sinks,</t>
  </si>
  <si>
    <t>hearth slab and sunshade etc., for the</t>
  </si>
  <si>
    <t>following thickness including cost of</t>
  </si>
  <si>
    <t>Cuddappah slab and labour charges for</t>
  </si>
  <si>
    <t>fixing in position etc., all complete</t>
  </si>
  <si>
    <t>(Both sides polished)</t>
  </si>
  <si>
    <t>A.</t>
  </si>
  <si>
    <t xml:space="preserve"> 20mm Thick slab:-</t>
  </si>
  <si>
    <t>==================</t>
  </si>
  <si>
    <t>Cuddappah slab</t>
  </si>
  <si>
    <t>No.</t>
  </si>
  <si>
    <t>Mason Ist</t>
  </si>
  <si>
    <t>Each</t>
  </si>
  <si>
    <t>Mazdoor Ist</t>
  </si>
  <si>
    <t>Packing with C.M., Scaffolding</t>
  </si>
  <si>
    <t>and Polishing etc.,</t>
  </si>
  <si>
    <t>Total for Ten sqm</t>
  </si>
  <si>
    <t>Rate for one SQM</t>
  </si>
  <si>
    <t>Providing Granite slab flooring of</t>
  </si>
  <si>
    <t>any size 0f 6mm T.K including pointing etc.,</t>
  </si>
  <si>
    <t>as directed by the Dept.Officers.</t>
  </si>
  <si>
    <t>COST OF Granite  tile 20mm tk(Ruby red/raw silk) polished</t>
  </si>
  <si>
    <t>C.M(1:3)</t>
  </si>
  <si>
    <t>LABOUR FOR LAYING &amp; POINTING</t>
  </si>
  <si>
    <t>Grout</t>
  </si>
  <si>
    <t>33.</t>
  </si>
  <si>
    <t>PLASTERING C.M(1:5) 12mmTHICK</t>
  </si>
  <si>
    <t>PLASTERING C.M(1:5) 20mmTHICK</t>
  </si>
  <si>
    <t>PLASTERING C.M(1:3) 20mmTHICK</t>
  </si>
  <si>
    <t>28.</t>
  </si>
  <si>
    <t>FINISHING THE TOP OF FLOORING</t>
  </si>
  <si>
    <t>WITH C.M(1:4)20mm THICK</t>
  </si>
  <si>
    <t>MAZDOOR  I</t>
  </si>
  <si>
    <t>38.1.</t>
  </si>
  <si>
    <t>CEMENT PAINTING TWO COATS</t>
  </si>
  <si>
    <t>OVER THE PRIMER COAT OF</t>
  </si>
  <si>
    <t>APPROVED CEMENT PAINT FOR NEW</t>
  </si>
  <si>
    <t>PLASTERED SURFACES</t>
  </si>
  <si>
    <t>Primer coat using white cement</t>
  </si>
  <si>
    <t>PAINTER I</t>
  </si>
  <si>
    <t>PAINTING TWO COATS OVER NEW           (as per PWD Standard Data)</t>
  </si>
  <si>
    <t xml:space="preserve">PLASTERED SURFACE WITH </t>
  </si>
  <si>
    <t>OBD</t>
  </si>
  <si>
    <t>OBD p-45 sl.140</t>
  </si>
  <si>
    <t xml:space="preserve">PAINTER I </t>
  </si>
  <si>
    <t>SUNDRIES FOR BRUSHES,ETC</t>
  </si>
  <si>
    <t xml:space="preserve">SUNDRIES </t>
  </si>
  <si>
    <t>WHITE WASHING TWO COAT</t>
  </si>
  <si>
    <t>SLACKED SHELL LIME</t>
  </si>
  <si>
    <t>SUNDRIES FOR BRUSH ETC</t>
  </si>
  <si>
    <t>TOTAL FOR 100 SQM</t>
  </si>
  <si>
    <t>POINTING WITH C.M.(1:3)FOR</t>
  </si>
  <si>
    <t>PRESSED TILES</t>
  </si>
  <si>
    <t>CEMENT MORTER(1:3)</t>
  </si>
  <si>
    <t>FINISHING TOP OF ROOF WITH</t>
  </si>
  <si>
    <t>ONE  COURSE OF PRESSED TILES</t>
  </si>
  <si>
    <t>OVER A BED OF C.M(1:3),</t>
  </si>
  <si>
    <t>12mmTHICK MIXED WITH WATER PROOF COMPOUND</t>
  </si>
  <si>
    <t>AT 2% BY WEIGHT OF CEMENT</t>
  </si>
  <si>
    <t>PRESSED TILES 23X23X2cm P-15</t>
  </si>
  <si>
    <t>1000 Nos</t>
  </si>
  <si>
    <t>POINTING WITH C.M(1:3)</t>
  </si>
  <si>
    <t>WPC</t>
  </si>
  <si>
    <t>Plastic Emulsion PAINT two coat for old wall</t>
  </si>
  <si>
    <t>LIT</t>
  </si>
  <si>
    <t>Plastic Emulsion PAINT</t>
  </si>
  <si>
    <t>Painter I</t>
  </si>
  <si>
    <t>Thorouh scrapping p28/108</t>
  </si>
  <si>
    <t>ls</t>
  </si>
  <si>
    <t>Supplying, laying, fixing and jointing the 20 mm  PVC pipes as per ASTM D - 1785 of schedule 40 of wall thickness not less than the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t>
  </si>
  <si>
    <t>Supplying, fabricating   and placing in position of  Mild steel Grills / Ribbed Tor Steels for reinforcement for all floors including cost of  binding wire, bending tying  etc., all complete in all respects.</t>
  </si>
  <si>
    <t>TOTAL FOR ONE NUMBER</t>
  </si>
  <si>
    <t>58.1(b)</t>
  </si>
  <si>
    <t>B.</t>
  </si>
  <si>
    <t>SUPPLY AND FIXING OF PVC PIPE</t>
  </si>
  <si>
    <t xml:space="preserve">75MM DIA OF PVC SWR PIPE INCLUDING </t>
  </si>
  <si>
    <t>PACKING THE JOINTS WITH RUBBER</t>
  </si>
  <si>
    <t>LUBERICANT AND FIXING IN TO</t>
  </si>
  <si>
    <t>WALL WITH WOODEN PLUGES</t>
  </si>
  <si>
    <t>SCREWSHOLDING CLAMPSETC</t>
  </si>
  <si>
    <t>COMPLETE  type 'B'.</t>
  </si>
  <si>
    <t>RMT</t>
  </si>
  <si>
    <t>P.V.C. PIPE 75mm DIA</t>
  </si>
  <si>
    <t>P.V.C BEND WITH DOOR</t>
  </si>
  <si>
    <t>P.V.C COWL</t>
  </si>
  <si>
    <t>P.V.C DOOR TEE</t>
  </si>
  <si>
    <t>PLUMBER I</t>
  </si>
  <si>
    <t>COST OF RUBBER</t>
  </si>
  <si>
    <t>LUBRICANTT.W.PLUGS AND</t>
  </si>
  <si>
    <t>C.I.CLAMPS ETC</t>
  </si>
  <si>
    <t>SUNDERS</t>
  </si>
  <si>
    <t>TOTAL FOR 3 RMT</t>
  </si>
  <si>
    <t>RATE PER RMT</t>
  </si>
  <si>
    <t>LABOUR FOR LAYING &amp; FIXING</t>
  </si>
  <si>
    <t>TOTAL FOR 1 RMT</t>
  </si>
  <si>
    <t>43.</t>
  </si>
  <si>
    <t>a.</t>
  </si>
  <si>
    <t>SUPPLYING AND FABRICATING AND</t>
  </si>
  <si>
    <t>PLACING R.T.S RODS/MS RODS upto 16mm dia(without cement  slurry)</t>
  </si>
  <si>
    <t>QUTL</t>
  </si>
  <si>
    <t>R.T.S RODS/M.S.RODS UPTO 16MM DIA</t>
  </si>
  <si>
    <t>BINDING WIRE</t>
  </si>
  <si>
    <t>FITTER I</t>
  </si>
  <si>
    <t>TOTTAL FOR 1 QTL</t>
  </si>
  <si>
    <t>RATE PER M.T</t>
  </si>
  <si>
    <t>Sundries</t>
  </si>
  <si>
    <t>GST @  12 %</t>
  </si>
  <si>
    <t>Provision for Labour welfare fund @1%</t>
  </si>
  <si>
    <t>Provision for Contigency Charges@ 2.5%</t>
  </si>
  <si>
    <t>Painting the new walls with one  coats of approved best Cement  primer  over cement plastered wall surfaces and ceiling including cost of cement paints, putty, brushes, watering, curing, etc., all complete as directed by the departmental officers (paints and its shade shall be got approved from the Executive Engineer before using)</t>
  </si>
  <si>
    <t>Block 1 &amp;2</t>
  </si>
  <si>
    <t>Block 3 &amp;4</t>
  </si>
  <si>
    <t>Block 5 &amp;6</t>
  </si>
  <si>
    <t>for chamber 7</t>
  </si>
  <si>
    <t xml:space="preserve"> existing atrs area</t>
  </si>
  <si>
    <t>Midile area Block 1,2 and 3 and 4</t>
  </si>
  <si>
    <t>Midile area Block 3,4and 3 and 5,6</t>
  </si>
  <si>
    <t>Midile area Block 7</t>
  </si>
  <si>
    <t>Plastering with cm 1:5 (One of cement and five of sand) 20mm thick finished with neat cement including providing band cornice, ceiling cornice, curing, scaffolding, etc., complete in all respects and complying with relevant standard specifications.</t>
  </si>
  <si>
    <t xml:space="preserve"> House 1/3 Sink platform</t>
  </si>
  <si>
    <t xml:space="preserve"> House 1/12  toilet door side</t>
  </si>
  <si>
    <t>IWC area</t>
  </si>
  <si>
    <t>D/T for iwc</t>
  </si>
  <si>
    <t>House 1/14    celling batch</t>
  </si>
  <si>
    <t>Head room plastering</t>
  </si>
  <si>
    <t xml:space="preserve"> House 1/11  toilet bart  room</t>
  </si>
  <si>
    <t xml:space="preserve"> House 1/11 Sink platform</t>
  </si>
  <si>
    <t xml:space="preserve"> House 1/16  toilet door side</t>
  </si>
  <si>
    <t xml:space="preserve"> House 1/16  wall plastering</t>
  </si>
  <si>
    <t>Toilet wall</t>
  </si>
  <si>
    <t>sink area</t>
  </si>
  <si>
    <t xml:space="preserve"> House 1/14  toilet door side</t>
  </si>
  <si>
    <t>bed room plasering</t>
  </si>
  <si>
    <t>wall batch work</t>
  </si>
  <si>
    <t xml:space="preserve">Supplying and fixing of 3mm thick pin headed Glass panels with aluminium anodised ‘U’ shape beeding of size 12x12mm with 107 gram in average weight for 1m length with aluminium bolts and nuts for the shutters of the steel windows already supplied to suit all the size and as directed by the departmental officers. (The quality of glass and aluminium beeding should be got approved from the Executive Engineer before use). </t>
  </si>
  <si>
    <t>Block no 1 -13,14,15,16</t>
  </si>
  <si>
    <t>Kitchen batch</t>
  </si>
  <si>
    <t xml:space="preserve">water tank plastering </t>
  </si>
  <si>
    <t>outer alround</t>
  </si>
  <si>
    <t>inner plastering</t>
  </si>
  <si>
    <t>Providing precast concrete slab for cupboard wardrobes shelves, cover slab for chambers, Baffle walls side slabs of boxing around    windows and other similar works in cement concrete 1:2:4 (One of cement , two of sand and four of stone jelly) using hard broken stone jelly of size 10mmm and less for the following thickness excluding the cost and fabrication of reinforcement grills but including precasting, moulding, curing, finishing and fixing in position complying with relevant standard specifications etc., complete in the following floors (Measurement will be taken including bearing in wall also)</t>
  </si>
  <si>
    <t>40mm thick</t>
  </si>
  <si>
    <t>block 1</t>
  </si>
  <si>
    <t>block 2</t>
  </si>
  <si>
    <t>block3</t>
  </si>
  <si>
    <t>block4</t>
  </si>
  <si>
    <t>third floor</t>
  </si>
  <si>
    <t xml:space="preserve">Dismantling the damaged cement concrete flooring C.C 1:5:10  (one of cement, five of sand, and ten of hard broken stone jelly) without affecting the adjacent structures, including the cost of required tools and plants and clearing the debris away from the site etc., all complete and as directed by the departmental officers. </t>
  </si>
  <si>
    <t>Block 1/ 14</t>
  </si>
  <si>
    <t>Block 1/ 15</t>
  </si>
  <si>
    <t>Block 1/ 16</t>
  </si>
  <si>
    <t>Block 2/ 15</t>
  </si>
  <si>
    <t>Block 4/6</t>
  </si>
  <si>
    <t>Block 5/12</t>
  </si>
  <si>
    <t>Block 6/1</t>
  </si>
  <si>
    <t>Block 6/4</t>
  </si>
  <si>
    <t>Collecting Chamber</t>
  </si>
  <si>
    <t>Sunshade batch work</t>
  </si>
  <si>
    <t>block 6/16 wall batch</t>
  </si>
  <si>
    <t>block 6/16 wall sink batch</t>
  </si>
  <si>
    <t>block 5/14 window side batch</t>
  </si>
  <si>
    <t>block 5/12 ventilator batch</t>
  </si>
  <si>
    <t>block 4/3 floor  batch</t>
  </si>
  <si>
    <t>block 4/8 floor  batch</t>
  </si>
  <si>
    <t>block 3/16 bath room  batch</t>
  </si>
  <si>
    <t>block 3/16 bed room  batch</t>
  </si>
  <si>
    <t>block 3/13 bed room  batch</t>
  </si>
  <si>
    <t>kitchen</t>
  </si>
  <si>
    <t>block 3/5,6,7,8,9,10,11,12 Sink room  batch</t>
  </si>
  <si>
    <t xml:space="preserve">Supplying and fixing of Orissa Pan (20”) superior variety 500mm of approved make  (to be got approved from EE before use) with P or S trap, including concrete filling the sunk portion with brick jelly        lime concrete proportion of brick jelly lime32:121/2 by volume (32 cft of 20mm gauge brick jelly and 12 1/2 cft of slaked lime) (No sand) and top 75mm thick brick jelly concrete in CC 1:8:16 (one of cement, eight of sand and sixteen of broken brick jelly) using 40mm size brick jelly including plastering the sides of sunk portion in Cm 1:3 (one of cement and three of sand) 12mm thick mixed with water proofing compound at 2Kg / m2 and top left rough to receive the floor plastering but including antisyphonage connection including one coat of bitumen for the sides bottom and curing etc., complete in all floors (Other than ground floor) </t>
  </si>
  <si>
    <t>Existing qtrs</t>
  </si>
  <si>
    <t>D/f pressed tile area</t>
  </si>
  <si>
    <t>Supplying and laying and jointing the following dia SN8 SD34 pipes with ISI mark Superior variety (glazed) with spigot and sockets ends in dry conditions and tested with water, including necessary earth work excavation for trenches and refilling the same, well rammed and consolidated after the pipes are jointed with Paste and tarred yarn laid to proper gradient to the alignment as directed by the departmental officers (SN8 SD 34) pipes should be got approved by the Executive Engineer before laying)</t>
  </si>
  <si>
    <t>building side</t>
  </si>
  <si>
    <t>a)100 mm dia</t>
  </si>
  <si>
    <t>BLOCK5 and 7 rear side</t>
  </si>
  <si>
    <t>b)160 mm dia</t>
  </si>
  <si>
    <t>Existing quarters area</t>
  </si>
  <si>
    <t>Supplying and fixing the following dia PVC (SWR) 110 mm pipe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t>
  </si>
  <si>
    <t>Sink to  delivery line</t>
  </si>
  <si>
    <t>for Sink to delivery</t>
  </si>
  <si>
    <t>concrete slab</t>
  </si>
  <si>
    <t>Precast cement concrete Jally ventilator in cement concrete 1:2:4 (One of cement, two of sand, and four of hard broken stone jelly)  using 20mm gauge hard broken stone jelly for the following thickness excluding the cost and fabrication of reinforcement grills but including precasting, moulding, curing, finishing and fixing in position complying with relevant standard specifications etc., complete in the following floors.</t>
  </si>
  <si>
    <t>Third floor</t>
  </si>
  <si>
    <t>1/14,1/15</t>
  </si>
  <si>
    <t>Second floor</t>
  </si>
  <si>
    <t>1/12,</t>
  </si>
  <si>
    <t>02,/12,</t>
  </si>
  <si>
    <t>05,/12,</t>
  </si>
  <si>
    <t xml:space="preserve"> House 1/15 kitchen roof</t>
  </si>
  <si>
    <t>water tank celling</t>
  </si>
  <si>
    <t>block 2 head room celling</t>
  </si>
  <si>
    <t>bloc3/13 hall</t>
  </si>
  <si>
    <t>bloc3/16 hall</t>
  </si>
  <si>
    <t>bloc4/3 floor batch</t>
  </si>
  <si>
    <t>02,/8</t>
  </si>
  <si>
    <t>Providing and fixing factory made polyvinyl chloride [PVC Solid] Door Frame of size 50X47mm with a wall thickness of 5mm, made out  extruded 5mm rigid PVC foam sheet, mitre cut at two corners and joined with 2nos of 150mm long brackets of 15X15mm M.S square tube. The two vertical and horizontal door profiles are to be reinforced with 19X19mm M.S Square tube of 19-gauge primer coat. The doorframe shall be fixed to the wall using 65/100mm long M.S screw through the frame by using PVC fasteners. A minimum of 4nos screws to be provided for each vertical member &amp; minimum 2nos for horizontal member etc.,and providing and fixing 30mm thick factory made solid panel PVC door shutter consisting of frame made out of M.S tubes of 19 gauge thickness and size 19mmX19mm for styles &amp; 15mmX15mm for top &amp; bottom rails M.S frames shall be covered with 5mm thick heat moulded PVC 'C' channel of size 30X50mm forming styles, and 5mm thick 75mm wide PVC sheets for top rail, lock rail &amp; bottom rail on either side and 10mm (5mmX2mm) thick,20mm wide cross PVC sheet as gap insert for top rail &amp; bottom rail.Panelling of 5mm thick PVC single sheet to be fitted in the M.S frame welded / sealed to the styles &amp; rails with 30mm wide, 5mm thick PVC sheet beading on either side, and joined together with solvent cement adhesive.An additional 5mm thick PVC strip of 20mm width is to be stuck on the interior side of the 'C' Channel using PVC solvent cement adhesive including cost and fixing of Aluminum furniture fitting, 3nos 4' butt hinges, 1no 4" Tower bolt, 1no 5" Aldrop, 2nos 6" Handle flats 'D' type etc., complete and as directed by the departmental officer and as per drawing.( Fitting provided shall bear ISI marks if available . The quality and brand of door shutter and furniture fittings should be got approved by the Executive Engineer before use)</t>
  </si>
  <si>
    <t>Block 1/12</t>
  </si>
  <si>
    <t>Block 1/16</t>
  </si>
  <si>
    <t>Block 1/3</t>
  </si>
  <si>
    <t>Block 2/16</t>
  </si>
  <si>
    <t>Block 3/9</t>
  </si>
  <si>
    <t>Block 3/11</t>
  </si>
  <si>
    <t>Block 4/9</t>
  </si>
  <si>
    <t>Block 4/4</t>
  </si>
  <si>
    <t>Removing the damaged broken door/window /ventilators including the removal of frames, hinges, fastenings and shutters form the existing structure and stacking the same carefully for reuse if any in the departmental stores at site of work and as directed by the departmental officers etc., all complete (including removing the furniture fittings such as hinges, hookes and eyes etc.,)</t>
  </si>
  <si>
    <t>Supplying and fixing of best  1no 10"x5/8" aldrop, 2nos nylon bush and 2 nos door stopper. etc., all complete and as directed by the departmental officers.</t>
  </si>
  <si>
    <t>existing qtrs</t>
  </si>
  <si>
    <t>Supplying and fixing of6 Amps Switches  etc., all complete and as directed by the departmental officers.</t>
  </si>
  <si>
    <t xml:space="preserve"> plastering in cement mortar 1:4 (One of cement and four of sand)12 mm thick for bottom of roof, stair, waist, landing and sunshades in all floors finished with neat cement including hacking the areas, providing band cornice, scaffolding, curing etc., complete</t>
  </si>
  <si>
    <t xml:space="preserve"> plastering in cement mortar 1:5 (One of cement and four of sand)12 mm thick for bottom of roof, stair, waist, landing and sunshades in all floors finished with neat cement including hacking the areas, providing band cornice, scaffolding, curing etc., complete</t>
  </si>
  <si>
    <t>1.06*4</t>
  </si>
  <si>
    <t xml:space="preserve">  floor plastering in cement mortar 1:4 (One of cement and four of sand)20 mm thick for bottom of roof, stair, waist, landing and sunshades in all floors finished with neat cement including hacking the areas, providing band cornice, scaffolding, curing etc., complete</t>
  </si>
  <si>
    <t>Supplying and fixing the following dia PVC (SWR) 110 mm pipe and relevant specials including packing the joints with rubber lubricant fixing them into walls with necessary wooden plug screws, holding wherever necessary and making good of the dismantled portion with necessary connections to sanitary fittings etc., complete in all respects as directed by the departmental officers</t>
  </si>
  <si>
    <t>Providing and fixing factory made polyvinyl chloride [PVC Solid] Door Frame of size 50X47mm with a wall thickness of 5mm, made out  extruded 5mm rigid PVC foam sheet, mitre cut at two corners and joined with 2nos of 150mm long brackets of 15X15mm M.S square tube. The two vertical and horizontal door profiles are to be reinforced with 19X19mm M.S Square tube of 19-gauge primer coat. The doorframe shall be fixed to the wall using 65/100mm long M.S screw through the frame by using PVC fasteners. A minimum of 4nos screws to be provided for each vertical member &amp; minimum 2nos for horizontal member etc.,and providing and fixing 30mm thick factory made solid panel PVC door shutter</t>
  </si>
  <si>
    <t>Supplying and fixing of 6 Amps Switches  etc., all complete and as directed by the departmental officers.</t>
  </si>
  <si>
    <t>Plastering in cement mortar 1:5 (One of cement and four of sand)12 mm thick for bottom of roof, stair, waist, landing and sunshades in all floors finished with neat cement including hacking the areas, providing band cornice, scaffolding, curing etc., complete</t>
  </si>
  <si>
    <t>uppilipalayam</t>
  </si>
  <si>
    <t>23.2</t>
  </si>
  <si>
    <t>Supplying and fixing 4mm thick pin</t>
  </si>
  <si>
    <t>headed glass panels 450x1350</t>
  </si>
  <si>
    <t xml:space="preserve"> 4mm glass frosted </t>
  </si>
  <si>
    <t xml:space="preserve"> 12x12mm Alu.Beedings ( Qtn)</t>
  </si>
  <si>
    <t>Alu. bolts and nuts( Qtn)</t>
  </si>
  <si>
    <t>Labour for fixing glass paneles</t>
  </si>
  <si>
    <t xml:space="preserve"> (1.08SQM LABOUR =.25CARPENTER-II)</t>
  </si>
  <si>
    <t>Total for 0.5334 Sqm</t>
  </si>
  <si>
    <t>Rate for one Sqm.</t>
  </si>
  <si>
    <t xml:space="preserve"> P.C.C,R.C.C SLAB OF40mm THICK using standardised concrete mix of M20 grade</t>
  </si>
  <si>
    <t xml:space="preserve">standardised concrete mix M20 </t>
  </si>
  <si>
    <t>TOTAL FOR 0.743 SQM</t>
  </si>
  <si>
    <t>RATE PER SQM (Foundation and basement)</t>
  </si>
  <si>
    <t>56.2.</t>
  </si>
  <si>
    <t>SUPPLYING AND FIXING OF I.W.C</t>
  </si>
  <si>
    <t>20"WITH TOP LEFT ROUGH TO RECEIVE</t>
  </si>
  <si>
    <t xml:space="preserve">FLOOR FINISH </t>
  </si>
  <si>
    <t xml:space="preserve"> IN OTHER THAN G.FLOOR.</t>
  </si>
  <si>
    <t xml:space="preserve"> I.W.C 20"SIZE(Orissa pan)</t>
  </si>
  <si>
    <t>WEATHERING COURSE</t>
  </si>
  <si>
    <t>USING20mmBRICK JELLY</t>
  </si>
  <si>
    <t>PLASTERING IN C.M(1:3)</t>
  </si>
  <si>
    <t>12mMT.K MIXED WITH W.P.C.</t>
  </si>
  <si>
    <t>BRICK JELLY CONCRETE (1:8:16)</t>
  </si>
  <si>
    <t>USING 40 mm BRICK JELLY</t>
  </si>
  <si>
    <t>UPVC instead of Stone ware Pipe</t>
  </si>
  <si>
    <t>SUPPLYING AND  LAYING AND</t>
  </si>
  <si>
    <t>JOINTING SN8 UPVC PIPE AND SPECIALS</t>
  </si>
  <si>
    <t>BELOW G.L</t>
  </si>
  <si>
    <t>110mm DIA  UPVC PIPE BELOW G.L</t>
  </si>
  <si>
    <t>E.W EXCLUDING REFILLING</t>
  </si>
  <si>
    <t>REFILLING CHARGE</t>
  </si>
  <si>
    <t>Cost of UPVC SN8 Pipe (TWAD SR 2021-22 P-20 1.2 1)</t>
  </si>
  <si>
    <t>CONVEYING,LOWERING  ANDLAYING</t>
  </si>
  <si>
    <t>TO PROPER GRADEAND</t>
  </si>
  <si>
    <t>ALIGNMENT,JOINTING</t>
  </si>
  <si>
    <t>ETC BUT EXCLUDING  COST OF</t>
  </si>
  <si>
    <t>JOINTING MATERIALS. (TWAD SR 17-18 11-b)</t>
  </si>
  <si>
    <t>CUTTING CHARGES ( P-27/101)</t>
  </si>
  <si>
    <t>COST OF JOINTING  MATERIALS</t>
  </si>
  <si>
    <t>TOTAL FOR 30M</t>
  </si>
  <si>
    <t>160mm DIA  UPVC PIPE BELOW G.L</t>
  </si>
  <si>
    <t>Cost of UPVC SN8 Pipe (TWAD SR 20-21 P-20 1.2 a /3)</t>
  </si>
  <si>
    <t xml:space="preserve">Standardised concrete mix M20 </t>
  </si>
  <si>
    <t>16.1</t>
  </si>
  <si>
    <t>CEMENT CONCRETE(1:2:4) FOR</t>
  </si>
  <si>
    <t xml:space="preserve">PETTY WORKS EXCLUDING COST </t>
  </si>
  <si>
    <t>OF STEEL M 2</t>
  </si>
  <si>
    <t>Standardised concrete mix M20  using 20mmHB JELLY ( witt out vibrating charges)</t>
  </si>
  <si>
    <t xml:space="preserve">SUNDRIES FOR MOULDING </t>
  </si>
  <si>
    <t>FINISHING,OIL ETC</t>
  </si>
  <si>
    <t>TOTAL FOR .01 CUM</t>
  </si>
  <si>
    <t>CC(1:2:4) USING 20mmHB</t>
  </si>
  <si>
    <t>JALLY-50mm THICK</t>
  </si>
  <si>
    <t>C.C(1:2:4)USING 20mmJELLY</t>
  </si>
  <si>
    <t>FOR PETTY WORKS</t>
  </si>
  <si>
    <t>TOTAL FOR0.372 SQM</t>
  </si>
  <si>
    <t>FOURTH FLOOR</t>
  </si>
  <si>
    <t xml:space="preserve"> 32MM DIA PVC PIPE ABOVE G.L:-</t>
  </si>
  <si>
    <t xml:space="preserve">COST OF 32MM DIA PVC PIPE </t>
  </si>
  <si>
    <t>ADD 20% FOR PVC/GI SPECIALS</t>
  </si>
  <si>
    <t>d/F DUCT1</t>
  </si>
  <si>
    <t>d/F DUCT2</t>
  </si>
  <si>
    <t>d/F DUCT3</t>
  </si>
  <si>
    <t>Supplying and fixing of 110mm dia PVC SWR pipe for Rain water down  fall pipe with necessary gratings, shoes, bends, off sets, clamps, teak woods plugs, and of approved quality and including fixing C.I. gratings at the junction of parapet  and floor or roof slab  etc., including finishing   etc., complete complying  with relevant standard specifications.</t>
  </si>
  <si>
    <t>FR RAIN WATER</t>
  </si>
  <si>
    <t>SUPPLY AND FIXING OF</t>
  </si>
  <si>
    <t>110mmDIA P.V.C RAIN WATER</t>
  </si>
  <si>
    <t>DOWN FALL PIPE    Type- A  SWR pipe</t>
  </si>
  <si>
    <t xml:space="preserve"> 110mmDIA P.V.C PIPE</t>
  </si>
  <si>
    <t xml:space="preserve"> 110mmDIA P.V.C PLAIN BEND</t>
  </si>
  <si>
    <t xml:space="preserve"> 110mmDIA P.V.C SHOE</t>
  </si>
  <si>
    <t>UPVC SPECIAL CLAMP as per qtn</t>
  </si>
  <si>
    <t>C.I. GRATING 100mm DIA</t>
  </si>
  <si>
    <t>COST OF PLUG SCREWS , RUBBER</t>
  </si>
  <si>
    <t>LUBRICANT ETC</t>
  </si>
  <si>
    <t>Wiring with 1.5 sqmm PVC insulated single core multi strand fire retardant flexible copper cable with ISI mark confirming to IS: 694/1990, 1.1 K.v. grade cable with continuous earth by means of 1.5 sqmm PVC insulated single core multi strand fire retardant flexible copper cable with ISI mark confirming to IS: 694/1990, 1.1 K.v. grade cable in fully concealed PVc rigid conduit pipe heavy duty with ISI mark with suitable size MS box of 16 g thick concealed and covered with 3mm thick laminated hylem sheet controlled by 5 amps flush type switch including circuit mains cost of all materials, specials etc., all complete.</t>
  </si>
  <si>
    <t>Supplying and  delivery o f 25 watts led Street light including cost of all materials and directed by the departmental officers</t>
  </si>
  <si>
    <t>a) Light point with ceiling rose</t>
  </si>
  <si>
    <t>for out side</t>
  </si>
  <si>
    <t>Run of main with 2 wires of 2.5 sq.mm. PVC insulated single core multi strand fire retardant flexible copper cable with ISI mark confirming to IS: 694/1990, 1.1 kv grade cable with continuous earth by means of 1.5 sqm PVC insulated single core multi strand fire retardant flexible copper cable with ISI mark confirming to IS: 694/1990, 1.1. k.v. grade cable in fully concealed 19mm/20mm dia rigid PVC conduit pipe heavy dutywith ISI mark cost of all materials specials etc., all complete.</t>
  </si>
  <si>
    <t>for existing qtrs area</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</si>
  <si>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</si>
  <si>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</si>
  <si>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</si>
  <si>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</si>
  <si>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p-125, it- 2 c</t>
  </si>
  <si>
    <t>Deduct 1.5 Sqmm copper PVC insulated unsheathed S.C. cable</t>
  </si>
  <si>
    <t xml:space="preserve"> Rmt</t>
  </si>
  <si>
    <t>Total for 90 metres</t>
  </si>
  <si>
    <t>Rate for 1 Rmt</t>
  </si>
  <si>
    <t>Supplying and fixing of water tight Bulk head fittings with guard, suitable for12 watts led bulb including necessary- connections, cost of materials etc., all complete.</t>
  </si>
  <si>
    <t>for stair case area</t>
  </si>
  <si>
    <t>toilet line</t>
  </si>
  <si>
    <t>SI qtrs at Gandhipuram</t>
  </si>
  <si>
    <t>at  Gandhipuram si Qtrs</t>
  </si>
  <si>
    <t xml:space="preserve"> Supply and delivery at        site of following dia             heavy       duty precast Fiber Reinforced        Cement Concrete  ( F.R.C.C) man hole frame and cover  bearing test load 30 M.T. Confirming to I.S. Specification  No.1245/92 with I.S.I mark]. Including cost of all material, conveyance charges etc., all complete as directed by the departmental officers.</t>
  </si>
  <si>
    <t>b)900 x900</t>
  </si>
  <si>
    <t>a)600 x 600</t>
  </si>
  <si>
    <t>Provision for cleaning the existing Sewer line and debris cleaning and removal of tree growth  in water tank</t>
  </si>
  <si>
    <t>Provision for Supervision  Charges@ 7.5%</t>
  </si>
  <si>
    <t>Name of work: Special Repair work  for the Existing unoccupied 49 Nos  PC/HC Quarters  at Uppilipalayam and 4 Nos of  SI qtrs at Gandhipuram  in Coimbatore City</t>
  </si>
  <si>
    <t xml:space="preserve">    </t>
  </si>
  <si>
    <t>Block 1,2 and 3,4 rear side  chamber 1-chamber 2</t>
  </si>
  <si>
    <t>Block 1,2 and 3,4 rear side  chamber 2-chamber 3</t>
  </si>
  <si>
    <t>Block 1,2 and 3,4 rear side  chamber 3-chamber 4</t>
  </si>
  <si>
    <t>Block 5,6 and 7 rear side  chamber 1-chamber 2</t>
  </si>
  <si>
    <t>Block 5,6 and 7 rear side  chamber 2-chamber 3</t>
  </si>
  <si>
    <t xml:space="preserve">BLOCK 1 and 3 rear side    kitchen waste to main </t>
  </si>
  <si>
    <t xml:space="preserve"> chamber 4 new connecing chamber</t>
  </si>
  <si>
    <t>Chamber 5 to connecting new chamber</t>
  </si>
  <si>
    <t xml:space="preserve"> chamber 6 to chamber 5</t>
  </si>
  <si>
    <t xml:space="preserve"> chamber 7 to chamber  5</t>
  </si>
  <si>
    <t xml:space="preserve"> chamber 8 to chamber 6</t>
  </si>
  <si>
    <t>chamber 9,10,11</t>
  </si>
  <si>
    <t>chamer 13-16</t>
  </si>
  <si>
    <t>chamber14,15 to chamber 16</t>
  </si>
  <si>
    <t>chamber 16 to main</t>
  </si>
  <si>
    <t xml:space="preserve">BLOCK 5,6  and  rear side    kitchen waste to main </t>
  </si>
  <si>
    <t>Chamber 7to connecting new chamber</t>
  </si>
  <si>
    <t xml:space="preserve"> chamber 8 to chamber  5</t>
  </si>
  <si>
    <t>Over the roof</t>
  </si>
  <si>
    <t>II. 40mm thick</t>
  </si>
</sst>
</file>

<file path=xl/styles.xml><?xml version="1.0" encoding="utf-8"?>
<styleSheet xmlns="http://schemas.openxmlformats.org/spreadsheetml/2006/main">
  <numFmts count="9">
    <numFmt numFmtId="164" formatCode="&quot;₹&quot;\ #,##0;&quot;₹&quot;\ \-#,##0"/>
    <numFmt numFmtId="165" formatCode="0.00_)"/>
    <numFmt numFmtId="166" formatCode="0.0"/>
    <numFmt numFmtId="167" formatCode="&quot;x&quot;\ 0"/>
    <numFmt numFmtId="168" formatCode="0.000"/>
    <numFmt numFmtId="169" formatCode="0_)"/>
    <numFmt numFmtId="170" formatCode="0.000_)"/>
    <numFmt numFmtId="171" formatCode="0.0_)"/>
    <numFmt numFmtId="172" formatCode="0.0000_)"/>
  </numFmts>
  <fonts count="75">
    <font>
      <sz val="11"/>
      <color theme="1"/>
      <name val="Calibri"/>
      <family val="2"/>
      <scheme val="minor"/>
    </font>
    <font>
      <b/>
      <sz val="11"/>
      <color theme="1"/>
      <name val="Calibri"/>
      <family val="2"/>
      <scheme val="minor"/>
    </font>
    <font>
      <sz val="13"/>
      <color theme="1"/>
      <name val="Times New Roman"/>
      <family val="1"/>
    </font>
    <font>
      <sz val="13"/>
      <name val="Times New Roman"/>
      <family val="1"/>
    </font>
    <font>
      <b/>
      <sz val="13"/>
      <color theme="1"/>
      <name val="Times New Roman"/>
      <family val="1"/>
    </font>
    <font>
      <b/>
      <sz val="13"/>
      <name val="Times New Roman"/>
      <family val="1"/>
    </font>
    <font>
      <sz val="16"/>
      <color theme="1"/>
      <name val="Times New Roman"/>
      <family val="1"/>
    </font>
    <font>
      <sz val="16"/>
      <color theme="1"/>
      <name val="Calibri"/>
      <family val="2"/>
      <scheme val="minor"/>
    </font>
    <font>
      <b/>
      <sz val="16"/>
      <color theme="1"/>
      <name val="Times New Roman"/>
      <family val="1"/>
    </font>
    <font>
      <b/>
      <sz val="16"/>
      <color theme="1"/>
      <name val="Calibri"/>
      <family val="2"/>
      <scheme val="minor"/>
    </font>
    <font>
      <sz val="10"/>
      <name val="Arial"/>
      <family val="2"/>
    </font>
    <font>
      <b/>
      <sz val="11"/>
      <name val="Arial"/>
      <family val="2"/>
    </font>
    <font>
      <sz val="12"/>
      <name val="Helv"/>
    </font>
    <font>
      <sz val="11"/>
      <name val="Arial"/>
      <family val="2"/>
    </font>
    <font>
      <b/>
      <vertAlign val="superscript"/>
      <sz val="11"/>
      <name val="Arial"/>
      <family val="2"/>
    </font>
    <font>
      <b/>
      <sz val="12"/>
      <name val="Helv"/>
    </font>
    <font>
      <b/>
      <sz val="11"/>
      <name val="Times New Roman"/>
      <family val="1"/>
    </font>
    <font>
      <sz val="11"/>
      <color theme="1"/>
      <name val="Times New Roman"/>
      <family val="1"/>
    </font>
    <font>
      <b/>
      <sz val="11"/>
      <color theme="1"/>
      <name val="Times New Roman"/>
      <family val="1"/>
    </font>
    <font>
      <b/>
      <sz val="16"/>
      <name val="Arial"/>
      <family val="2"/>
    </font>
    <font>
      <b/>
      <sz val="12"/>
      <name val="Arial"/>
      <family val="2"/>
    </font>
    <font>
      <sz val="14"/>
      <name val="Arial"/>
      <family val="2"/>
    </font>
    <font>
      <b/>
      <sz val="14"/>
      <name val="Arial"/>
      <family val="2"/>
    </font>
    <font>
      <b/>
      <vertAlign val="superscript"/>
      <sz val="14"/>
      <name val="Arial"/>
      <family val="2"/>
    </font>
    <font>
      <sz val="14"/>
      <name val="Helv"/>
    </font>
    <font>
      <b/>
      <sz val="13"/>
      <name val="Arial"/>
      <family val="2"/>
    </font>
    <font>
      <sz val="13"/>
      <name val="Arial"/>
      <family val="2"/>
    </font>
    <font>
      <b/>
      <u/>
      <sz val="13"/>
      <name val="Arial"/>
      <family val="2"/>
    </font>
    <font>
      <b/>
      <i/>
      <sz val="11"/>
      <name val="Arial"/>
      <family val="2"/>
    </font>
    <font>
      <vertAlign val="superscript"/>
      <sz val="11"/>
      <name val="Arial"/>
      <family val="2"/>
    </font>
    <font>
      <sz val="11"/>
      <color indexed="10"/>
      <name val="Arial"/>
      <family val="2"/>
    </font>
    <font>
      <u/>
      <sz val="10"/>
      <color indexed="12"/>
      <name val="Arial"/>
      <family val="2"/>
    </font>
    <font>
      <u/>
      <sz val="11"/>
      <color indexed="12"/>
      <name val="Arial"/>
      <family val="2"/>
    </font>
    <font>
      <b/>
      <sz val="10"/>
      <name val="Arial"/>
      <family val="2"/>
    </font>
    <font>
      <sz val="12"/>
      <name val="Arial"/>
      <family val="2"/>
    </font>
    <font>
      <sz val="10"/>
      <name val="Arial"/>
    </font>
    <font>
      <b/>
      <sz val="12"/>
      <name val="Times New Roman"/>
      <family val="1"/>
    </font>
    <font>
      <sz val="12"/>
      <name val="Times New Roman"/>
      <family val="1"/>
    </font>
    <font>
      <b/>
      <sz val="16"/>
      <name val="Times New Roman"/>
      <family val="1"/>
    </font>
    <font>
      <sz val="16"/>
      <name val="Times New Roman"/>
      <family val="1"/>
    </font>
    <font>
      <b/>
      <i/>
      <u/>
      <sz val="14"/>
      <color theme="1"/>
      <name val="Times New Roman"/>
      <family val="1"/>
    </font>
    <font>
      <b/>
      <i/>
      <sz val="14"/>
      <color theme="1"/>
      <name val="Times New Roman"/>
      <family val="1"/>
    </font>
    <font>
      <b/>
      <u val="double"/>
      <sz val="12"/>
      <color theme="1"/>
      <name val="Times New Roman"/>
      <family val="1"/>
    </font>
    <font>
      <b/>
      <sz val="14"/>
      <color theme="1"/>
      <name val="Times New Roman"/>
      <family val="1"/>
    </font>
    <font>
      <sz val="14"/>
      <color theme="1"/>
      <name val="Times New Roman"/>
      <family val="1"/>
    </font>
    <font>
      <sz val="10"/>
      <color theme="1"/>
      <name val="Times New Roman"/>
      <family val="1"/>
    </font>
    <font>
      <sz val="10"/>
      <color theme="1"/>
      <name val="Calibri"/>
      <family val="2"/>
      <scheme val="minor"/>
    </font>
    <font>
      <b/>
      <u val="double"/>
      <sz val="14"/>
      <name val="Calibri"/>
      <family val="2"/>
    </font>
    <font>
      <sz val="11"/>
      <name val="Calibri"/>
      <family val="2"/>
    </font>
    <font>
      <b/>
      <u val="double"/>
      <sz val="12"/>
      <name val="Times New Roman"/>
      <family val="1"/>
    </font>
    <font>
      <b/>
      <sz val="14"/>
      <name val="Times New Roman"/>
      <family val="1"/>
    </font>
    <font>
      <sz val="11"/>
      <name val="Times New Roman"/>
      <family val="1"/>
    </font>
    <font>
      <sz val="24"/>
      <name val="Calibri"/>
      <family val="2"/>
    </font>
    <font>
      <b/>
      <sz val="11"/>
      <name val="Bookman Old Style"/>
      <family val="1"/>
    </font>
    <font>
      <b/>
      <sz val="12"/>
      <name val="Bookman Old Style"/>
      <family val="1"/>
    </font>
    <font>
      <sz val="12"/>
      <name val="Bookman Old Style"/>
      <family val="1"/>
    </font>
    <font>
      <sz val="11"/>
      <name val="Bookman Old Style"/>
      <family val="1"/>
    </font>
    <font>
      <b/>
      <sz val="10"/>
      <name val="Bookman Old Style"/>
      <family val="1"/>
    </font>
    <font>
      <sz val="10"/>
      <name val="Bookman Old Style"/>
      <family val="1"/>
    </font>
    <font>
      <sz val="12"/>
      <name val="Century Gothic"/>
      <family val="2"/>
    </font>
    <font>
      <sz val="11"/>
      <name val="Century Gothic"/>
      <family val="2"/>
    </font>
    <font>
      <sz val="12"/>
      <name val="Cambria"/>
      <family val="1"/>
      <scheme val="major"/>
    </font>
    <font>
      <sz val="10"/>
      <name val="Times New Roman"/>
      <family val="1"/>
    </font>
    <font>
      <b/>
      <sz val="12"/>
      <name val="Cambria"/>
      <family val="1"/>
    </font>
    <font>
      <sz val="12"/>
      <name val="Cambria"/>
      <family val="1"/>
    </font>
    <font>
      <b/>
      <sz val="12"/>
      <name val="Cambria"/>
      <family val="1"/>
      <scheme val="major"/>
    </font>
    <font>
      <sz val="13"/>
      <color rgb="FFFF0000"/>
      <name val="Times New Roman"/>
      <family val="1"/>
    </font>
    <font>
      <sz val="12"/>
      <color rgb="FFFF0000"/>
      <name val="Times New Roman"/>
      <family val="1"/>
    </font>
    <font>
      <b/>
      <sz val="10"/>
      <name val="Times New Roman"/>
      <family val="1"/>
    </font>
    <font>
      <sz val="11"/>
      <color theme="1"/>
      <name val="Century Gothic"/>
      <family val="2"/>
    </font>
    <font>
      <sz val="12"/>
      <color theme="1"/>
      <name val="Century Gothic"/>
      <family val="2"/>
    </font>
    <font>
      <sz val="8"/>
      <name val="Calibri"/>
      <family val="2"/>
      <scheme val="minor"/>
    </font>
    <font>
      <b/>
      <sz val="12"/>
      <color theme="1"/>
      <name val="Century Gothic"/>
      <family val="2"/>
    </font>
    <font>
      <sz val="12"/>
      <color rgb="FFFF0000"/>
      <name val="Century Gothic"/>
      <family val="2"/>
    </font>
    <font>
      <b/>
      <sz val="11"/>
      <color theme="1"/>
      <name val="Century Gothic"/>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s>
  <cellStyleXfs count="9">
    <xf numFmtId="0" fontId="0" fillId="0" borderId="0"/>
    <xf numFmtId="0" fontId="10" fillId="0" borderId="0"/>
    <xf numFmtId="164" fontId="12" fillId="0" borderId="0"/>
    <xf numFmtId="0" fontId="10" fillId="0" borderId="0"/>
    <xf numFmtId="0" fontId="10" fillId="0" borderId="0"/>
    <xf numFmtId="0" fontId="10" fillId="0" borderId="0"/>
    <xf numFmtId="0" fontId="31" fillId="0" borderId="0" applyNumberFormat="0" applyFill="0" applyBorder="0" applyAlignment="0" applyProtection="0">
      <alignment vertical="top"/>
      <protection locked="0"/>
    </xf>
    <xf numFmtId="0" fontId="35" fillId="0" borderId="0"/>
    <xf numFmtId="165" fontId="12" fillId="0" borderId="0"/>
  </cellStyleXfs>
  <cellXfs count="496">
    <xf numFmtId="0" fontId="0" fillId="0" borderId="0" xfId="0"/>
    <xf numFmtId="0" fontId="0" fillId="2" borderId="0" xfId="0" applyFill="1"/>
    <xf numFmtId="0" fontId="0" fillId="0" borderId="0" xfId="0"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xf numFmtId="0" fontId="3" fillId="0" borderId="1" xfId="0" applyFont="1" applyFill="1" applyBorder="1" applyAlignment="1">
      <alignment vertical="center" wrapText="1"/>
    </xf>
    <xf numFmtId="0" fontId="1" fillId="0" borderId="0" xfId="0" applyFont="1"/>
    <xf numFmtId="2" fontId="2" fillId="2" borderId="1" xfId="0" applyNumberFormat="1" applyFont="1" applyFill="1" applyBorder="1"/>
    <xf numFmtId="2" fontId="2" fillId="0" borderId="1" xfId="0" applyNumberFormat="1" applyFont="1" applyBorder="1" applyAlignment="1">
      <alignment horizontal="center" vertical="center"/>
    </xf>
    <xf numFmtId="2" fontId="2" fillId="2" borderId="1" xfId="0" applyNumberFormat="1" applyFont="1" applyFill="1" applyBorder="1" applyAlignment="1">
      <alignment horizontal="center" vertical="center"/>
    </xf>
    <xf numFmtId="0" fontId="0" fillId="0" borderId="0" xfId="0" applyBorder="1" applyAlignment="1">
      <alignment horizontal="center" vertical="center"/>
    </xf>
    <xf numFmtId="0" fontId="2" fillId="0" borderId="0" xfId="0" applyNumberFormat="1" applyFont="1" applyBorder="1" applyAlignment="1">
      <alignment vertical="center" wrapText="1"/>
    </xf>
    <xf numFmtId="0" fontId="0" fillId="0" borderId="0" xfId="0" applyBorder="1"/>
    <xf numFmtId="0" fontId="3" fillId="0" borderId="0" xfId="0" applyFont="1" applyFill="1" applyBorder="1" applyAlignment="1">
      <alignment vertical="center" wrapText="1"/>
    </xf>
    <xf numFmtId="0" fontId="3" fillId="0" borderId="1" xfId="0" applyFont="1" applyFill="1" applyBorder="1" applyAlignment="1">
      <alignment horizontal="center" vertical="center" wrapText="1"/>
    </xf>
    <xf numFmtId="2" fontId="2" fillId="0" borderId="1" xfId="0" applyNumberFormat="1" applyFont="1" applyBorder="1" applyAlignment="1">
      <alignment horizontal="center" vertical="center" wrapText="1"/>
    </xf>
    <xf numFmtId="0" fontId="2" fillId="0" borderId="1" xfId="0" applyNumberFormat="1" applyFont="1" applyBorder="1" applyAlignment="1">
      <alignment vertical="center" wrapText="1"/>
    </xf>
    <xf numFmtId="0" fontId="2" fillId="0" borderId="1" xfId="0" applyNumberFormat="1" applyFont="1" applyBorder="1" applyAlignment="1">
      <alignment horizontal="center" vertical="center" wrapText="1"/>
    </xf>
    <xf numFmtId="0" fontId="4" fillId="0" borderId="1" xfId="0" applyFont="1" applyBorder="1" applyAlignment="1">
      <alignment horizontal="center" vertical="center"/>
    </xf>
    <xf numFmtId="0" fontId="6" fillId="0" borderId="1" xfId="0" applyFont="1" applyBorder="1"/>
    <xf numFmtId="0" fontId="6" fillId="0" borderId="1" xfId="0" applyFont="1" applyBorder="1" applyAlignment="1">
      <alignment horizontal="center" vertical="center"/>
    </xf>
    <xf numFmtId="0" fontId="7" fillId="0" borderId="0" xfId="0" applyFont="1"/>
    <xf numFmtId="0" fontId="8" fillId="0" borderId="1" xfId="0" applyFont="1" applyBorder="1"/>
    <xf numFmtId="2" fontId="8" fillId="0" borderId="1" xfId="0" applyNumberFormat="1" applyFont="1" applyBorder="1"/>
    <xf numFmtId="0" fontId="8" fillId="0" borderId="1" xfId="0" applyFont="1" applyBorder="1" applyAlignment="1">
      <alignment horizontal="center" vertical="center"/>
    </xf>
    <xf numFmtId="2" fontId="8" fillId="0" borderId="1" xfId="0" applyNumberFormat="1" applyFont="1" applyBorder="1" applyAlignment="1">
      <alignment horizontal="center"/>
    </xf>
    <xf numFmtId="0" fontId="9" fillId="0" borderId="0" xfId="0" applyFont="1"/>
    <xf numFmtId="165" fontId="12" fillId="0" borderId="0" xfId="2" applyNumberFormat="1" applyBorder="1"/>
    <xf numFmtId="0" fontId="11"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3" fillId="0" borderId="1" xfId="1" applyFont="1" applyBorder="1" applyAlignment="1">
      <alignment horizontal="left" vertical="center" wrapText="1"/>
    </xf>
    <xf numFmtId="167" fontId="13" fillId="0" borderId="1" xfId="1" applyNumberFormat="1" applyFont="1" applyBorder="1" applyAlignment="1">
      <alignment horizontal="center" vertical="center" wrapText="1"/>
    </xf>
    <xf numFmtId="2" fontId="13" fillId="0" borderId="1" xfId="1" applyNumberFormat="1" applyFont="1" applyBorder="1" applyAlignment="1">
      <alignment horizontal="center" vertical="center" wrapText="1"/>
    </xf>
    <xf numFmtId="2" fontId="13" fillId="0" borderId="1" xfId="1" applyNumberFormat="1" applyFont="1" applyFill="1" applyBorder="1" applyAlignment="1">
      <alignment horizontal="right" vertical="center" wrapText="1"/>
    </xf>
    <xf numFmtId="2" fontId="11" fillId="0" borderId="1" xfId="1" applyNumberFormat="1" applyFont="1" applyBorder="1" applyAlignment="1">
      <alignment horizontal="center" vertical="center" wrapText="1"/>
    </xf>
    <xf numFmtId="2" fontId="11" fillId="0" borderId="1" xfId="1" applyNumberFormat="1" applyFont="1" applyFill="1" applyBorder="1" applyAlignment="1">
      <alignment horizontal="right" vertical="center" wrapText="1"/>
    </xf>
    <xf numFmtId="2" fontId="11" fillId="0" borderId="1" xfId="1" applyNumberFormat="1" applyFont="1" applyFill="1" applyBorder="1" applyAlignment="1">
      <alignment horizontal="center" vertical="center" wrapText="1"/>
    </xf>
    <xf numFmtId="165" fontId="15" fillId="0" borderId="1" xfId="2" applyNumberFormat="1" applyFont="1" applyBorder="1" applyAlignment="1">
      <alignment horizontal="right" vertical="center"/>
    </xf>
    <xf numFmtId="165" fontId="12" fillId="0" borderId="0" xfId="2" applyNumberFormat="1" applyBorder="1" applyAlignment="1">
      <alignment horizontal="center" vertical="center"/>
    </xf>
    <xf numFmtId="165" fontId="12" fillId="0" borderId="0" xfId="2" applyNumberFormat="1" applyBorder="1" applyAlignment="1">
      <alignment horizontal="right" vertical="center"/>
    </xf>
    <xf numFmtId="0" fontId="17" fillId="0" borderId="0" xfId="0" applyFont="1"/>
    <xf numFmtId="165" fontId="15" fillId="0" borderId="0" xfId="2" applyNumberFormat="1" applyFont="1" applyBorder="1"/>
    <xf numFmtId="0" fontId="10" fillId="0" borderId="0" xfId="1" applyFont="1" applyBorder="1" applyAlignment="1">
      <alignment horizontal="center" vertical="center" wrapText="1"/>
    </xf>
    <xf numFmtId="0" fontId="20" fillId="0" borderId="1" xfId="1" applyFont="1" applyBorder="1" applyAlignment="1">
      <alignment horizontal="center" vertical="center" wrapText="1"/>
    </xf>
    <xf numFmtId="0" fontId="10" fillId="0" borderId="0" xfId="1" applyFont="1" applyBorder="1" applyAlignment="1">
      <alignment wrapText="1"/>
    </xf>
    <xf numFmtId="0" fontId="21" fillId="0" borderId="1" xfId="1" applyFont="1" applyBorder="1" applyAlignment="1">
      <alignment horizontal="center" vertical="center" wrapText="1"/>
    </xf>
    <xf numFmtId="0" fontId="21" fillId="0" borderId="1" xfId="1" applyFont="1" applyFill="1" applyBorder="1" applyAlignment="1">
      <alignment horizontal="right" vertical="center" wrapText="1"/>
    </xf>
    <xf numFmtId="0" fontId="21" fillId="0" borderId="1" xfId="1" applyFont="1" applyBorder="1" applyAlignment="1">
      <alignment horizontal="left" vertical="center" wrapText="1"/>
    </xf>
    <xf numFmtId="0" fontId="21" fillId="0" borderId="1" xfId="4" applyNumberFormat="1" applyFont="1" applyBorder="1" applyAlignment="1">
      <alignment horizontal="center" vertical="center" wrapText="1"/>
    </xf>
    <xf numFmtId="0" fontId="21" fillId="0" borderId="1" xfId="4" applyNumberFormat="1" applyFont="1" applyBorder="1" applyAlignment="1">
      <alignment horizontal="left" vertical="center" wrapText="1"/>
    </xf>
    <xf numFmtId="2" fontId="21" fillId="0" borderId="1" xfId="4" applyNumberFormat="1" applyFont="1" applyBorder="1" applyAlignment="1">
      <alignment horizontal="center" vertical="center" wrapText="1"/>
    </xf>
    <xf numFmtId="2" fontId="21" fillId="0" borderId="1" xfId="0" applyNumberFormat="1" applyFont="1" applyBorder="1" applyAlignment="1">
      <alignment horizontal="right" vertical="center" wrapText="1"/>
    </xf>
    <xf numFmtId="165" fontId="22" fillId="0" borderId="0" xfId="4" applyNumberFormat="1" applyFont="1" applyBorder="1" applyAlignment="1">
      <alignment vertical="center"/>
    </xf>
    <xf numFmtId="167" fontId="21" fillId="0" borderId="1" xfId="1" applyNumberFormat="1" applyFont="1" applyBorder="1" applyAlignment="1">
      <alignment horizontal="center" vertical="center" wrapText="1"/>
    </xf>
    <xf numFmtId="2" fontId="21" fillId="0" borderId="1" xfId="1" applyNumberFormat="1" applyFont="1" applyBorder="1" applyAlignment="1">
      <alignment horizontal="center" vertical="center" wrapText="1"/>
    </xf>
    <xf numFmtId="2" fontId="22" fillId="0" borderId="1" xfId="1" applyNumberFormat="1" applyFont="1" applyBorder="1" applyAlignment="1">
      <alignment horizontal="center" vertical="center" wrapText="1"/>
    </xf>
    <xf numFmtId="2" fontId="22" fillId="0" borderId="1" xfId="1" applyNumberFormat="1" applyFont="1" applyFill="1" applyBorder="1" applyAlignment="1">
      <alignment horizontal="right" vertical="center" wrapText="1"/>
    </xf>
    <xf numFmtId="0" fontId="22" fillId="0" borderId="1" xfId="1" applyFont="1" applyBorder="1" applyAlignment="1">
      <alignment horizontal="left" vertical="center" wrapText="1"/>
    </xf>
    <xf numFmtId="168" fontId="21" fillId="0" borderId="1" xfId="1" applyNumberFormat="1" applyFont="1" applyBorder="1" applyAlignment="1">
      <alignment horizontal="center" vertical="center" wrapText="1"/>
    </xf>
    <xf numFmtId="2" fontId="21" fillId="0" borderId="1" xfId="1" applyNumberFormat="1" applyFont="1" applyFill="1" applyBorder="1" applyAlignment="1">
      <alignment horizontal="right" vertical="center" wrapText="1"/>
    </xf>
    <xf numFmtId="0" fontId="21" fillId="0" borderId="1" xfId="1" applyNumberFormat="1" applyFont="1" applyBorder="1" applyAlignment="1">
      <alignment horizontal="center" vertical="center" wrapText="1"/>
    </xf>
    <xf numFmtId="0" fontId="10" fillId="0" borderId="0" xfId="1" applyFont="1" applyBorder="1" applyAlignment="1">
      <alignment horizontal="left" wrapText="1"/>
    </xf>
    <xf numFmtId="0" fontId="10" fillId="0" borderId="0" xfId="1" applyFont="1" applyBorder="1" applyAlignment="1">
      <alignment horizontal="right" wrapText="1"/>
    </xf>
    <xf numFmtId="0" fontId="10" fillId="0" borderId="0" xfId="1" applyFont="1" applyFill="1" applyBorder="1" applyAlignment="1">
      <alignment horizontal="right" wrapText="1"/>
    </xf>
    <xf numFmtId="165" fontId="21" fillId="0" borderId="1" xfId="4" applyNumberFormat="1" applyFont="1" applyBorder="1" applyAlignment="1">
      <alignment horizontal="left" vertical="center"/>
    </xf>
    <xf numFmtId="165" fontId="26" fillId="0" borderId="0" xfId="0" applyNumberFormat="1" applyFont="1" applyBorder="1" applyAlignment="1">
      <alignment vertical="center"/>
    </xf>
    <xf numFmtId="165" fontId="13" fillId="0" borderId="0" xfId="0" applyNumberFormat="1" applyFont="1" applyAlignment="1">
      <alignment vertical="center"/>
    </xf>
    <xf numFmtId="165" fontId="13" fillId="0" borderId="0" xfId="0" applyNumberFormat="1" applyFont="1" applyBorder="1" applyAlignment="1">
      <alignment vertical="center"/>
    </xf>
    <xf numFmtId="166" fontId="13" fillId="0" borderId="1" xfId="4" applyNumberFormat="1" applyFont="1" applyBorder="1" applyAlignment="1">
      <alignment horizontal="center" vertical="center"/>
    </xf>
    <xf numFmtId="2" fontId="13" fillId="0" borderId="1" xfId="5" applyNumberFormat="1" applyFont="1" applyBorder="1" applyAlignment="1">
      <alignment horizontal="right" vertical="center" wrapText="1"/>
    </xf>
    <xf numFmtId="165" fontId="13" fillId="0" borderId="1" xfId="0" applyNumberFormat="1" applyFont="1" applyBorder="1" applyAlignment="1">
      <alignment horizontal="right" vertical="center"/>
    </xf>
    <xf numFmtId="0" fontId="13" fillId="0" borderId="0" xfId="4" applyFont="1" applyBorder="1" applyAlignment="1">
      <alignment horizontal="center" vertical="center"/>
    </xf>
    <xf numFmtId="2" fontId="11" fillId="0" borderId="1" xfId="5" applyNumberFormat="1" applyFont="1" applyBorder="1" applyAlignment="1">
      <alignment vertical="center" wrapText="1"/>
    </xf>
    <xf numFmtId="1" fontId="13" fillId="0" borderId="1" xfId="5" applyNumberFormat="1" applyFont="1" applyBorder="1" applyAlignment="1">
      <alignment horizontal="center" vertical="center" wrapText="1"/>
    </xf>
    <xf numFmtId="169" fontId="13" fillId="0" borderId="1" xfId="0" applyNumberFormat="1" applyFont="1" applyBorder="1" applyAlignment="1">
      <alignment horizontal="center" vertical="center"/>
    </xf>
    <xf numFmtId="165" fontId="13" fillId="0" borderId="1" xfId="0" applyNumberFormat="1" applyFont="1" applyBorder="1" applyAlignment="1">
      <alignment vertical="center" wrapText="1"/>
    </xf>
    <xf numFmtId="1" fontId="13" fillId="0" borderId="1" xfId="0" applyNumberFormat="1" applyFont="1" applyBorder="1" applyAlignment="1">
      <alignment horizontal="center" vertical="center"/>
    </xf>
    <xf numFmtId="165" fontId="11" fillId="0" borderId="1" xfId="0" applyNumberFormat="1" applyFont="1" applyBorder="1" applyAlignment="1">
      <alignment horizontal="right" vertical="center"/>
    </xf>
    <xf numFmtId="0" fontId="13" fillId="0" borderId="1" xfId="4" applyFont="1" applyBorder="1" applyAlignment="1">
      <alignment horizontal="right" vertical="center" wrapText="1"/>
    </xf>
    <xf numFmtId="0" fontId="13" fillId="0" borderId="1" xfId="4" applyFont="1" applyBorder="1" applyAlignment="1">
      <alignment horizontal="right" vertical="center"/>
    </xf>
    <xf numFmtId="166" fontId="13" fillId="0" borderId="1" xfId="5" applyNumberFormat="1" applyFont="1" applyBorder="1" applyAlignment="1">
      <alignment horizontal="center" vertical="center" wrapText="1"/>
    </xf>
    <xf numFmtId="165" fontId="13" fillId="0" borderId="1" xfId="0" applyNumberFormat="1" applyFont="1" applyBorder="1" applyAlignment="1">
      <alignment horizontal="right" vertical="center" wrapText="1"/>
    </xf>
    <xf numFmtId="166" fontId="30" fillId="0" borderId="1" xfId="5" applyNumberFormat="1" applyFont="1" applyBorder="1" applyAlignment="1">
      <alignment horizontal="center" vertical="center" wrapText="1"/>
    </xf>
    <xf numFmtId="165" fontId="13" fillId="0" borderId="1" xfId="0" applyNumberFormat="1" applyFont="1" applyBorder="1" applyAlignment="1">
      <alignment horizontal="center" vertical="center" wrapText="1"/>
    </xf>
    <xf numFmtId="165" fontId="13" fillId="0" borderId="1" xfId="0" applyNumberFormat="1" applyFont="1" applyFill="1" applyBorder="1" applyAlignment="1">
      <alignment horizontal="right" vertical="center"/>
    </xf>
    <xf numFmtId="2" fontId="13" fillId="0" borderId="1" xfId="5" applyNumberFormat="1" applyFont="1" applyBorder="1" applyAlignment="1">
      <alignment vertical="center" wrapText="1"/>
    </xf>
    <xf numFmtId="170" fontId="13" fillId="0" borderId="1" xfId="0" applyNumberFormat="1" applyFont="1" applyBorder="1" applyAlignment="1">
      <alignment horizontal="right" vertical="center"/>
    </xf>
    <xf numFmtId="166" fontId="13" fillId="0" borderId="1" xfId="0" applyNumberFormat="1" applyFont="1" applyBorder="1" applyAlignment="1">
      <alignment horizontal="center" vertical="center"/>
    </xf>
    <xf numFmtId="165" fontId="13" fillId="0" borderId="1" xfId="0" applyNumberFormat="1" applyFont="1" applyBorder="1" applyAlignment="1">
      <alignment horizontal="justify" vertical="center" wrapText="1"/>
    </xf>
    <xf numFmtId="165" fontId="11" fillId="0" borderId="1" xfId="0" applyNumberFormat="1" applyFont="1" applyBorder="1" applyAlignment="1">
      <alignment horizontal="right"/>
    </xf>
    <xf numFmtId="165" fontId="13" fillId="0" borderId="1" xfId="6" applyNumberFormat="1" applyFont="1" applyBorder="1" applyAlignment="1" applyProtection="1">
      <alignment horizontal="right" vertical="center"/>
    </xf>
    <xf numFmtId="165" fontId="32" fillId="0" borderId="1" xfId="6" applyNumberFormat="1" applyFont="1" applyBorder="1" applyAlignment="1" applyProtection="1">
      <alignment horizontal="right" vertical="center"/>
    </xf>
    <xf numFmtId="170" fontId="11" fillId="0" borderId="1" xfId="0" applyNumberFormat="1" applyFont="1" applyBorder="1" applyAlignment="1">
      <alignment horizontal="right" vertical="center"/>
    </xf>
    <xf numFmtId="165" fontId="13" fillId="0" borderId="0" xfId="0" applyNumberFormat="1" applyFont="1" applyAlignment="1">
      <alignment horizontal="center" vertical="center"/>
    </xf>
    <xf numFmtId="0" fontId="13" fillId="0" borderId="0" xfId="0" applyNumberFormat="1" applyFont="1" applyAlignment="1">
      <alignment horizontal="center" vertical="center"/>
    </xf>
    <xf numFmtId="165" fontId="13" fillId="0" borderId="0" xfId="0" applyNumberFormat="1" applyFont="1" applyAlignment="1">
      <alignment horizontal="right" vertical="center"/>
    </xf>
    <xf numFmtId="165" fontId="13" fillId="0" borderId="0" xfId="0" applyNumberFormat="1" applyFont="1" applyAlignment="1">
      <alignment horizontal="left" vertical="center"/>
    </xf>
    <xf numFmtId="0" fontId="28" fillId="0" borderId="1" xfId="1" applyFont="1" applyBorder="1" applyAlignment="1">
      <alignment horizontal="center" vertical="center"/>
    </xf>
    <xf numFmtId="0" fontId="28" fillId="0" borderId="1" xfId="1" applyNumberFormat="1" applyFont="1" applyBorder="1" applyAlignment="1">
      <alignment horizontal="center" vertical="center"/>
    </xf>
    <xf numFmtId="0" fontId="28" fillId="0" borderId="1" xfId="1" applyFont="1" applyBorder="1" applyAlignment="1">
      <alignment horizontal="right" vertical="center"/>
    </xf>
    <xf numFmtId="165" fontId="13" fillId="0" borderId="1" xfId="0" applyNumberFormat="1" applyFont="1" applyBorder="1" applyAlignment="1">
      <alignment horizontal="left" vertical="center"/>
    </xf>
    <xf numFmtId="2" fontId="13" fillId="0" borderId="1" xfId="0" applyNumberFormat="1" applyFont="1" applyBorder="1" applyAlignment="1">
      <alignment horizontal="left" vertical="center"/>
    </xf>
    <xf numFmtId="0" fontId="13" fillId="0" borderId="1" xfId="4" applyFont="1" applyBorder="1" applyAlignment="1">
      <alignment horizontal="left" vertical="center"/>
    </xf>
    <xf numFmtId="0" fontId="10" fillId="0" borderId="0" xfId="7" applyFont="1" applyAlignment="1">
      <alignment vertical="top" wrapText="1"/>
    </xf>
    <xf numFmtId="0" fontId="10" fillId="0" borderId="0" xfId="7" applyFont="1" applyAlignment="1">
      <alignment vertical="center" wrapText="1"/>
    </xf>
    <xf numFmtId="2" fontId="10" fillId="0" borderId="0" xfId="7" applyNumberFormat="1" applyFont="1" applyAlignment="1">
      <alignment horizontal="center" vertical="center" wrapText="1"/>
    </xf>
    <xf numFmtId="0" fontId="10" fillId="0" borderId="0" xfId="7" applyFont="1" applyAlignment="1">
      <alignment horizontal="justify" vertical="top" wrapText="1"/>
    </xf>
    <xf numFmtId="0" fontId="10" fillId="0" borderId="0" xfId="7" applyFont="1" applyAlignment="1">
      <alignment horizontal="justify" vertical="center" wrapText="1"/>
    </xf>
    <xf numFmtId="0" fontId="33" fillId="0" borderId="0" xfId="7" applyFont="1" applyAlignment="1">
      <alignment horizontal="center" vertical="top" wrapText="1"/>
    </xf>
    <xf numFmtId="2" fontId="34" fillId="0" borderId="1" xfId="7" applyNumberFormat="1" applyFont="1" applyBorder="1" applyAlignment="1">
      <alignment horizontal="center" vertical="center" wrapText="1"/>
    </xf>
    <xf numFmtId="0" fontId="34" fillId="0" borderId="1" xfId="7" applyFont="1" applyBorder="1" applyAlignment="1">
      <alignment horizontal="center" vertical="center" wrapText="1"/>
    </xf>
    <xf numFmtId="0" fontId="20" fillId="0" borderId="1" xfId="7" applyFont="1" applyBorder="1" applyAlignment="1">
      <alignment horizontal="center" vertical="center" wrapText="1"/>
    </xf>
    <xf numFmtId="0" fontId="10" fillId="0" borderId="2" xfId="7" applyFont="1" applyBorder="1" applyAlignment="1">
      <alignment horizontal="justify" vertical="center" wrapText="1"/>
    </xf>
    <xf numFmtId="0" fontId="33" fillId="0" borderId="1" xfId="7" applyFont="1" applyBorder="1" applyAlignment="1">
      <alignment horizontal="center" vertical="top" wrapText="1"/>
    </xf>
    <xf numFmtId="0" fontId="34" fillId="0" borderId="1" xfId="7" applyFont="1" applyBorder="1" applyAlignment="1">
      <alignment vertical="center" wrapText="1"/>
    </xf>
    <xf numFmtId="0" fontId="10" fillId="0" borderId="0" xfId="7" applyFont="1" applyAlignment="1">
      <alignment horizontal="center" vertical="top" wrapText="1"/>
    </xf>
    <xf numFmtId="0" fontId="34" fillId="0" borderId="0" xfId="7" applyFont="1" applyAlignment="1">
      <alignment horizontal="center" vertical="top" wrapText="1"/>
    </xf>
    <xf numFmtId="0" fontId="33" fillId="0" borderId="1" xfId="7" applyFont="1" applyBorder="1" applyAlignment="1">
      <alignment horizontal="center" vertical="center" wrapText="1"/>
    </xf>
    <xf numFmtId="2" fontId="33" fillId="0" borderId="1" xfId="7" applyNumberFormat="1" applyFont="1" applyBorder="1" applyAlignment="1">
      <alignment horizontal="center" vertical="center" wrapText="1"/>
    </xf>
    <xf numFmtId="0" fontId="33" fillId="0" borderId="2" xfId="7" applyFont="1" applyBorder="1" applyAlignment="1">
      <alignment horizontal="center" vertical="center" wrapText="1"/>
    </xf>
    <xf numFmtId="0" fontId="22" fillId="0" borderId="1" xfId="7" applyFont="1" applyBorder="1" applyAlignment="1">
      <alignment horizontal="center" vertical="center" wrapText="1"/>
    </xf>
    <xf numFmtId="2" fontId="20" fillId="0" borderId="1" xfId="7" applyNumberFormat="1" applyFont="1" applyBorder="1" applyAlignment="1">
      <alignment horizontal="center" vertical="center" wrapText="1"/>
    </xf>
    <xf numFmtId="0" fontId="33" fillId="0" borderId="0" xfId="7" applyFont="1" applyAlignment="1">
      <alignment horizontal="center" vertical="center" wrapText="1"/>
    </xf>
    <xf numFmtId="0" fontId="36" fillId="0" borderId="0" xfId="7" applyFont="1" applyAlignment="1">
      <alignment horizontal="center" vertical="top" wrapText="1"/>
    </xf>
    <xf numFmtId="0" fontId="36" fillId="0" borderId="0" xfId="7" applyFont="1" applyAlignment="1">
      <alignment horizontal="center" vertical="center" wrapText="1"/>
    </xf>
    <xf numFmtId="0" fontId="36" fillId="0" borderId="0" xfId="7" applyFont="1" applyAlignment="1">
      <alignment horizontal="justify" vertical="center" wrapText="1"/>
    </xf>
    <xf numFmtId="0" fontId="37" fillId="0" borderId="0" xfId="7" applyFont="1"/>
    <xf numFmtId="0" fontId="36" fillId="0" borderId="1" xfId="7" applyFont="1" applyBorder="1" applyAlignment="1">
      <alignment horizontal="center" vertical="center" wrapText="1"/>
    </xf>
    <xf numFmtId="0" fontId="36" fillId="0" borderId="1" xfId="7" applyFont="1" applyBorder="1" applyAlignment="1">
      <alignment horizontal="center" vertical="top" wrapText="1"/>
    </xf>
    <xf numFmtId="0" fontId="37" fillId="0" borderId="0" xfId="7" applyFont="1" applyAlignment="1">
      <alignment horizontal="justify" vertical="center"/>
    </xf>
    <xf numFmtId="0" fontId="36" fillId="0" borderId="6" xfId="7" applyFont="1" applyBorder="1" applyAlignment="1">
      <alignment horizontal="justify" vertical="center" wrapText="1"/>
    </xf>
    <xf numFmtId="0" fontId="38" fillId="0" borderId="1" xfId="7" applyFont="1" applyBorder="1" applyAlignment="1">
      <alignment horizontal="center" vertical="center" wrapText="1"/>
    </xf>
    <xf numFmtId="0" fontId="39" fillId="0" borderId="1" xfId="7" applyFont="1" applyBorder="1" applyAlignment="1">
      <alignment horizontal="center" vertical="center" wrapText="1"/>
    </xf>
    <xf numFmtId="0" fontId="39" fillId="0" borderId="8" xfId="7" applyFont="1" applyBorder="1" applyAlignment="1">
      <alignment horizontal="justify" vertical="center" wrapText="1"/>
    </xf>
    <xf numFmtId="2" fontId="38" fillId="0" borderId="1" xfId="7" applyNumberFormat="1" applyFont="1" applyBorder="1" applyAlignment="1">
      <alignment horizontal="right" vertical="center" wrapText="1"/>
    </xf>
    <xf numFmtId="0" fontId="39" fillId="0" borderId="0" xfId="7" applyFont="1"/>
    <xf numFmtId="0" fontId="20" fillId="0" borderId="2" xfId="7" applyFont="1" applyBorder="1" applyAlignment="1">
      <alignment horizontal="center" vertical="center" wrapText="1"/>
    </xf>
    <xf numFmtId="0" fontId="34" fillId="0" borderId="3" xfId="7" applyFont="1" applyBorder="1" applyAlignment="1">
      <alignment vertical="center" wrapText="1"/>
    </xf>
    <xf numFmtId="2" fontId="34" fillId="0" borderId="3" xfId="7" applyNumberFormat="1" applyFont="1" applyBorder="1" applyAlignment="1">
      <alignment horizontal="left" vertical="center" wrapText="1"/>
    </xf>
    <xf numFmtId="0" fontId="34" fillId="0" borderId="3" xfId="7" applyFont="1" applyBorder="1" applyAlignment="1">
      <alignment horizontal="left" vertical="center" wrapText="1"/>
    </xf>
    <xf numFmtId="0" fontId="33" fillId="0" borderId="6" xfId="7" applyFont="1" applyBorder="1" applyAlignment="1">
      <alignment horizontal="justify" vertical="center" wrapText="1"/>
    </xf>
    <xf numFmtId="0" fontId="20" fillId="0" borderId="6" xfId="7" applyFont="1" applyBorder="1" applyAlignment="1">
      <alignment vertical="center" wrapText="1"/>
    </xf>
    <xf numFmtId="0" fontId="41" fillId="0" borderId="10" xfId="0" applyFont="1" applyBorder="1" applyAlignment="1">
      <alignment horizontal="center"/>
    </xf>
    <xf numFmtId="0" fontId="41" fillId="0" borderId="0" xfId="0" applyFont="1" applyAlignment="1">
      <alignment horizontal="center"/>
    </xf>
    <xf numFmtId="0" fontId="41" fillId="0" borderId="12" xfId="0" applyFont="1" applyBorder="1" applyAlignment="1">
      <alignment horizontal="center"/>
    </xf>
    <xf numFmtId="0" fontId="42" fillId="0" borderId="10" xfId="0" applyFont="1" applyBorder="1" applyAlignment="1">
      <alignment vertical="center"/>
    </xf>
    <xf numFmtId="0" fontId="42" fillId="0" borderId="0" xfId="0" applyFont="1" applyAlignment="1">
      <alignment vertical="center"/>
    </xf>
    <xf numFmtId="0" fontId="17" fillId="0" borderId="12" xfId="0" applyFont="1" applyBorder="1"/>
    <xf numFmtId="0" fontId="1" fillId="0" borderId="0" xfId="0" applyFont="1" applyAlignment="1">
      <alignment horizontal="center"/>
    </xf>
    <xf numFmtId="0" fontId="45" fillId="0" borderId="1" xfId="0" applyFont="1" applyBorder="1" applyAlignment="1">
      <alignment horizontal="center" vertical="center"/>
    </xf>
    <xf numFmtId="0" fontId="45" fillId="0" borderId="6" xfId="0" applyFont="1" applyBorder="1" applyAlignment="1">
      <alignment horizontal="center" vertical="center"/>
    </xf>
    <xf numFmtId="0" fontId="17" fillId="0" borderId="2" xfId="0" applyFont="1" applyBorder="1" applyAlignment="1">
      <alignment horizontal="center" vertical="center"/>
    </xf>
    <xf numFmtId="0" fontId="17" fillId="0" borderId="6" xfId="0" applyFont="1" applyBorder="1" applyAlignment="1">
      <alignment horizontal="left" vertical="center" wrapText="1"/>
    </xf>
    <xf numFmtId="0" fontId="17" fillId="0" borderId="7" xfId="0" applyFont="1" applyBorder="1" applyAlignment="1">
      <alignment horizontal="left" vertical="center" wrapText="1"/>
    </xf>
    <xf numFmtId="0" fontId="18" fillId="0" borderId="2" xfId="0" applyFont="1" applyBorder="1" applyAlignment="1">
      <alignment horizontal="center"/>
    </xf>
    <xf numFmtId="0" fontId="17" fillId="0" borderId="8" xfId="0" applyFont="1" applyBorder="1" applyAlignment="1">
      <alignment horizontal="left" vertical="center" wrapText="1"/>
    </xf>
    <xf numFmtId="0" fontId="18" fillId="0" borderId="1" xfId="0" applyFont="1" applyBorder="1" applyAlignment="1">
      <alignment horizontal="center"/>
    </xf>
    <xf numFmtId="0" fontId="18" fillId="0" borderId="8" xfId="0" applyFont="1" applyBorder="1" applyAlignment="1">
      <alignment horizontal="center"/>
    </xf>
    <xf numFmtId="0" fontId="46" fillId="0" borderId="0" xfId="0" applyFont="1" applyAlignment="1">
      <alignment horizontal="center"/>
    </xf>
    <xf numFmtId="0" fontId="48" fillId="0" borderId="0" xfId="0" applyFont="1"/>
    <xf numFmtId="0" fontId="51" fillId="0" borderId="0" xfId="0" applyFont="1"/>
    <xf numFmtId="0" fontId="16" fillId="0" borderId="1" xfId="0" applyFont="1" applyBorder="1" applyAlignment="1">
      <alignment horizontal="center"/>
    </xf>
    <xf numFmtId="0" fontId="16" fillId="0" borderId="8" xfId="0" applyFont="1" applyBorder="1" applyAlignment="1">
      <alignment horizontal="center"/>
    </xf>
    <xf numFmtId="0" fontId="16" fillId="0" borderId="10" xfId="0" applyFont="1" applyBorder="1" applyAlignment="1">
      <alignment horizontal="center"/>
    </xf>
    <xf numFmtId="0" fontId="16" fillId="0" borderId="4" xfId="0" applyFont="1" applyBorder="1" applyAlignment="1">
      <alignment horizontal="center"/>
    </xf>
    <xf numFmtId="0" fontId="51" fillId="0" borderId="6" xfId="0" applyFont="1" applyBorder="1" applyAlignment="1">
      <alignment vertical="center" wrapText="1"/>
    </xf>
    <xf numFmtId="0" fontId="52" fillId="3" borderId="0" xfId="0" applyFont="1" applyFill="1" applyAlignment="1">
      <alignment horizontal="center" vertical="center" textRotation="90"/>
    </xf>
    <xf numFmtId="0" fontId="51" fillId="0" borderId="7" xfId="0" applyFont="1" applyBorder="1" applyAlignment="1">
      <alignment vertical="center" wrapText="1"/>
    </xf>
    <xf numFmtId="0" fontId="51" fillId="0" borderId="8" xfId="0" applyFont="1" applyBorder="1" applyAlignment="1">
      <alignment vertical="center" wrapText="1"/>
    </xf>
    <xf numFmtId="2" fontId="50" fillId="0" borderId="1" xfId="0" applyNumberFormat="1" applyFont="1" applyBorder="1" applyAlignment="1">
      <alignment horizontal="center" vertical="center"/>
    </xf>
    <xf numFmtId="0" fontId="48" fillId="0" borderId="0" xfId="0" applyFont="1" applyAlignment="1">
      <alignment horizontal="center" vertical="center"/>
    </xf>
    <xf numFmtId="165" fontId="13" fillId="0" borderId="0" xfId="8" applyFont="1"/>
    <xf numFmtId="165" fontId="53" fillId="0" borderId="1" xfId="8" applyFont="1" applyBorder="1"/>
    <xf numFmtId="169" fontId="54" fillId="0" borderId="1" xfId="8" applyNumberFormat="1" applyFont="1" applyBorder="1" applyAlignment="1">
      <alignment horizontal="center" vertical="center"/>
    </xf>
    <xf numFmtId="165" fontId="54" fillId="0" borderId="1" xfId="8" applyFont="1" applyBorder="1" applyAlignment="1">
      <alignment horizontal="left" vertical="center"/>
    </xf>
    <xf numFmtId="169" fontId="54" fillId="0" borderId="1" xfId="8" applyNumberFormat="1" applyFont="1" applyBorder="1" applyAlignment="1">
      <alignment horizontal="center" vertical="center"/>
    </xf>
    <xf numFmtId="165" fontId="54" fillId="0" borderId="1" xfId="8" applyFont="1" applyBorder="1" applyAlignment="1">
      <alignment horizontal="center" vertical="center"/>
    </xf>
    <xf numFmtId="165" fontId="54" fillId="0" borderId="1" xfId="8" applyFont="1" applyBorder="1"/>
    <xf numFmtId="165" fontId="55" fillId="0" borderId="1" xfId="8" applyFont="1" applyBorder="1" applyAlignment="1">
      <alignment horizontal="left" wrapText="1"/>
    </xf>
    <xf numFmtId="169" fontId="55" fillId="0" borderId="1" xfId="8" applyNumberFormat="1" applyFont="1" applyBorder="1" applyAlignment="1">
      <alignment horizontal="center" vertical="center"/>
    </xf>
    <xf numFmtId="165" fontId="55" fillId="0" borderId="1" xfId="8" applyFont="1" applyBorder="1"/>
    <xf numFmtId="0" fontId="55" fillId="0" borderId="1" xfId="8" applyNumberFormat="1" applyFont="1" applyBorder="1" applyAlignment="1">
      <alignment horizontal="justify" vertical="top" wrapText="1"/>
    </xf>
    <xf numFmtId="165" fontId="55" fillId="0" borderId="1" xfId="8" applyFont="1" applyBorder="1" applyAlignment="1">
      <alignment horizontal="left"/>
    </xf>
    <xf numFmtId="165" fontId="55" fillId="0" borderId="1" xfId="8" applyFont="1" applyBorder="1" applyAlignment="1">
      <alignment horizontal="right"/>
    </xf>
    <xf numFmtId="165" fontId="55" fillId="0" borderId="1" xfId="8" applyFont="1" applyBorder="1" applyAlignment="1">
      <alignment horizontal="center" vertical="center"/>
    </xf>
    <xf numFmtId="169" fontId="53" fillId="0" borderId="0" xfId="8" applyNumberFormat="1" applyFont="1" applyAlignment="1">
      <alignment horizontal="center" vertical="center"/>
    </xf>
    <xf numFmtId="165" fontId="56" fillId="0" borderId="0" xfId="8" applyFont="1" applyAlignment="1">
      <alignment horizontal="left"/>
    </xf>
    <xf numFmtId="169" fontId="56" fillId="0" borderId="0" xfId="8" applyNumberFormat="1" applyFont="1" applyAlignment="1">
      <alignment horizontal="center" vertical="center"/>
    </xf>
    <xf numFmtId="165" fontId="56" fillId="0" borderId="0" xfId="8" applyFont="1"/>
    <xf numFmtId="165" fontId="57" fillId="0" borderId="0" xfId="8" applyFont="1"/>
    <xf numFmtId="169" fontId="57" fillId="0" borderId="0" xfId="8" applyNumberFormat="1" applyFont="1" applyAlignment="1">
      <alignment horizontal="center" vertical="center"/>
    </xf>
    <xf numFmtId="165" fontId="58" fillId="0" borderId="0" xfId="8" applyFont="1" applyAlignment="1">
      <alignment horizontal="left"/>
    </xf>
    <xf numFmtId="169" fontId="58" fillId="0" borderId="0" xfId="8" applyNumberFormat="1" applyFont="1" applyAlignment="1">
      <alignment horizontal="center" vertical="center"/>
    </xf>
    <xf numFmtId="165" fontId="58" fillId="0" borderId="0" xfId="8" applyFont="1"/>
    <xf numFmtId="169" fontId="33" fillId="0" borderId="0" xfId="8" applyNumberFormat="1" applyFont="1" applyAlignment="1">
      <alignment horizontal="center" vertical="center"/>
    </xf>
    <xf numFmtId="165" fontId="10" fillId="0" borderId="0" xfId="8" applyFont="1" applyAlignment="1">
      <alignment horizontal="left"/>
    </xf>
    <xf numFmtId="169" fontId="10" fillId="0" borderId="0" xfId="8" applyNumberFormat="1" applyFont="1" applyAlignment="1">
      <alignment horizontal="center" vertical="center"/>
    </xf>
    <xf numFmtId="165" fontId="10" fillId="0" borderId="0" xfId="8" applyFont="1"/>
    <xf numFmtId="165" fontId="33" fillId="0" borderId="0" xfId="8" applyFont="1"/>
    <xf numFmtId="169" fontId="11" fillId="0" borderId="0" xfId="8" applyNumberFormat="1" applyFont="1" applyAlignment="1">
      <alignment horizontal="center" vertical="center"/>
    </xf>
    <xf numFmtId="165" fontId="13" fillId="0" borderId="0" xfId="8" applyFont="1" applyAlignment="1">
      <alignment horizontal="left"/>
    </xf>
    <xf numFmtId="169" fontId="13" fillId="0" borderId="0" xfId="8" applyNumberFormat="1" applyFont="1" applyAlignment="1">
      <alignment horizontal="center" vertical="center"/>
    </xf>
    <xf numFmtId="165" fontId="11" fillId="0" borderId="0" xfId="8" applyFont="1"/>
    <xf numFmtId="165" fontId="12" fillId="0" borderId="0" xfId="8"/>
    <xf numFmtId="165" fontId="54" fillId="0" borderId="1" xfId="8" applyFont="1" applyBorder="1" applyAlignment="1">
      <alignment horizontal="center" vertical="center"/>
    </xf>
    <xf numFmtId="165" fontId="54" fillId="0" borderId="1" xfId="8" applyFont="1" applyBorder="1" applyAlignment="1">
      <alignment horizontal="center" vertical="top"/>
    </xf>
    <xf numFmtId="165" fontId="55" fillId="0" borderId="1" xfId="8" applyFont="1" applyBorder="1" applyAlignment="1">
      <alignment horizontal="left" vertical="center" wrapText="1"/>
    </xf>
    <xf numFmtId="165" fontId="55" fillId="0" borderId="1" xfId="8" applyFont="1" applyBorder="1" applyAlignment="1">
      <alignment horizontal="left" vertical="center"/>
    </xf>
    <xf numFmtId="165" fontId="54" fillId="2" borderId="1" xfId="8" applyFont="1" applyFill="1" applyBorder="1" applyAlignment="1">
      <alignment horizontal="center" vertical="center"/>
    </xf>
    <xf numFmtId="169" fontId="59" fillId="0" borderId="0" xfId="8" applyNumberFormat="1" applyFont="1" applyAlignment="1">
      <alignment horizontal="center" vertical="center"/>
    </xf>
    <xf numFmtId="165" fontId="59" fillId="0" borderId="0" xfId="8" applyFont="1" applyAlignment="1">
      <alignment horizontal="center" vertical="center"/>
    </xf>
    <xf numFmtId="165" fontId="59" fillId="0" borderId="0" xfId="8" applyFont="1" applyAlignment="1">
      <alignment horizontal="left" vertical="top"/>
    </xf>
    <xf numFmtId="165" fontId="60" fillId="0" borderId="0" xfId="8" applyFont="1" applyAlignment="1">
      <alignment horizontal="center" vertical="center"/>
    </xf>
    <xf numFmtId="165" fontId="54" fillId="0" borderId="0" xfId="8" applyFont="1" applyBorder="1"/>
    <xf numFmtId="165" fontId="54" fillId="0" borderId="1" xfId="8" applyFont="1" applyBorder="1" applyAlignment="1">
      <alignment horizontal="left" wrapText="1"/>
    </xf>
    <xf numFmtId="165" fontId="15" fillId="0" borderId="0" xfId="8" applyFont="1"/>
    <xf numFmtId="165" fontId="37" fillId="0" borderId="0" xfId="8" applyFont="1"/>
    <xf numFmtId="165" fontId="36" fillId="0" borderId="0" xfId="8" applyFont="1"/>
    <xf numFmtId="165" fontId="37" fillId="0" borderId="0" xfId="8" applyFont="1" applyAlignment="1">
      <alignment wrapText="1"/>
    </xf>
    <xf numFmtId="0" fontId="11" fillId="0" borderId="1" xfId="1" applyFont="1" applyBorder="1" applyAlignment="1">
      <alignment horizontal="center" vertical="center" wrapText="1"/>
    </xf>
    <xf numFmtId="0" fontId="21" fillId="0" borderId="1" xfId="1" applyFont="1" applyBorder="1" applyAlignment="1">
      <alignment horizontal="left" vertical="center" wrapText="1"/>
    </xf>
    <xf numFmtId="0" fontId="0" fillId="2" borderId="1" xfId="0" applyFill="1" applyBorder="1"/>
    <xf numFmtId="165" fontId="54" fillId="0" borderId="1" xfId="8" applyFont="1" applyBorder="1" applyAlignment="1">
      <alignment horizontal="left" vertical="center" wrapText="1"/>
    </xf>
    <xf numFmtId="0" fontId="3" fillId="0" borderId="1" xfId="0" applyFont="1" applyBorder="1" applyAlignment="1">
      <alignment horizontal="center" vertical="center"/>
    </xf>
    <xf numFmtId="0" fontId="37" fillId="0" borderId="0" xfId="0" applyFont="1" applyAlignment="1">
      <alignment vertical="center"/>
    </xf>
    <xf numFmtId="0" fontId="3" fillId="0" borderId="1" xfId="0" applyFont="1" applyBorder="1" applyAlignment="1">
      <alignment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2" fontId="5" fillId="0" borderId="1" xfId="0" applyNumberFormat="1" applyFont="1" applyBorder="1" applyAlignment="1">
      <alignment horizontal="center" vertical="center"/>
    </xf>
    <xf numFmtId="0" fontId="37" fillId="0" borderId="16" xfId="0" applyFont="1" applyBorder="1" applyAlignment="1">
      <alignment horizontal="center" vertical="top" wrapText="1"/>
    </xf>
    <xf numFmtId="0" fontId="61" fillId="0" borderId="6" xfId="0" applyFont="1" applyFill="1" applyBorder="1" applyAlignment="1">
      <alignment horizontal="justify" vertical="top" wrapText="1"/>
    </xf>
    <xf numFmtId="0" fontId="61" fillId="0" borderId="9" xfId="0" applyFont="1" applyFill="1" applyBorder="1" applyAlignment="1">
      <alignment horizontal="justify" vertical="justify" wrapText="1"/>
    </xf>
    <xf numFmtId="0" fontId="61" fillId="0" borderId="15" xfId="0" applyFont="1" applyFill="1" applyBorder="1" applyAlignment="1">
      <alignment horizontal="justify" vertical="justify" wrapText="1"/>
    </xf>
    <xf numFmtId="0" fontId="61" fillId="0" borderId="11" xfId="0" applyNumberFormat="1" applyFont="1" applyBorder="1" applyAlignment="1">
      <alignment horizontal="center" vertical="center"/>
    </xf>
    <xf numFmtId="0" fontId="61" fillId="0" borderId="6" xfId="0" applyNumberFormat="1" applyFont="1" applyBorder="1" applyAlignment="1">
      <alignment horizontal="center"/>
    </xf>
    <xf numFmtId="0" fontId="61" fillId="0" borderId="6" xfId="0" applyNumberFormat="1" applyFont="1" applyBorder="1" applyAlignment="1">
      <alignment horizontal="center" wrapText="1"/>
    </xf>
    <xf numFmtId="0" fontId="61" fillId="0" borderId="9" xfId="0" applyNumberFormat="1" applyFont="1" applyBorder="1" applyAlignment="1">
      <alignment horizontal="right" vertical="center" wrapText="1"/>
    </xf>
    <xf numFmtId="0" fontId="61" fillId="0" borderId="17" xfId="0" applyNumberFormat="1" applyFont="1" applyBorder="1" applyAlignment="1">
      <alignment horizontal="center" wrapText="1"/>
    </xf>
    <xf numFmtId="0" fontId="62" fillId="0" borderId="0" xfId="0" applyFont="1" applyBorder="1" applyAlignment="1">
      <alignment horizontal="justify" vertical="top" wrapText="1"/>
    </xf>
    <xf numFmtId="0" fontId="62" fillId="0" borderId="0" xfId="0" applyFont="1" applyBorder="1" applyAlignment="1">
      <alignment vertical="top"/>
    </xf>
    <xf numFmtId="0" fontId="37" fillId="0" borderId="18" xfId="0" applyFont="1" applyBorder="1" applyAlignment="1">
      <alignment horizontal="center" vertical="top" wrapText="1"/>
    </xf>
    <xf numFmtId="0" fontId="61" fillId="0" borderId="13" xfId="0" applyFont="1" applyBorder="1" applyAlignment="1">
      <alignment horizontal="left" vertical="top" wrapText="1"/>
    </xf>
    <xf numFmtId="0" fontId="61" fillId="0" borderId="4" xfId="0" applyFont="1" applyBorder="1" applyAlignment="1">
      <alignment horizontal="left" vertical="top" wrapText="1"/>
    </xf>
    <xf numFmtId="0" fontId="61" fillId="0" borderId="14" xfId="0" applyNumberFormat="1" applyFont="1" applyBorder="1" applyAlignment="1">
      <alignment horizontal="center" vertical="center" wrapText="1"/>
    </xf>
    <xf numFmtId="0" fontId="61" fillId="0" borderId="8" xfId="0" applyNumberFormat="1" applyFont="1" applyBorder="1" applyAlignment="1">
      <alignment horizontal="center" wrapText="1"/>
    </xf>
    <xf numFmtId="0" fontId="61" fillId="0" borderId="8" xfId="0" applyNumberFormat="1" applyFont="1" applyBorder="1" applyAlignment="1">
      <alignment horizontal="center"/>
    </xf>
    <xf numFmtId="0" fontId="61" fillId="0" borderId="13" xfId="0" applyNumberFormat="1" applyFont="1" applyBorder="1" applyAlignment="1">
      <alignment horizontal="right" vertical="center"/>
    </xf>
    <xf numFmtId="0" fontId="61" fillId="0" borderId="19" xfId="0" applyNumberFormat="1" applyFont="1" applyBorder="1" applyAlignment="1">
      <alignment horizontal="center"/>
    </xf>
    <xf numFmtId="0" fontId="62" fillId="0" borderId="0" xfId="0" applyFont="1" applyBorder="1" applyAlignment="1">
      <alignment horizontal="justify" vertical="justify"/>
    </xf>
    <xf numFmtId="0" fontId="37" fillId="0" borderId="20" xfId="0" applyFont="1" applyBorder="1" applyAlignment="1">
      <alignment horizontal="center" vertical="top" wrapText="1"/>
    </xf>
    <xf numFmtId="0" fontId="61" fillId="0" borderId="1" xfId="0" applyFont="1" applyBorder="1" applyAlignment="1">
      <alignment horizontal="justify" vertical="top" wrapText="1"/>
    </xf>
    <xf numFmtId="0" fontId="61" fillId="0" borderId="2" xfId="0" applyFont="1" applyBorder="1" applyAlignment="1">
      <alignment horizontal="justify" vertical="justify" wrapText="1"/>
    </xf>
    <xf numFmtId="0" fontId="61" fillId="0" borderId="5" xfId="0" applyFont="1" applyBorder="1" applyAlignment="1">
      <alignment horizontal="justify" vertical="justify" wrapText="1"/>
    </xf>
    <xf numFmtId="0" fontId="61" fillId="0" borderId="3" xfId="0" applyNumberFormat="1" applyFont="1" applyBorder="1" applyAlignment="1">
      <alignment horizontal="center" vertical="center" wrapText="1"/>
    </xf>
    <xf numFmtId="0" fontId="61" fillId="0" borderId="1" xfId="0" applyNumberFormat="1" applyFont="1" applyBorder="1" applyAlignment="1">
      <alignment horizontal="center" wrapText="1"/>
    </xf>
    <xf numFmtId="0" fontId="61" fillId="0" borderId="1" xfId="0" applyNumberFormat="1" applyFont="1" applyBorder="1" applyAlignment="1">
      <alignment horizontal="center"/>
    </xf>
    <xf numFmtId="0" fontId="61" fillId="0" borderId="2" xfId="0" applyNumberFormat="1" applyFont="1" applyBorder="1" applyAlignment="1">
      <alignment horizontal="right" vertical="center"/>
    </xf>
    <xf numFmtId="0" fontId="61" fillId="0" borderId="21" xfId="0" applyNumberFormat="1" applyFont="1" applyBorder="1" applyAlignment="1">
      <alignment horizontal="center"/>
    </xf>
    <xf numFmtId="0" fontId="37" fillId="0" borderId="20" xfId="0" applyFont="1" applyBorder="1" applyAlignment="1">
      <alignment horizontal="center" vertical="center"/>
    </xf>
    <xf numFmtId="0" fontId="61" fillId="0" borderId="1" xfId="0" applyNumberFormat="1" applyFont="1" applyBorder="1" applyAlignment="1">
      <alignment horizontal="center" vertical="center" wrapText="1"/>
    </xf>
    <xf numFmtId="0" fontId="61" fillId="0" borderId="1" xfId="0" applyNumberFormat="1" applyFont="1" applyBorder="1" applyAlignment="1">
      <alignment horizontal="center" vertical="center"/>
    </xf>
    <xf numFmtId="0" fontId="61" fillId="0" borderId="1" xfId="0" applyFont="1" applyBorder="1" applyAlignment="1">
      <alignment horizontal="justify" vertical="center" wrapText="1"/>
    </xf>
    <xf numFmtId="0" fontId="61" fillId="0" borderId="2" xfId="0" applyFont="1" applyBorder="1" applyAlignment="1">
      <alignment horizontal="justify" vertical="center" wrapText="1"/>
    </xf>
    <xf numFmtId="0" fontId="61" fillId="0" borderId="5" xfId="0" applyFont="1" applyBorder="1" applyAlignment="1">
      <alignment horizontal="justify" vertical="center" wrapText="1"/>
    </xf>
    <xf numFmtId="0" fontId="61" fillId="0" borderId="3" xfId="0" applyFont="1" applyBorder="1" applyAlignment="1">
      <alignment horizontal="center" vertical="center"/>
    </xf>
    <xf numFmtId="2" fontId="61" fillId="0" borderId="2" xfId="0" applyNumberFormat="1" applyFont="1" applyBorder="1" applyAlignment="1">
      <alignment horizontal="right" vertical="center" wrapText="1"/>
    </xf>
    <xf numFmtId="0" fontId="61" fillId="0" borderId="21" xfId="0" applyNumberFormat="1" applyFont="1" applyBorder="1" applyAlignment="1">
      <alignment horizontal="center" vertical="center" wrapText="1"/>
    </xf>
    <xf numFmtId="0" fontId="62" fillId="0" borderId="0" xfId="0" applyFont="1" applyBorder="1" applyAlignment="1">
      <alignment horizontal="justify" vertical="center" wrapText="1"/>
    </xf>
    <xf numFmtId="0" fontId="62" fillId="0" borderId="0" xfId="0" applyFont="1" applyBorder="1" applyAlignment="1">
      <alignment vertical="center"/>
    </xf>
    <xf numFmtId="2" fontId="65" fillId="0" borderId="22" xfId="0" applyNumberFormat="1" applyFont="1" applyBorder="1" applyAlignment="1">
      <alignment horizontal="right" vertical="center" wrapText="1"/>
    </xf>
    <xf numFmtId="0" fontId="65" fillId="0" borderId="23" xfId="0" applyNumberFormat="1" applyFont="1" applyBorder="1" applyAlignment="1">
      <alignment horizontal="center" vertical="center" wrapText="1"/>
    </xf>
    <xf numFmtId="0" fontId="4" fillId="0" borderId="1" xfId="0" applyFont="1" applyBorder="1" applyAlignment="1">
      <alignment horizontal="center" vertical="center"/>
    </xf>
    <xf numFmtId="0" fontId="66" fillId="0" borderId="1" xfId="0" applyFont="1" applyBorder="1" applyAlignment="1">
      <alignment vertical="center"/>
    </xf>
    <xf numFmtId="0" fontId="66" fillId="0" borderId="1" xfId="0" applyFont="1" applyBorder="1" applyAlignment="1">
      <alignment horizontal="left" vertical="center" wrapText="1"/>
    </xf>
    <xf numFmtId="0" fontId="66" fillId="0" borderId="1" xfId="0" applyFont="1" applyBorder="1" applyAlignment="1">
      <alignment horizontal="center" vertical="center" wrapText="1"/>
    </xf>
    <xf numFmtId="2" fontId="66" fillId="0" borderId="1" xfId="0" applyNumberFormat="1" applyFont="1" applyBorder="1" applyAlignment="1">
      <alignment horizontal="center" vertical="center"/>
    </xf>
    <xf numFmtId="0" fontId="67" fillId="0" borderId="0" xfId="0" applyFont="1" applyAlignment="1">
      <alignment vertical="center"/>
    </xf>
    <xf numFmtId="2" fontId="65" fillId="0" borderId="9" xfId="0" applyNumberFormat="1" applyFont="1" applyBorder="1" applyAlignment="1">
      <alignment horizontal="right" vertical="center" wrapText="1"/>
    </xf>
    <xf numFmtId="0" fontId="65" fillId="0" borderId="17" xfId="0" applyNumberFormat="1" applyFont="1" applyBorder="1" applyAlignment="1">
      <alignment horizontal="center" vertical="center" wrapText="1"/>
    </xf>
    <xf numFmtId="0" fontId="37" fillId="0" borderId="20" xfId="0" applyFont="1" applyBorder="1" applyAlignment="1">
      <alignment horizontal="center" vertical="top"/>
    </xf>
    <xf numFmtId="0" fontId="61" fillId="0" borderId="3" xfId="0" applyNumberFormat="1" applyFont="1" applyBorder="1" applyAlignment="1">
      <alignment horizontal="center" vertical="center"/>
    </xf>
    <xf numFmtId="0" fontId="65" fillId="0" borderId="1" xfId="0" applyFont="1" applyBorder="1" applyAlignment="1">
      <alignment horizontal="justify" vertical="top" wrapText="1"/>
    </xf>
    <xf numFmtId="2" fontId="61" fillId="0" borderId="1" xfId="0" applyNumberFormat="1" applyFont="1" applyBorder="1" applyAlignment="1">
      <alignment horizontal="center" vertical="center"/>
    </xf>
    <xf numFmtId="166" fontId="11" fillId="0" borderId="1" xfId="4" applyNumberFormat="1" applyFont="1" applyBorder="1" applyAlignment="1">
      <alignment horizontal="center" vertical="center"/>
    </xf>
    <xf numFmtId="2" fontId="11" fillId="0" borderId="1" xfId="5" applyNumberFormat="1" applyFont="1" applyBorder="1" applyAlignment="1">
      <alignment horizontal="right" vertical="center" wrapText="1"/>
    </xf>
    <xf numFmtId="165" fontId="11" fillId="0" borderId="1" xfId="0" applyNumberFormat="1" applyFont="1" applyBorder="1" applyAlignment="1">
      <alignment horizontal="left" vertical="center"/>
    </xf>
    <xf numFmtId="0" fontId="11" fillId="0" borderId="0" xfId="4" applyFont="1" applyBorder="1" applyAlignment="1">
      <alignment horizontal="center" vertical="center"/>
    </xf>
    <xf numFmtId="165" fontId="11" fillId="0" borderId="0" xfId="0" applyNumberFormat="1" applyFont="1" applyAlignment="1">
      <alignment vertical="center"/>
    </xf>
    <xf numFmtId="0" fontId="11" fillId="0" borderId="1" xfId="4" applyFont="1" applyBorder="1" applyAlignment="1">
      <alignment horizontal="right" vertical="center" wrapText="1"/>
    </xf>
    <xf numFmtId="0" fontId="11" fillId="0" borderId="1" xfId="4" applyFont="1" applyBorder="1" applyAlignment="1">
      <alignment horizontal="right" vertical="center"/>
    </xf>
    <xf numFmtId="0" fontId="11" fillId="0" borderId="1" xfId="4" applyFont="1" applyBorder="1" applyAlignment="1">
      <alignment horizontal="left" vertical="center"/>
    </xf>
    <xf numFmtId="0" fontId="64" fillId="0" borderId="8" xfId="0" applyFont="1" applyBorder="1" applyAlignment="1">
      <alignment horizontal="justify" vertical="top" wrapText="1"/>
    </xf>
    <xf numFmtId="0" fontId="36" fillId="0" borderId="20" xfId="0" applyFont="1" applyBorder="1" applyAlignment="1">
      <alignment horizontal="center" vertical="top" wrapText="1"/>
    </xf>
    <xf numFmtId="0" fontId="65" fillId="0" borderId="2" xfId="0" applyFont="1" applyBorder="1" applyAlignment="1">
      <alignment horizontal="justify" vertical="justify" wrapText="1"/>
    </xf>
    <xf numFmtId="0" fontId="65" fillId="0" borderId="5" xfId="0" applyFont="1" applyBorder="1" applyAlignment="1">
      <alignment horizontal="justify" vertical="justify" wrapText="1"/>
    </xf>
    <xf numFmtId="0" fontId="65" fillId="0" borderId="3" xfId="0" applyNumberFormat="1" applyFont="1" applyBorder="1" applyAlignment="1">
      <alignment horizontal="center" vertical="center" wrapText="1"/>
    </xf>
    <xf numFmtId="0" fontId="65" fillId="0" borderId="1" xfId="0" applyNumberFormat="1" applyFont="1" applyBorder="1" applyAlignment="1">
      <alignment horizontal="center" wrapText="1"/>
    </xf>
    <xf numFmtId="0" fontId="65" fillId="0" borderId="1" xfId="0" applyNumberFormat="1" applyFont="1" applyBorder="1" applyAlignment="1">
      <alignment horizontal="center"/>
    </xf>
    <xf numFmtId="0" fontId="65" fillId="0" borderId="2" xfId="0" applyNumberFormat="1" applyFont="1" applyBorder="1" applyAlignment="1">
      <alignment horizontal="right" vertical="center"/>
    </xf>
    <xf numFmtId="0" fontId="65" fillId="0" borderId="21" xfId="0" applyNumberFormat="1" applyFont="1" applyBorder="1" applyAlignment="1">
      <alignment horizontal="center"/>
    </xf>
    <xf numFmtId="0" fontId="68" fillId="0" borderId="0" xfId="0" applyFont="1" applyBorder="1" applyAlignment="1">
      <alignment horizontal="justify" vertical="justify"/>
    </xf>
    <xf numFmtId="2" fontId="61" fillId="0" borderId="9" xfId="0" applyNumberFormat="1" applyFont="1" applyBorder="1" applyAlignment="1">
      <alignment horizontal="right" vertical="center" wrapText="1"/>
    </xf>
    <xf numFmtId="0" fontId="61" fillId="0" borderId="17" xfId="0" applyNumberFormat="1" applyFont="1" applyBorder="1" applyAlignment="1">
      <alignment horizontal="center" vertical="center" wrapText="1"/>
    </xf>
    <xf numFmtId="0" fontId="65" fillId="0" borderId="2" xfId="0" applyFont="1" applyBorder="1" applyAlignment="1">
      <alignment horizontal="justify" vertical="center" wrapText="1"/>
    </xf>
    <xf numFmtId="0" fontId="65" fillId="0" borderId="5" xfId="0" applyFont="1" applyBorder="1" applyAlignment="1">
      <alignment horizontal="justify" vertical="center" wrapText="1"/>
    </xf>
    <xf numFmtId="0" fontId="36" fillId="0" borderId="20" xfId="0" applyFont="1" applyBorder="1" applyAlignment="1">
      <alignment horizontal="center" vertical="top"/>
    </xf>
    <xf numFmtId="0" fontId="65" fillId="0" borderId="3" xfId="0" applyNumberFormat="1" applyFont="1" applyBorder="1" applyAlignment="1">
      <alignment horizontal="center" vertical="center"/>
    </xf>
    <xf numFmtId="0" fontId="68" fillId="0" borderId="0" xfId="0" applyFont="1" applyBorder="1" applyAlignment="1">
      <alignment horizontal="justify" vertical="top" wrapText="1"/>
    </xf>
    <xf numFmtId="0" fontId="68" fillId="0" borderId="0" xfId="0" applyFont="1" applyBorder="1" applyAlignment="1">
      <alignment vertical="top"/>
    </xf>
    <xf numFmtId="0" fontId="65" fillId="0" borderId="2" xfId="0" applyFont="1" applyBorder="1" applyAlignment="1">
      <alignment horizontal="justify" vertical="top" wrapText="1"/>
    </xf>
    <xf numFmtId="0" fontId="65" fillId="0" borderId="5" xfId="0" applyFont="1" applyBorder="1" applyAlignment="1">
      <alignment horizontal="justify" vertical="top" wrapText="1"/>
    </xf>
    <xf numFmtId="0" fontId="61" fillId="4" borderId="1" xfId="0" applyFont="1" applyFill="1" applyBorder="1" applyAlignment="1">
      <alignment horizontal="justify" vertical="top" wrapText="1"/>
    </xf>
    <xf numFmtId="0" fontId="2" fillId="4" borderId="0" xfId="0" applyNumberFormat="1" applyFont="1" applyFill="1" applyBorder="1" applyAlignment="1">
      <alignment vertical="center" wrapText="1"/>
    </xf>
    <xf numFmtId="0" fontId="0" fillId="4" borderId="0" xfId="0" applyFill="1" applyBorder="1"/>
    <xf numFmtId="0" fontId="0" fillId="4" borderId="0" xfId="0" applyFill="1"/>
    <xf numFmtId="0" fontId="69" fillId="0" borderId="0" xfId="0" applyFont="1"/>
    <xf numFmtId="0" fontId="69" fillId="0" borderId="0" xfId="0" applyFont="1" applyAlignment="1">
      <alignment horizontal="center" vertical="center"/>
    </xf>
    <xf numFmtId="2" fontId="70" fillId="2" borderId="1" xfId="0" applyNumberFormat="1" applyFont="1" applyFill="1" applyBorder="1" applyAlignment="1">
      <alignment horizontal="center" vertical="center"/>
    </xf>
    <xf numFmtId="0" fontId="69" fillId="0" borderId="0" xfId="0" applyFont="1" applyBorder="1" applyAlignment="1">
      <alignment horizontal="center" vertical="center"/>
    </xf>
    <xf numFmtId="0" fontId="69" fillId="0" borderId="0" xfId="0" applyFont="1" applyBorder="1"/>
    <xf numFmtId="0" fontId="69" fillId="0" borderId="1" xfId="0" applyFont="1" applyBorder="1"/>
    <xf numFmtId="0" fontId="69" fillId="0" borderId="1" xfId="0" applyFont="1" applyBorder="1" applyAlignment="1">
      <alignment horizontal="center" vertical="center"/>
    </xf>
    <xf numFmtId="165" fontId="69" fillId="0" borderId="0" xfId="0" applyNumberFormat="1" applyFont="1"/>
    <xf numFmtId="170" fontId="69" fillId="0" borderId="0" xfId="0" applyNumberFormat="1" applyFont="1"/>
    <xf numFmtId="171" fontId="69" fillId="0" borderId="0" xfId="0" applyNumberFormat="1" applyFont="1"/>
    <xf numFmtId="169" fontId="69" fillId="0" borderId="0" xfId="0" applyNumberFormat="1" applyFont="1"/>
    <xf numFmtId="172" fontId="69" fillId="0" borderId="0" xfId="0" applyNumberFormat="1" applyFont="1"/>
    <xf numFmtId="0" fontId="60" fillId="0" borderId="0" xfId="0" applyFont="1" applyBorder="1"/>
    <xf numFmtId="0" fontId="60" fillId="0" borderId="0" xfId="0" applyFont="1"/>
    <xf numFmtId="0" fontId="74" fillId="0" borderId="1" xfId="0" applyFont="1" applyBorder="1" applyAlignment="1">
      <alignment horizontal="center" vertical="center"/>
    </xf>
    <xf numFmtId="2" fontId="69" fillId="0" borderId="1" xfId="0" applyNumberFormat="1" applyFont="1" applyBorder="1" applyAlignment="1">
      <alignment horizontal="center" vertical="center"/>
    </xf>
    <xf numFmtId="0" fontId="69" fillId="0" borderId="1" xfId="0" applyNumberFormat="1" applyFont="1" applyBorder="1" applyAlignment="1">
      <alignment vertical="center" wrapText="1"/>
    </xf>
    <xf numFmtId="0" fontId="69" fillId="0" borderId="1" xfId="0" applyNumberFormat="1" applyFont="1" applyBorder="1" applyAlignment="1">
      <alignment horizontal="center" vertical="center" wrapText="1"/>
    </xf>
    <xf numFmtId="2" fontId="69" fillId="0" borderId="1" xfId="0" applyNumberFormat="1" applyFont="1" applyBorder="1" applyAlignment="1">
      <alignment horizontal="center" vertical="center" wrapText="1"/>
    </xf>
    <xf numFmtId="0" fontId="69" fillId="0" borderId="0" xfId="0" applyNumberFormat="1" applyFont="1" applyBorder="1" applyAlignment="1">
      <alignment vertical="center" wrapText="1"/>
    </xf>
    <xf numFmtId="0" fontId="60" fillId="0" borderId="1" xfId="0" applyFont="1" applyFill="1" applyBorder="1" applyAlignment="1">
      <alignment vertical="center" wrapText="1"/>
    </xf>
    <xf numFmtId="0" fontId="60" fillId="0" borderId="1" xfId="0" applyFont="1" applyFill="1" applyBorder="1" applyAlignment="1">
      <alignment horizontal="center" vertical="center" wrapText="1"/>
    </xf>
    <xf numFmtId="0" fontId="60" fillId="0" borderId="0" xfId="0" applyFont="1" applyFill="1" applyBorder="1" applyAlignment="1">
      <alignment vertical="center" wrapText="1"/>
    </xf>
    <xf numFmtId="0" fontId="60" fillId="0" borderId="1" xfId="0" applyFont="1" applyFill="1" applyBorder="1" applyAlignment="1">
      <alignment horizontal="justify" vertical="top" wrapText="1"/>
    </xf>
    <xf numFmtId="0" fontId="60" fillId="0" borderId="1" xfId="0" applyFont="1" applyBorder="1" applyAlignment="1">
      <alignment horizontal="center" vertical="center"/>
    </xf>
    <xf numFmtId="2" fontId="60" fillId="0" borderId="1" xfId="0" applyNumberFormat="1" applyFont="1" applyBorder="1" applyAlignment="1">
      <alignment horizontal="center" vertical="center"/>
    </xf>
    <xf numFmtId="2" fontId="60" fillId="0" borderId="1" xfId="0" applyNumberFormat="1" applyFont="1" applyFill="1" applyBorder="1" applyAlignment="1">
      <alignment horizontal="center" vertical="center" wrapText="1"/>
    </xf>
    <xf numFmtId="0" fontId="74" fillId="0" borderId="1" xfId="0" applyFont="1" applyBorder="1"/>
    <xf numFmtId="2" fontId="69" fillId="0" borderId="1" xfId="0" applyNumberFormat="1" applyFont="1" applyBorder="1" applyAlignment="1">
      <alignment horizontal="center"/>
    </xf>
    <xf numFmtId="0" fontId="74" fillId="0" borderId="0" xfId="0" applyFont="1"/>
    <xf numFmtId="2" fontId="69" fillId="0" borderId="1" xfId="0" applyNumberFormat="1" applyFont="1" applyBorder="1"/>
    <xf numFmtId="2" fontId="74" fillId="0" borderId="1" xfId="0" applyNumberFormat="1" applyFont="1" applyBorder="1"/>
    <xf numFmtId="2" fontId="70" fillId="0" borderId="1" xfId="0" applyNumberFormat="1" applyFont="1" applyBorder="1" applyAlignment="1">
      <alignment horizontal="center" vertical="center"/>
    </xf>
    <xf numFmtId="2" fontId="70" fillId="0" borderId="1" xfId="0" applyNumberFormat="1" applyFont="1" applyBorder="1" applyAlignment="1">
      <alignment horizontal="center" vertical="center"/>
    </xf>
    <xf numFmtId="0" fontId="74" fillId="0" borderId="1" xfId="0" applyFont="1" applyBorder="1" applyAlignment="1">
      <alignment horizontal="center" vertical="center"/>
    </xf>
    <xf numFmtId="0" fontId="74" fillId="0" borderId="1" xfId="0" applyFont="1" applyBorder="1" applyAlignment="1">
      <alignment horizontal="left" vertical="center" wrapText="1"/>
    </xf>
    <xf numFmtId="0" fontId="74" fillId="0" borderId="1" xfId="0" applyFont="1" applyBorder="1" applyAlignment="1">
      <alignment horizontal="center"/>
    </xf>
    <xf numFmtId="2" fontId="11" fillId="0" borderId="1" xfId="5" applyNumberFormat="1" applyFont="1" applyBorder="1" applyAlignment="1">
      <alignment horizontal="left" vertical="center" wrapText="1"/>
    </xf>
    <xf numFmtId="0" fontId="11" fillId="0" borderId="1" xfId="4" applyFont="1" applyBorder="1" applyAlignment="1">
      <alignment horizontal="left" vertical="center" wrapText="1"/>
    </xf>
    <xf numFmtId="0" fontId="13" fillId="0" borderId="1" xfId="4" applyFont="1" applyBorder="1" applyAlignment="1">
      <alignment horizontal="left" vertical="center" wrapText="1"/>
    </xf>
    <xf numFmtId="165" fontId="13" fillId="0" borderId="1" xfId="0" applyNumberFormat="1" applyFont="1" applyBorder="1" applyAlignment="1">
      <alignment horizontal="left" vertical="center" wrapText="1"/>
    </xf>
    <xf numFmtId="0" fontId="11" fillId="0" borderId="0" xfId="1" applyFont="1" applyBorder="1" applyAlignment="1">
      <alignment horizontal="center" wrapText="1"/>
    </xf>
    <xf numFmtId="165" fontId="11" fillId="0" borderId="0" xfId="3" applyNumberFormat="1" applyFont="1" applyBorder="1" applyAlignment="1">
      <alignment horizontal="center" vertical="center" wrapText="1"/>
    </xf>
    <xf numFmtId="165" fontId="11" fillId="0" borderId="4" xfId="3"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1" applyFont="1" applyFill="1" applyBorder="1" applyAlignment="1">
      <alignment horizontal="center" vertical="center" wrapText="1"/>
    </xf>
    <xf numFmtId="0" fontId="11" fillId="0" borderId="1" xfId="1" applyFont="1" applyBorder="1" applyAlignment="1">
      <alignment horizontal="left" vertical="center" wrapText="1"/>
    </xf>
    <xf numFmtId="0" fontId="11" fillId="0" borderId="2" xfId="1" applyFont="1" applyBorder="1" applyAlignment="1">
      <alignment horizontal="left" vertical="center" wrapText="1"/>
    </xf>
    <xf numFmtId="0" fontId="11" fillId="0" borderId="5" xfId="1" applyFont="1" applyBorder="1" applyAlignment="1">
      <alignment horizontal="left" vertical="center" wrapText="1"/>
    </xf>
    <xf numFmtId="0" fontId="11" fillId="0" borderId="3" xfId="1" applyFont="1" applyBorder="1" applyAlignment="1">
      <alignment horizontal="left" vertical="center" wrapText="1"/>
    </xf>
    <xf numFmtId="0" fontId="4" fillId="0" borderId="1" xfId="0" applyFont="1" applyBorder="1" applyAlignment="1">
      <alignment horizontal="center" vertical="center"/>
    </xf>
    <xf numFmtId="0" fontId="8" fillId="0" borderId="1" xfId="0" applyFont="1" applyBorder="1" applyAlignment="1">
      <alignment horizontal="center"/>
    </xf>
    <xf numFmtId="0" fontId="19" fillId="0" borderId="1" xfId="1" applyFont="1" applyBorder="1" applyAlignment="1">
      <alignment horizontal="center" vertical="center" wrapText="1"/>
    </xf>
    <xf numFmtId="165" fontId="19" fillId="0" borderId="1" xfId="2" applyNumberFormat="1" applyFont="1" applyBorder="1" applyAlignment="1">
      <alignment horizontal="center" vertical="center" wrapText="1"/>
    </xf>
    <xf numFmtId="0" fontId="20" fillId="0" borderId="1" xfId="1" applyFont="1" applyBorder="1" applyAlignment="1">
      <alignment horizontal="center" vertical="center" wrapText="1"/>
    </xf>
    <xf numFmtId="0" fontId="20" fillId="0" borderId="1" xfId="1" applyFont="1" applyFill="1" applyBorder="1" applyAlignment="1">
      <alignment horizontal="center" vertical="center" wrapText="1"/>
    </xf>
    <xf numFmtId="0" fontId="21" fillId="0" borderId="1" xfId="1" applyFont="1" applyBorder="1" applyAlignment="1">
      <alignment horizontal="left" vertical="center" wrapText="1"/>
    </xf>
    <xf numFmtId="165" fontId="24" fillId="0" borderId="1" xfId="0" applyNumberFormat="1" applyFont="1" applyBorder="1" applyAlignment="1">
      <alignment horizontal="left" vertical="center" wrapText="1"/>
    </xf>
    <xf numFmtId="2" fontId="13" fillId="0" borderId="1" xfId="5" applyNumberFormat="1" applyFont="1" applyBorder="1" applyAlignment="1">
      <alignment horizontal="left" vertical="center" wrapText="1"/>
    </xf>
    <xf numFmtId="165" fontId="11" fillId="0" borderId="0" xfId="0" applyNumberFormat="1" applyFont="1" applyBorder="1" applyAlignment="1">
      <alignment horizontal="left" vertical="center"/>
    </xf>
    <xf numFmtId="0" fontId="25" fillId="0" borderId="1" xfId="1" applyFont="1" applyBorder="1" applyAlignment="1">
      <alignment horizontal="center" vertical="center" wrapText="1" shrinkToFit="1"/>
    </xf>
    <xf numFmtId="0" fontId="27" fillId="0" borderId="1" xfId="1" applyFont="1" applyBorder="1" applyAlignment="1">
      <alignment horizontal="center" vertical="center"/>
    </xf>
    <xf numFmtId="0" fontId="33" fillId="0" borderId="4" xfId="7" applyFont="1" applyBorder="1" applyAlignment="1">
      <alignment horizontal="center" vertical="center" wrapText="1"/>
    </xf>
    <xf numFmtId="0" fontId="34" fillId="0" borderId="7" xfId="7" applyFont="1" applyBorder="1" applyAlignment="1">
      <alignment horizontal="left" vertical="top" wrapText="1"/>
    </xf>
    <xf numFmtId="0" fontId="34" fillId="0" borderId="8" xfId="7" applyFont="1" applyBorder="1" applyAlignment="1">
      <alignment horizontal="left" vertical="top" wrapText="1"/>
    </xf>
    <xf numFmtId="0" fontId="36" fillId="0" borderId="4" xfId="7" applyFont="1" applyBorder="1" applyAlignment="1">
      <alignment horizontal="center" vertical="center" wrapText="1"/>
    </xf>
    <xf numFmtId="0" fontId="36" fillId="0" borderId="6" xfId="7" applyFont="1" applyBorder="1" applyAlignment="1">
      <alignment horizontal="center" vertical="center" wrapText="1"/>
    </xf>
    <xf numFmtId="0" fontId="36" fillId="0" borderId="7" xfId="7" applyFont="1" applyBorder="1" applyAlignment="1">
      <alignment horizontal="center" vertical="center" wrapText="1"/>
    </xf>
    <xf numFmtId="2" fontId="37" fillId="0" borderId="9" xfId="7" applyNumberFormat="1" applyFont="1" applyBorder="1" applyAlignment="1">
      <alignment horizontal="center" vertical="center" wrapText="1"/>
    </xf>
    <xf numFmtId="2" fontId="37" fillId="0" borderId="10" xfId="7" applyNumberFormat="1" applyFont="1" applyBorder="1" applyAlignment="1">
      <alignment horizontal="center" vertical="center" wrapText="1"/>
    </xf>
    <xf numFmtId="2" fontId="37" fillId="0" borderId="11" xfId="7" applyNumberFormat="1" applyFont="1" applyBorder="1" applyAlignment="1">
      <alignment horizontal="center" vertical="center" wrapText="1"/>
    </xf>
    <xf numFmtId="2" fontId="37" fillId="0" borderId="12" xfId="7" applyNumberFormat="1" applyFont="1" applyBorder="1" applyAlignment="1">
      <alignment horizontal="center" vertical="center" wrapText="1"/>
    </xf>
    <xf numFmtId="0" fontId="37" fillId="0" borderId="6" xfId="7" applyFont="1" applyBorder="1" applyAlignment="1">
      <alignment horizontal="center" vertical="center" wrapText="1"/>
    </xf>
    <xf numFmtId="0" fontId="37" fillId="0" borderId="7" xfId="7" applyFont="1" applyBorder="1" applyAlignment="1">
      <alignment horizontal="center" vertical="center" wrapText="1"/>
    </xf>
    <xf numFmtId="2" fontId="37" fillId="0" borderId="6" xfId="7" applyNumberFormat="1" applyFont="1" applyBorder="1" applyAlignment="1">
      <alignment horizontal="center" vertical="center" wrapText="1"/>
    </xf>
    <xf numFmtId="2" fontId="37" fillId="0" borderId="7" xfId="7" applyNumberFormat="1" applyFont="1" applyBorder="1" applyAlignment="1">
      <alignment horizontal="center" vertical="center" wrapText="1"/>
    </xf>
    <xf numFmtId="0" fontId="37" fillId="0" borderId="7" xfId="7" applyFont="1" applyBorder="1" applyAlignment="1">
      <alignment horizontal="left" vertical="top" wrapText="1"/>
    </xf>
    <xf numFmtId="0" fontId="37" fillId="0" borderId="8" xfId="7" applyFont="1" applyBorder="1" applyAlignment="1">
      <alignment horizontal="left" vertical="top" wrapText="1"/>
    </xf>
    <xf numFmtId="0" fontId="18" fillId="0" borderId="6" xfId="0" applyFont="1" applyBorder="1" applyAlignment="1">
      <alignment horizontal="center" vertical="center"/>
    </xf>
    <xf numFmtId="0" fontId="18" fillId="0" borderId="7" xfId="0" applyFont="1" applyBorder="1" applyAlignment="1">
      <alignment horizontal="center" vertical="center"/>
    </xf>
    <xf numFmtId="0" fontId="18" fillId="0" borderId="8" xfId="0" applyFont="1" applyBorder="1" applyAlignment="1">
      <alignment horizontal="center" vertical="center"/>
    </xf>
    <xf numFmtId="0" fontId="45" fillId="0" borderId="1"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40" fillId="0" borderId="2" xfId="0" applyFont="1" applyBorder="1" applyAlignment="1">
      <alignment horizontal="center"/>
    </xf>
    <xf numFmtId="0" fontId="40" fillId="0" borderId="5" xfId="0" applyFont="1" applyBorder="1" applyAlignment="1">
      <alignment horizontal="center"/>
    </xf>
    <xf numFmtId="0" fontId="40" fillId="0" borderId="3" xfId="0" applyFont="1" applyBorder="1" applyAlignment="1">
      <alignment horizontal="center"/>
    </xf>
    <xf numFmtId="0" fontId="43" fillId="0" borderId="10" xfId="0" applyFont="1" applyBorder="1" applyAlignment="1">
      <alignment horizontal="center" vertical="center" wrapText="1"/>
    </xf>
    <xf numFmtId="0" fontId="44" fillId="0" borderId="0" xfId="0" applyFont="1" applyAlignment="1">
      <alignment horizontal="center" vertical="center" wrapText="1"/>
    </xf>
    <xf numFmtId="0" fontId="44" fillId="0" borderId="12" xfId="0" applyFont="1" applyBorder="1" applyAlignment="1">
      <alignment horizontal="center" vertical="center" wrapText="1"/>
    </xf>
    <xf numFmtId="0" fontId="44" fillId="0" borderId="10"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4" xfId="0" applyFont="1" applyBorder="1" applyAlignment="1">
      <alignment horizontal="center" vertical="center" wrapText="1"/>
    </xf>
    <xf numFmtId="0" fontId="44" fillId="0" borderId="14" xfId="0" applyFont="1" applyBorder="1" applyAlignment="1">
      <alignment horizontal="center" vertical="center" wrapText="1"/>
    </xf>
    <xf numFmtId="0" fontId="18" fillId="0" borderId="1" xfId="0" applyFont="1" applyBorder="1" applyAlignment="1">
      <alignment horizontal="center" vertical="center" wrapText="1" shrinkToFit="1"/>
    </xf>
    <xf numFmtId="0" fontId="18" fillId="0" borderId="1" xfId="0" applyFont="1" applyBorder="1" applyAlignment="1">
      <alignment horizontal="center" vertical="center"/>
    </xf>
    <xf numFmtId="0" fontId="18" fillId="0" borderId="1" xfId="0" applyFont="1" applyBorder="1" applyAlignment="1">
      <alignment horizontal="center" vertical="center" wrapText="1"/>
    </xf>
    <xf numFmtId="0" fontId="50" fillId="0" borderId="1" xfId="0" applyFont="1" applyBorder="1" applyAlignment="1">
      <alignment horizontal="right" vertical="center"/>
    </xf>
    <xf numFmtId="0" fontId="16" fillId="0" borderId="13" xfId="0" applyFont="1" applyBorder="1" applyAlignment="1">
      <alignment horizontal="center"/>
    </xf>
    <xf numFmtId="0" fontId="16" fillId="0" borderId="14" xfId="0" applyFont="1" applyBorder="1" applyAlignment="1">
      <alignment horizontal="center"/>
    </xf>
    <xf numFmtId="0" fontId="51" fillId="0" borderId="6" xfId="0" applyFont="1" applyBorder="1" applyAlignment="1">
      <alignment horizontal="center" vertical="center"/>
    </xf>
    <xf numFmtId="0" fontId="51" fillId="0" borderId="7" xfId="0" applyFont="1" applyBorder="1" applyAlignment="1">
      <alignment horizontal="center" vertical="center"/>
    </xf>
    <xf numFmtId="0" fontId="51" fillId="0" borderId="8" xfId="0" applyFont="1" applyBorder="1" applyAlignment="1">
      <alignment horizontal="center" vertical="center"/>
    </xf>
    <xf numFmtId="2" fontId="51" fillId="0" borderId="9" xfId="0" applyNumberFormat="1" applyFont="1" applyBorder="1" applyAlignment="1">
      <alignment horizontal="center" vertical="center"/>
    </xf>
    <xf numFmtId="2" fontId="51" fillId="0" borderId="10" xfId="0" applyNumberFormat="1" applyFont="1" applyBorder="1" applyAlignment="1">
      <alignment horizontal="center" vertical="center"/>
    </xf>
    <xf numFmtId="2" fontId="51" fillId="0" borderId="13" xfId="0" applyNumberFormat="1" applyFont="1" applyBorder="1" applyAlignment="1">
      <alignment horizontal="center" vertical="center"/>
    </xf>
    <xf numFmtId="2" fontId="51" fillId="0" borderId="9" xfId="0" applyNumberFormat="1" applyFont="1" applyBorder="1" applyAlignment="1">
      <alignment horizontal="center" vertical="center" wrapText="1"/>
    </xf>
    <xf numFmtId="2" fontId="51" fillId="0" borderId="11" xfId="0" applyNumberFormat="1" applyFont="1" applyBorder="1" applyAlignment="1">
      <alignment horizontal="center" vertical="center" wrapText="1"/>
    </xf>
    <xf numFmtId="2" fontId="51" fillId="0" borderId="10" xfId="0" applyNumberFormat="1" applyFont="1" applyBorder="1" applyAlignment="1">
      <alignment horizontal="center" vertical="center" wrapText="1"/>
    </xf>
    <xf numFmtId="2" fontId="51" fillId="0" borderId="12" xfId="0" applyNumberFormat="1" applyFont="1" applyBorder="1" applyAlignment="1">
      <alignment horizontal="center" vertical="center" wrapText="1"/>
    </xf>
    <xf numFmtId="2" fontId="51" fillId="0" borderId="13" xfId="0" applyNumberFormat="1" applyFont="1" applyBorder="1" applyAlignment="1">
      <alignment horizontal="center" vertical="center" wrapText="1"/>
    </xf>
    <xf numFmtId="2" fontId="51" fillId="0" borderId="14" xfId="0" applyNumberFormat="1" applyFont="1" applyBorder="1" applyAlignment="1">
      <alignment horizontal="center" vertical="center" wrapText="1"/>
    </xf>
    <xf numFmtId="2" fontId="36" fillId="0" borderId="9" xfId="0" applyNumberFormat="1" applyFont="1" applyBorder="1" applyAlignment="1">
      <alignment horizontal="center" vertical="center"/>
    </xf>
    <xf numFmtId="2" fontId="36" fillId="0" borderId="10" xfId="0" applyNumberFormat="1" applyFont="1" applyBorder="1" applyAlignment="1">
      <alignment horizontal="center" vertical="center"/>
    </xf>
    <xf numFmtId="2" fontId="36" fillId="0" borderId="13" xfId="0" applyNumberFormat="1" applyFont="1" applyBorder="1" applyAlignment="1">
      <alignment horizontal="center" vertical="center"/>
    </xf>
    <xf numFmtId="0" fontId="47" fillId="0" borderId="0" xfId="0" applyFont="1" applyAlignment="1">
      <alignment horizontal="center" vertical="center"/>
    </xf>
    <xf numFmtId="0" fontId="49" fillId="0" borderId="0" xfId="0" applyFont="1" applyAlignment="1">
      <alignment vertical="center"/>
    </xf>
    <xf numFmtId="0" fontId="50" fillId="0" borderId="0" xfId="0" applyFont="1" applyAlignment="1">
      <alignment horizontal="center" vertical="center" wrapText="1"/>
    </xf>
    <xf numFmtId="0" fontId="16" fillId="0" borderId="1"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1" xfId="0" applyFont="1" applyBorder="1" applyAlignment="1">
      <alignment horizontal="center" vertical="center"/>
    </xf>
    <xf numFmtId="0" fontId="16" fillId="0" borderId="6" xfId="0" applyFont="1" applyBorder="1" applyAlignment="1">
      <alignment horizontal="center" vertical="center"/>
    </xf>
    <xf numFmtId="0" fontId="16" fillId="0" borderId="2" xfId="0" applyFont="1" applyBorder="1" applyAlignment="1">
      <alignment horizontal="center"/>
    </xf>
    <xf numFmtId="0" fontId="16" fillId="0" borderId="3" xfId="0" applyFont="1" applyBorder="1" applyAlignment="1">
      <alignment horizontal="center"/>
    </xf>
    <xf numFmtId="0" fontId="16" fillId="0" borderId="5" xfId="0" applyFont="1" applyBorder="1" applyAlignment="1">
      <alignment horizontal="center" vertical="center"/>
    </xf>
    <xf numFmtId="0" fontId="16" fillId="0" borderId="15" xfId="0" applyFont="1" applyBorder="1" applyAlignment="1">
      <alignment horizontal="center" vertical="center"/>
    </xf>
    <xf numFmtId="169" fontId="53" fillId="0" borderId="1" xfId="8" applyNumberFormat="1" applyFont="1" applyBorder="1" applyAlignment="1">
      <alignment horizontal="center" vertical="center" wrapText="1"/>
    </xf>
    <xf numFmtId="169" fontId="53" fillId="0" borderId="1" xfId="8" applyNumberFormat="1" applyFont="1" applyBorder="1" applyAlignment="1">
      <alignment horizontal="center" vertical="center"/>
    </xf>
    <xf numFmtId="165" fontId="53" fillId="0" borderId="1" xfId="8" applyFont="1" applyBorder="1" applyAlignment="1">
      <alignment horizontal="center" vertical="center"/>
    </xf>
    <xf numFmtId="169" fontId="54" fillId="0" borderId="1" xfId="8" applyNumberFormat="1" applyFont="1" applyBorder="1" applyAlignment="1">
      <alignment horizontal="center" vertical="center"/>
    </xf>
    <xf numFmtId="169" fontId="54" fillId="0" borderId="2" xfId="8" applyNumberFormat="1" applyFont="1" applyBorder="1" applyAlignment="1">
      <alignment horizontal="center" vertical="center" wrapText="1"/>
    </xf>
    <xf numFmtId="165" fontId="54" fillId="0" borderId="5" xfId="8" applyFont="1" applyBorder="1" applyAlignment="1">
      <alignment horizontal="center" vertical="center" wrapText="1"/>
    </xf>
    <xf numFmtId="165" fontId="54" fillId="0" borderId="3" xfId="8" applyFont="1" applyBorder="1" applyAlignment="1">
      <alignment horizontal="center" vertical="center" wrapText="1"/>
    </xf>
    <xf numFmtId="165" fontId="54" fillId="0" borderId="1" xfId="8" applyFont="1" applyBorder="1" applyAlignment="1">
      <alignment horizontal="center" vertical="center"/>
    </xf>
    <xf numFmtId="0" fontId="3" fillId="0" borderId="1" xfId="0" applyFont="1" applyBorder="1" applyAlignment="1">
      <alignment horizontal="left"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2" fillId="0" borderId="6" xfId="0" applyNumberFormat="1" applyFont="1" applyBorder="1" applyAlignment="1">
      <alignment horizontal="center" vertical="center" wrapText="1"/>
    </xf>
    <xf numFmtId="0" fontId="2" fillId="0" borderId="7" xfId="0" applyNumberFormat="1" applyFont="1" applyBorder="1" applyAlignment="1">
      <alignment horizontal="center" vertical="center" wrapText="1"/>
    </xf>
    <xf numFmtId="0" fontId="2" fillId="0" borderId="8" xfId="0" applyNumberFormat="1" applyFont="1" applyBorder="1" applyAlignment="1">
      <alignment horizontal="center" vertical="center" wrapText="1"/>
    </xf>
    <xf numFmtId="2" fontId="2" fillId="0" borderId="6" xfId="0" applyNumberFormat="1" applyFont="1" applyBorder="1" applyAlignment="1">
      <alignment horizontal="center" vertical="center"/>
    </xf>
    <xf numFmtId="2" fontId="2" fillId="0" borderId="7" xfId="0" applyNumberFormat="1" applyFont="1" applyBorder="1" applyAlignment="1">
      <alignment horizontal="center" vertical="center"/>
    </xf>
    <xf numFmtId="2" fontId="2" fillId="0" borderId="8" xfId="0" applyNumberFormat="1"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2" fontId="2" fillId="0" borderId="6" xfId="0" applyNumberFormat="1" applyFont="1" applyBorder="1" applyAlignment="1">
      <alignment horizontal="center" vertical="center" wrapText="1"/>
    </xf>
    <xf numFmtId="2" fontId="2" fillId="0" borderId="7" xfId="0" applyNumberFormat="1" applyFont="1" applyBorder="1" applyAlignment="1">
      <alignment horizontal="center" vertical="center" wrapText="1"/>
    </xf>
    <xf numFmtId="2" fontId="2" fillId="0" borderId="8" xfId="0" applyNumberFormat="1" applyFont="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center" wrapText="1"/>
    </xf>
    <xf numFmtId="0" fontId="0" fillId="0" borderId="0" xfId="0" applyAlignment="1">
      <alignment horizontal="center" wrapText="1"/>
    </xf>
    <xf numFmtId="2" fontId="70" fillId="0" borderId="1" xfId="0" applyNumberFormat="1" applyFont="1" applyBorder="1" applyAlignment="1">
      <alignment horizontal="left" vertical="center" wrapText="1"/>
    </xf>
    <xf numFmtId="2" fontId="70" fillId="0" borderId="1" xfId="0" applyNumberFormat="1" applyFont="1" applyBorder="1" applyAlignment="1">
      <alignment horizontal="left" vertical="center" wrapText="1"/>
    </xf>
    <xf numFmtId="2" fontId="70" fillId="0" borderId="1" xfId="0" applyNumberFormat="1" applyFont="1" applyBorder="1" applyAlignment="1">
      <alignment horizontal="left" vertical="center"/>
    </xf>
    <xf numFmtId="2" fontId="59" fillId="0" borderId="2" xfId="0" applyNumberFormat="1" applyFont="1" applyFill="1" applyBorder="1" applyAlignment="1">
      <alignment horizontal="left" vertical="center" wrapText="1"/>
    </xf>
    <xf numFmtId="2" fontId="59" fillId="0" borderId="5" xfId="0" applyNumberFormat="1" applyFont="1" applyFill="1" applyBorder="1" applyAlignment="1">
      <alignment horizontal="left" vertical="center" wrapText="1"/>
    </xf>
    <xf numFmtId="2" fontId="59" fillId="0" borderId="3" xfId="0" applyNumberFormat="1" applyFont="1" applyFill="1" applyBorder="1" applyAlignment="1">
      <alignment horizontal="left" vertical="center" wrapText="1"/>
    </xf>
    <xf numFmtId="2" fontId="73" fillId="0" borderId="1" xfId="0" applyNumberFormat="1" applyFont="1" applyBorder="1" applyAlignment="1">
      <alignment horizontal="center" vertical="center"/>
    </xf>
    <xf numFmtId="2" fontId="70" fillId="0" borderId="2" xfId="0" applyNumberFormat="1" applyFont="1" applyBorder="1" applyAlignment="1">
      <alignment horizontal="left" vertical="center" wrapText="1"/>
    </xf>
    <xf numFmtId="2" fontId="70" fillId="0" borderId="5" xfId="0" applyNumberFormat="1" applyFont="1" applyBorder="1" applyAlignment="1">
      <alignment horizontal="left" vertical="center" wrapText="1"/>
    </xf>
    <xf numFmtId="2" fontId="70" fillId="0" borderId="3" xfId="0" applyNumberFormat="1" applyFont="1" applyBorder="1" applyAlignment="1">
      <alignment horizontal="left" vertical="center" wrapText="1"/>
    </xf>
    <xf numFmtId="2" fontId="59" fillId="0" borderId="1" xfId="1" applyNumberFormat="1" applyFont="1" applyBorder="1" applyAlignment="1">
      <alignment horizontal="center" vertical="center" wrapText="1"/>
    </xf>
    <xf numFmtId="2" fontId="59" fillId="0" borderId="1" xfId="2" applyNumberFormat="1" applyFont="1" applyBorder="1" applyAlignment="1">
      <alignment horizontal="center" vertical="center"/>
    </xf>
    <xf numFmtId="2" fontId="70" fillId="2" borderId="1" xfId="0" applyNumberFormat="1" applyFont="1" applyFill="1" applyBorder="1" applyAlignment="1">
      <alignment horizontal="left" vertical="center"/>
    </xf>
    <xf numFmtId="2" fontId="72" fillId="0" borderId="1" xfId="0" applyNumberFormat="1" applyFont="1" applyBorder="1" applyAlignment="1">
      <alignment horizontal="left" vertical="center"/>
    </xf>
    <xf numFmtId="2" fontId="73" fillId="0" borderId="1" xfId="0" applyNumberFormat="1" applyFont="1" applyBorder="1" applyAlignment="1">
      <alignment horizontal="left" vertical="center"/>
    </xf>
    <xf numFmtId="2" fontId="72" fillId="0" borderId="1" xfId="0" applyNumberFormat="1" applyFont="1" applyBorder="1" applyAlignment="1">
      <alignment horizontal="left" vertical="center" wrapText="1"/>
    </xf>
    <xf numFmtId="2" fontId="70" fillId="0" borderId="1" xfId="0" applyNumberFormat="1" applyFont="1" applyBorder="1" applyAlignment="1">
      <alignment horizontal="right" vertical="center"/>
    </xf>
    <xf numFmtId="2" fontId="70" fillId="0" borderId="1" xfId="0" applyNumberFormat="1" applyFont="1" applyBorder="1" applyAlignment="1">
      <alignment horizontal="right" vertical="center"/>
    </xf>
    <xf numFmtId="2" fontId="70" fillId="2" borderId="1" xfId="0" applyNumberFormat="1" applyFont="1" applyFill="1" applyBorder="1" applyAlignment="1">
      <alignment horizontal="right" vertical="center"/>
    </xf>
    <xf numFmtId="2" fontId="72" fillId="0" borderId="1" xfId="0" applyNumberFormat="1" applyFont="1" applyBorder="1" applyAlignment="1">
      <alignment horizontal="right" vertical="center"/>
    </xf>
    <xf numFmtId="2" fontId="72" fillId="2" borderId="1" xfId="0" applyNumberFormat="1" applyFont="1" applyFill="1" applyBorder="1" applyAlignment="1">
      <alignment horizontal="right" vertical="center"/>
    </xf>
    <xf numFmtId="2" fontId="59" fillId="0" borderId="1" xfId="0" applyNumberFormat="1" applyFont="1" applyFill="1" applyBorder="1" applyAlignment="1">
      <alignment horizontal="right" vertical="center" wrapText="1"/>
    </xf>
    <xf numFmtId="2" fontId="70" fillId="0" borderId="1" xfId="0" applyNumberFormat="1" applyFont="1" applyBorder="1" applyAlignment="1">
      <alignment horizontal="right" vertical="center" wrapText="1"/>
    </xf>
    <xf numFmtId="2" fontId="72" fillId="0" borderId="1" xfId="0" applyNumberFormat="1" applyFont="1" applyBorder="1" applyAlignment="1">
      <alignment horizontal="right" vertical="center"/>
    </xf>
    <xf numFmtId="2" fontId="72" fillId="0" borderId="2" xfId="0" applyNumberFormat="1" applyFont="1" applyBorder="1" applyAlignment="1">
      <alignment horizontal="right" vertical="center"/>
    </xf>
    <xf numFmtId="2" fontId="72" fillId="0" borderId="3" xfId="0" applyNumberFormat="1" applyFont="1" applyBorder="1" applyAlignment="1">
      <alignment horizontal="right" vertical="center"/>
    </xf>
    <xf numFmtId="2" fontId="73" fillId="0" borderId="1" xfId="0" applyNumberFormat="1" applyFont="1" applyBorder="1" applyAlignment="1">
      <alignment horizontal="right" vertical="center"/>
    </xf>
    <xf numFmtId="2" fontId="72" fillId="0" borderId="1" xfId="0" applyNumberFormat="1" applyFont="1" applyBorder="1" applyAlignment="1">
      <alignment horizontal="right" vertical="center" wrapText="1"/>
    </xf>
  </cellXfs>
  <cellStyles count="9">
    <cellStyle name="Hyperlink 2" xfId="6"/>
    <cellStyle name="Normal" xfId="0" builtinId="0"/>
    <cellStyle name="Normal 10 3" xfId="2"/>
    <cellStyle name="Normal 2" xfId="3"/>
    <cellStyle name="Normal 3" xfId="7"/>
    <cellStyle name="Normal 4" xfId="4"/>
    <cellStyle name="Normal 5" xfId="8"/>
    <cellStyle name="Normal_External WS 2" xfId="1"/>
    <cellStyle name="Normal_Phase XI QS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4.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cer/Downloads/(hosur)Mangalam%2080qtrs%20CS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ownloads/Revised%20Data%202021-2022%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esktop%20Files%202019-20\desktop%20on%2016.07.2019\kalaikivan\DESKTOP%202019\pen%20drive\KALAI\New%20folder\ANNEX_LIFT\ANNEX%20%20lif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1%20KALAIKOVAN%20AE\2021\guest%20estimate\GUEST%20OUSE%20REVISED%202021\GENERATOR\Generator%20Estimate%20%20-%20ANNEX.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e data ( M20 grade)"/>
      <sheetName val="pile data (2)"/>
      <sheetName val="  Coastal  Elec.Data "/>
      <sheetName val="duplicate"/>
      <sheetName val="Elec.Data"/>
      <sheetName val="Elec.abs"/>
      <sheetName val="lead  charge"/>
      <sheetName val="Develop"/>
      <sheetName val="Abstract"/>
      <sheetName val="G. Abstract (2.11.2017)"/>
      <sheetName val="G. Abstract"/>
      <sheetName val="develop ori"/>
      <sheetName val="Sheet1"/>
      <sheetName val="storm abs"/>
      <sheetName val="storm"/>
      <sheetName val="PP abs"/>
      <sheetName val="PP"/>
      <sheetName val="sullage abs"/>
      <sheetName val="sullage"/>
      <sheetName val="cc road abs"/>
      <sheetName val="cc road"/>
      <sheetName val="septic tank II abs "/>
      <sheetName val="septic tank II"/>
      <sheetName val="Sep tank II design "/>
      <sheetName val="septic tank I abs"/>
      <sheetName val="septic tank I"/>
      <sheetName val="Sep tank I design"/>
      <sheetName val="sump abs"/>
      <sheetName val="sump "/>
      <sheetName val="sump design"/>
      <sheetName val="Data"/>
      <sheetName val="culvert G.I"/>
      <sheetName val="OHT G.II"/>
      <sheetName val="Lead statement (110418)"/>
      <sheetName val="Building all"/>
      <sheetName val="PC 8 IN 1"/>
      <sheetName val="PC 8 in 1(etc)"/>
      <sheetName val="sump ab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row r="2">
          <cell r="A2" t="str">
            <v>COIMBATORE DIVISION</v>
          </cell>
          <cell r="B2">
            <v>0</v>
          </cell>
          <cell r="C2">
            <v>0</v>
          </cell>
          <cell r="D2">
            <v>0</v>
          </cell>
          <cell r="E2">
            <v>0</v>
          </cell>
          <cell r="F2">
            <v>0</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ile data ( M30 grade) (2)"/>
      <sheetName val="Abstract "/>
      <sheetName val="G. Abstract"/>
      <sheetName val="pile data "/>
      <sheetName val="  Coastal  Elec.Data "/>
      <sheetName val="Chart1"/>
      <sheetName val="lead  charge"/>
      <sheetName val="Elec.Data"/>
      <sheetName val="Data"/>
      <sheetName val="building"/>
      <sheetName val="Sliding and french window"/>
      <sheetName val="Sheet1"/>
    </sheetNames>
    <sheetDataSet>
      <sheetData sheetId="0"/>
      <sheetData sheetId="1"/>
      <sheetData sheetId="2"/>
      <sheetData sheetId="3"/>
      <sheetData sheetId="4"/>
      <sheetData sheetId="5" refreshError="1"/>
      <sheetData sheetId="6"/>
      <sheetData sheetId="7"/>
      <sheetData sheetId="8">
        <row r="9">
          <cell r="AE9">
            <v>947.1</v>
          </cell>
        </row>
        <row r="10">
          <cell r="AE10">
            <v>884.4</v>
          </cell>
        </row>
        <row r="11">
          <cell r="AE11">
            <v>618.20000000000005</v>
          </cell>
        </row>
        <row r="21">
          <cell r="AE21">
            <v>727.1</v>
          </cell>
        </row>
        <row r="73">
          <cell r="AS73">
            <v>6700.51</v>
          </cell>
        </row>
        <row r="116">
          <cell r="K116">
            <v>118.58</v>
          </cell>
        </row>
        <row r="118">
          <cell r="K118">
            <v>106.26</v>
          </cell>
        </row>
        <row r="133">
          <cell r="K133">
            <v>159.38999999999999</v>
          </cell>
        </row>
        <row r="140">
          <cell r="K140">
            <v>1568.5</v>
          </cell>
        </row>
        <row r="144">
          <cell r="K144">
            <v>1600.95</v>
          </cell>
          <cell r="R144">
            <v>402.64</v>
          </cell>
        </row>
        <row r="153">
          <cell r="AS153">
            <v>843.57</v>
          </cell>
        </row>
        <row r="204">
          <cell r="K204">
            <v>4556.7</v>
          </cell>
        </row>
        <row r="219">
          <cell r="K219">
            <v>6078.02</v>
          </cell>
        </row>
        <row r="234">
          <cell r="K234">
            <v>4006.83</v>
          </cell>
        </row>
        <row r="321">
          <cell r="AG321">
            <v>6379.12</v>
          </cell>
        </row>
        <row r="559">
          <cell r="X559">
            <v>1542.33</v>
          </cell>
        </row>
        <row r="688">
          <cell r="X688">
            <v>8066.73</v>
          </cell>
        </row>
        <row r="718">
          <cell r="X718">
            <v>7529.32</v>
          </cell>
        </row>
        <row r="1193">
          <cell r="K1193">
            <v>62.6</v>
          </cell>
        </row>
        <row r="1213">
          <cell r="K1213">
            <v>486.17</v>
          </cell>
        </row>
        <row r="1400">
          <cell r="K1400">
            <v>238.9</v>
          </cell>
        </row>
        <row r="1414">
          <cell r="K1414">
            <v>244.91</v>
          </cell>
        </row>
        <row r="1608">
          <cell r="K1608">
            <v>81012.5</v>
          </cell>
        </row>
        <row r="2356">
          <cell r="I2356">
            <v>900.96</v>
          </cell>
        </row>
      </sheetData>
      <sheetData sheetId="9"/>
      <sheetData sheetId="10"/>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ABSTRACT"/>
    </sheetNames>
    <sheetDataSet>
      <sheetData sheetId="0">
        <row r="2">
          <cell r="A2" t="str">
            <v xml:space="preserve"> PROVIDING 1NO.OF LIFT ARRANGEMENT (13 PERSON)CAPACITY FOR THE CONSTRUCTION DISTRICT POLICE OFFICE  BUILDING WITH DEVELOPMENT WORKS AT COIMBATORE  IN COIMBATORE DISTRICT.</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ETEILED"/>
      <sheetName val="ABSTRACT"/>
      <sheetName val="COMPARATIVE"/>
      <sheetName val="DETEILED (2)"/>
      <sheetName val="ABSTRACT (2)"/>
      <sheetName val="CT cs4"/>
      <sheetName val="LOAD CALCULATION"/>
    </sheetNames>
    <sheetDataSet>
      <sheetData sheetId="0"/>
      <sheetData sheetId="1"/>
      <sheetData sheetId="2"/>
      <sheetData sheetId="3">
        <row r="13">
          <cell r="B13" t="str">
            <v>C - Acoustic Enclosure: Acoustic Enclosure is fabricated with CRCA sheet of 16 SWG. modular construction with lifting arrangement integral part of the enclosure, provision made to assemble &amp; is mantle easily as per site condition. No Parts extend beyond Acoustic Enclosure. • Provision made for fuel filling and fuel level is indicator with fuel gauge.• Doors are provided with high quality EPDM gaskets to avoid leakage of sound, Door handles with locks. • Sound Proof enclosure by high quality mineral wool / imported PU fire resistant foam of 25 mm thickness.</v>
          </cell>
        </row>
        <row r="14">
          <cell r="B14" t="str">
            <v>• Specially designed attenuators are provided to minimize the noise levels from hot air outlet. Adequate space provided to meet fresh air requirement for combustion and hot air from radiator. • Temperature inside the Acoustic Enclosure shall not exceed beyond 5 Deg of ambient temperature.Noise level shall be 75 dB (A) at 1 meter distance at free field conditions as specified by CPCB</v>
          </cell>
        </row>
        <row r="16">
          <cell r="B16" t="str">
            <v>(E) – Engine Mounted Control Panel Consists of:High Water &amp; Low water temperature gaugeLow water level for Radiator.Low lube oil pressure &amp; lube oil temperature gauge. Engine over speed tripping.                      Low Fuel Level / Battery Health Status / RPM Indicator &amp; Running Hours.</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R406"/>
  <sheetViews>
    <sheetView tabSelected="1" view="pageBreakPreview" topLeftCell="A381" zoomScaleNormal="78" zoomScaleSheetLayoutView="100" workbookViewId="0">
      <selection activeCell="A384" sqref="A384"/>
    </sheetView>
  </sheetViews>
  <sheetFormatPr defaultRowHeight="17.25"/>
  <cols>
    <col min="1" max="1" width="9.7109375" style="348" bestFit="1" customWidth="1"/>
    <col min="2" max="2" width="48.42578125" style="348" customWidth="1"/>
    <col min="3" max="6" width="10.140625" style="485" bestFit="1" customWidth="1"/>
    <col min="7" max="7" width="10" style="485" bestFit="1" customWidth="1"/>
    <col min="8" max="8" width="11.5703125" style="485" bestFit="1" customWidth="1"/>
    <col min="9" max="9" width="0" style="348" hidden="1" customWidth="1"/>
    <col min="10" max="10" width="9.42578125" style="348" hidden="1" customWidth="1"/>
    <col min="11" max="11" width="11.28515625" style="348" hidden="1" customWidth="1"/>
    <col min="12" max="12" width="9.7109375" style="348" bestFit="1" customWidth="1"/>
    <col min="13" max="13" width="12.140625" style="348" bestFit="1" customWidth="1"/>
    <col min="14" max="14" width="9.7109375" style="348" bestFit="1" customWidth="1"/>
    <col min="15" max="15" width="9.140625" style="348"/>
    <col min="16" max="17" width="9.42578125" style="348" bestFit="1" customWidth="1"/>
    <col min="18" max="16384" width="9.140625" style="348"/>
  </cols>
  <sheetData>
    <row r="1" spans="1:17" s="479" customFormat="1">
      <c r="A1" s="478" t="s">
        <v>22</v>
      </c>
      <c r="B1" s="478"/>
      <c r="C1" s="478"/>
      <c r="D1" s="478"/>
      <c r="E1" s="478"/>
      <c r="F1" s="478"/>
      <c r="G1" s="478"/>
      <c r="H1" s="478"/>
      <c r="I1" s="478"/>
    </row>
    <row r="2" spans="1:17" s="479" customFormat="1">
      <c r="A2" s="478" t="str">
        <f>+'[1]sump abs'!A2:F2</f>
        <v>COIMBATORE DIVISION</v>
      </c>
      <c r="B2" s="478"/>
      <c r="C2" s="478"/>
      <c r="D2" s="478"/>
      <c r="E2" s="478"/>
      <c r="F2" s="478"/>
      <c r="G2" s="478"/>
      <c r="H2" s="478"/>
      <c r="I2" s="478"/>
    </row>
    <row r="3" spans="1:17" ht="39.75" customHeight="1">
      <c r="A3" s="475" t="s">
        <v>742</v>
      </c>
      <c r="B3" s="476"/>
      <c r="C3" s="476"/>
      <c r="D3" s="476"/>
      <c r="E3" s="476"/>
      <c r="F3" s="476"/>
      <c r="G3" s="476"/>
      <c r="H3" s="477"/>
    </row>
    <row r="4" spans="1:17" ht="31.5" customHeight="1">
      <c r="A4" s="349" t="s">
        <v>7</v>
      </c>
      <c r="B4" s="349"/>
      <c r="C4" s="349"/>
      <c r="D4" s="349"/>
      <c r="E4" s="349"/>
      <c r="F4" s="349"/>
      <c r="G4" s="349"/>
      <c r="H4" s="349"/>
    </row>
    <row r="5" spans="1:17">
      <c r="A5" s="348" t="s">
        <v>0</v>
      </c>
      <c r="B5" s="348" t="s">
        <v>1</v>
      </c>
      <c r="C5" s="484" t="s">
        <v>2</v>
      </c>
      <c r="D5" s="484"/>
      <c r="E5" s="485" t="s">
        <v>3</v>
      </c>
      <c r="F5" s="485" t="s">
        <v>4</v>
      </c>
      <c r="G5" s="485" t="s">
        <v>5</v>
      </c>
      <c r="H5" s="485" t="s">
        <v>6</v>
      </c>
    </row>
    <row r="6" spans="1:17" ht="95.25" customHeight="1">
      <c r="A6" s="348">
        <v>1</v>
      </c>
      <c r="B6" s="475" t="s">
        <v>569</v>
      </c>
      <c r="C6" s="476"/>
      <c r="D6" s="476"/>
      <c r="E6" s="476"/>
      <c r="F6" s="476"/>
      <c r="G6" s="477"/>
      <c r="L6" s="348">
        <f>14.5+18.6+1</f>
        <v>34.1</v>
      </c>
      <c r="N6" s="348">
        <f>4.12+1+1.5+4.12+2.4</f>
        <v>13.14</v>
      </c>
      <c r="Q6" s="348">
        <f>18</f>
        <v>18</v>
      </c>
    </row>
    <row r="7" spans="1:17">
      <c r="B7" s="469" t="s">
        <v>570</v>
      </c>
      <c r="C7" s="486">
        <v>1</v>
      </c>
      <c r="D7" s="486">
        <v>1</v>
      </c>
      <c r="E7" s="486">
        <v>0.9</v>
      </c>
      <c r="F7" s="486">
        <v>1.1000000000000001</v>
      </c>
      <c r="G7" s="486">
        <v>0.5</v>
      </c>
      <c r="H7" s="486">
        <f>G7*F7*E7*D7*C7</f>
        <v>0.49500000000000005</v>
      </c>
    </row>
    <row r="8" spans="1:17">
      <c r="B8" s="469" t="s">
        <v>571</v>
      </c>
      <c r="C8" s="486">
        <v>1</v>
      </c>
      <c r="D8" s="486">
        <v>1</v>
      </c>
      <c r="E8" s="486">
        <v>0.9</v>
      </c>
      <c r="F8" s="486">
        <v>1.1000000000000001</v>
      </c>
      <c r="G8" s="486">
        <v>0.5</v>
      </c>
      <c r="H8" s="486">
        <f>G8*F8*E8*D8*C8</f>
        <v>0.49500000000000005</v>
      </c>
    </row>
    <row r="9" spans="1:17">
      <c r="B9" s="469" t="s">
        <v>572</v>
      </c>
      <c r="C9" s="486">
        <v>1</v>
      </c>
      <c r="D9" s="486">
        <v>1</v>
      </c>
      <c r="E9" s="486">
        <v>0.9</v>
      </c>
      <c r="F9" s="486">
        <v>1.1000000000000001</v>
      </c>
      <c r="G9" s="486">
        <v>0.5</v>
      </c>
      <c r="H9" s="486">
        <f>G9*F9*E9*D9*C9</f>
        <v>0.49500000000000005</v>
      </c>
    </row>
    <row r="10" spans="1:17">
      <c r="B10" s="469" t="s">
        <v>573</v>
      </c>
      <c r="C10" s="486">
        <v>1</v>
      </c>
      <c r="D10" s="486">
        <v>1</v>
      </c>
      <c r="E10" s="486">
        <v>0.9</v>
      </c>
      <c r="F10" s="486">
        <v>1.1000000000000001</v>
      </c>
      <c r="G10" s="486">
        <v>0.5</v>
      </c>
      <c r="H10" s="486">
        <f>G10*F10*E10*D10*C10</f>
        <v>0.49500000000000005</v>
      </c>
    </row>
    <row r="11" spans="1:17">
      <c r="B11" s="470" t="s">
        <v>592</v>
      </c>
      <c r="C11" s="486">
        <v>1</v>
      </c>
      <c r="D11" s="486">
        <v>6</v>
      </c>
      <c r="E11" s="486">
        <v>0.9</v>
      </c>
      <c r="F11" s="486">
        <v>1.1000000000000001</v>
      </c>
      <c r="G11" s="486">
        <v>0.5</v>
      </c>
      <c r="H11" s="486">
        <f t="shared" ref="H11" si="0">D11*C11</f>
        <v>6</v>
      </c>
    </row>
    <row r="12" spans="1:17">
      <c r="B12" s="469" t="s">
        <v>574</v>
      </c>
      <c r="C12" s="486">
        <v>1</v>
      </c>
      <c r="D12" s="486">
        <v>1</v>
      </c>
      <c r="E12" s="486">
        <v>0.9</v>
      </c>
      <c r="F12" s="486">
        <v>1.1000000000000001</v>
      </c>
      <c r="G12" s="486">
        <v>0.5</v>
      </c>
      <c r="H12" s="486">
        <f t="shared" ref="H12" si="1">G12*F12*E12*D12*C12</f>
        <v>0.49500000000000005</v>
      </c>
    </row>
    <row r="13" spans="1:17">
      <c r="B13" s="469" t="s">
        <v>575</v>
      </c>
      <c r="C13" s="486">
        <v>1</v>
      </c>
      <c r="D13" s="486">
        <v>1</v>
      </c>
      <c r="E13" s="486">
        <v>0.9</v>
      </c>
      <c r="F13" s="486">
        <v>1.1000000000000001</v>
      </c>
      <c r="G13" s="486">
        <v>0.5</v>
      </c>
      <c r="H13" s="486">
        <f t="shared" ref="H13" si="2">G13*F13*E13*D13*C13</f>
        <v>0.49500000000000005</v>
      </c>
    </row>
    <row r="14" spans="1:17" s="318" customFormat="1">
      <c r="B14" s="469" t="s">
        <v>576</v>
      </c>
      <c r="C14" s="486">
        <v>1</v>
      </c>
      <c r="D14" s="486">
        <v>1</v>
      </c>
      <c r="E14" s="486">
        <v>0.9</v>
      </c>
      <c r="F14" s="486">
        <v>1.1000000000000001</v>
      </c>
      <c r="G14" s="486">
        <v>0.5</v>
      </c>
      <c r="H14" s="486">
        <f t="shared" ref="H14:H15" si="3">G14*F14*E14*D14*C14</f>
        <v>0.49500000000000005</v>
      </c>
    </row>
    <row r="15" spans="1:17" s="318" customFormat="1">
      <c r="B15" s="469" t="s">
        <v>577</v>
      </c>
      <c r="C15" s="486">
        <v>1</v>
      </c>
      <c r="D15" s="486">
        <v>1</v>
      </c>
      <c r="E15" s="486">
        <v>0.9</v>
      </c>
      <c r="F15" s="486">
        <v>1.1000000000000001</v>
      </c>
      <c r="G15" s="486">
        <v>0.5</v>
      </c>
      <c r="H15" s="486">
        <f t="shared" si="3"/>
        <v>0.49500000000000005</v>
      </c>
    </row>
    <row r="16" spans="1:17">
      <c r="B16" s="470"/>
      <c r="F16" s="484"/>
      <c r="G16" s="484"/>
      <c r="H16" s="486">
        <f>SUM(H7:K15)</f>
        <v>9.9599999999999973</v>
      </c>
    </row>
    <row r="17" spans="1:17">
      <c r="F17" s="487" t="s">
        <v>9</v>
      </c>
      <c r="G17" s="487"/>
      <c r="H17" s="488">
        <v>10</v>
      </c>
    </row>
    <row r="18" spans="1:17" ht="122.25" customHeight="1">
      <c r="A18" s="348">
        <v>2</v>
      </c>
      <c r="B18" s="475" t="s">
        <v>17</v>
      </c>
      <c r="C18" s="476"/>
      <c r="D18" s="476"/>
      <c r="E18" s="476"/>
      <c r="F18" s="476"/>
      <c r="G18" s="477"/>
      <c r="L18" s="348">
        <f>14.5+18.6+1</f>
        <v>34.1</v>
      </c>
      <c r="N18" s="348">
        <f>4.12+1+1.5+4.12+2.4</f>
        <v>13.14</v>
      </c>
      <c r="Q18" s="348">
        <f>18</f>
        <v>18</v>
      </c>
    </row>
    <row r="19" spans="1:17">
      <c r="B19" s="469" t="s">
        <v>532</v>
      </c>
      <c r="C19" s="486">
        <v>1</v>
      </c>
      <c r="D19" s="486">
        <v>18</v>
      </c>
      <c r="E19" s="486">
        <v>1.06</v>
      </c>
      <c r="F19" s="486">
        <v>1.06</v>
      </c>
      <c r="G19" s="486">
        <v>0.9</v>
      </c>
      <c r="H19" s="486">
        <f>G19*F19*E19*D19*C19</f>
        <v>18.202320000000004</v>
      </c>
    </row>
    <row r="20" spans="1:17">
      <c r="B20" s="469" t="s">
        <v>533</v>
      </c>
      <c r="C20" s="486">
        <v>1</v>
      </c>
      <c r="D20" s="486">
        <v>18</v>
      </c>
      <c r="E20" s="486">
        <v>1.06</v>
      </c>
      <c r="F20" s="486">
        <v>1.06</v>
      </c>
      <c r="G20" s="486">
        <v>0.9</v>
      </c>
      <c r="H20" s="486">
        <f t="shared" ref="H20:H23" si="4">G20*F20*E20*D20*C20</f>
        <v>18.202320000000004</v>
      </c>
    </row>
    <row r="21" spans="1:17">
      <c r="B21" s="469" t="s">
        <v>534</v>
      </c>
      <c r="C21" s="486">
        <v>1</v>
      </c>
      <c r="D21" s="486">
        <v>15</v>
      </c>
      <c r="E21" s="486">
        <v>1.06</v>
      </c>
      <c r="F21" s="486">
        <v>1.06</v>
      </c>
      <c r="G21" s="486">
        <v>0.9</v>
      </c>
      <c r="H21" s="486">
        <f t="shared" si="4"/>
        <v>15.168600000000001</v>
      </c>
    </row>
    <row r="22" spans="1:17" s="318" customFormat="1">
      <c r="B22" s="480" t="s">
        <v>535</v>
      </c>
      <c r="C22" s="486">
        <f t="shared" ref="C22" si="5">C14</f>
        <v>1</v>
      </c>
      <c r="D22" s="486">
        <v>3</v>
      </c>
      <c r="E22" s="486">
        <v>1.06</v>
      </c>
      <c r="F22" s="486">
        <v>1.06</v>
      </c>
      <c r="G22" s="486">
        <v>0.1</v>
      </c>
      <c r="H22" s="486">
        <f t="shared" si="4"/>
        <v>0.33708000000000005</v>
      </c>
    </row>
    <row r="23" spans="1:17" s="318" customFormat="1">
      <c r="B23" s="480" t="s">
        <v>537</v>
      </c>
      <c r="C23" s="486">
        <v>1</v>
      </c>
      <c r="D23" s="486">
        <v>3</v>
      </c>
      <c r="E23" s="486">
        <v>1.5</v>
      </c>
      <c r="F23" s="486">
        <v>1.5</v>
      </c>
      <c r="G23" s="486">
        <v>0.9</v>
      </c>
      <c r="H23" s="486">
        <f t="shared" si="4"/>
        <v>6.0750000000000011</v>
      </c>
    </row>
    <row r="24" spans="1:17" s="318" customFormat="1">
      <c r="B24" s="480" t="s">
        <v>578</v>
      </c>
      <c r="C24" s="486">
        <v>1</v>
      </c>
      <c r="D24" s="486">
        <v>7</v>
      </c>
      <c r="E24" s="486">
        <v>1.5</v>
      </c>
      <c r="F24" s="486">
        <v>1.5</v>
      </c>
      <c r="G24" s="486">
        <v>0.9</v>
      </c>
      <c r="H24" s="486">
        <f t="shared" ref="H24" si="6">G24*F24*E24*D24*C24</f>
        <v>14.175000000000002</v>
      </c>
    </row>
    <row r="25" spans="1:17">
      <c r="F25" s="484"/>
      <c r="G25" s="484"/>
      <c r="H25" s="486">
        <f>SUM(H19:H24)</f>
        <v>72.160320000000013</v>
      </c>
    </row>
    <row r="26" spans="1:17">
      <c r="F26" s="487" t="s">
        <v>9</v>
      </c>
      <c r="G26" s="487"/>
      <c r="H26" s="488">
        <v>72.2</v>
      </c>
    </row>
    <row r="27" spans="1:17" ht="81" customHeight="1">
      <c r="A27" s="348">
        <v>3</v>
      </c>
      <c r="B27" s="475" t="s">
        <v>16</v>
      </c>
      <c r="C27" s="476"/>
      <c r="D27" s="476"/>
      <c r="E27" s="476"/>
      <c r="F27" s="476"/>
      <c r="G27" s="476"/>
      <c r="H27" s="477"/>
    </row>
    <row r="28" spans="1:17">
      <c r="B28" s="469" t="s">
        <v>532</v>
      </c>
      <c r="C28" s="486">
        <f>C19</f>
        <v>1</v>
      </c>
      <c r="D28" s="486">
        <f>D19</f>
        <v>18</v>
      </c>
      <c r="E28" s="486">
        <v>1.06</v>
      </c>
      <c r="F28" s="486">
        <v>1.06</v>
      </c>
      <c r="G28" s="486">
        <v>0.1</v>
      </c>
      <c r="H28" s="486">
        <f>G28*F28*E28*D28*C28</f>
        <v>2.0224800000000003</v>
      </c>
    </row>
    <row r="29" spans="1:17">
      <c r="B29" s="469" t="s">
        <v>533</v>
      </c>
      <c r="C29" s="486">
        <f t="shared" ref="C29:C33" si="7">C20</f>
        <v>1</v>
      </c>
      <c r="D29" s="486">
        <f t="shared" ref="D29" si="8">D20</f>
        <v>18</v>
      </c>
      <c r="E29" s="486">
        <v>1.06</v>
      </c>
      <c r="F29" s="486">
        <v>1.06</v>
      </c>
      <c r="G29" s="486">
        <v>0.1</v>
      </c>
      <c r="H29" s="486">
        <f t="shared" ref="H29:H33" si="9">G29*F29*E29*D29*C29</f>
        <v>2.0224800000000003</v>
      </c>
    </row>
    <row r="30" spans="1:17">
      <c r="B30" s="469" t="s">
        <v>534</v>
      </c>
      <c r="C30" s="486">
        <f t="shared" si="7"/>
        <v>1</v>
      </c>
      <c r="D30" s="486">
        <f t="shared" ref="D30" si="10">D21</f>
        <v>15</v>
      </c>
      <c r="E30" s="486">
        <v>1.06</v>
      </c>
      <c r="F30" s="486">
        <v>1.06</v>
      </c>
      <c r="G30" s="486">
        <v>0.1</v>
      </c>
      <c r="H30" s="486">
        <f t="shared" si="9"/>
        <v>1.6854000000000002</v>
      </c>
    </row>
    <row r="31" spans="1:17" s="318" customFormat="1">
      <c r="B31" s="480" t="s">
        <v>535</v>
      </c>
      <c r="C31" s="486">
        <f t="shared" si="7"/>
        <v>1</v>
      </c>
      <c r="D31" s="486">
        <f t="shared" ref="D31:D33" si="11">D22</f>
        <v>3</v>
      </c>
      <c r="E31" s="486">
        <v>1.06</v>
      </c>
      <c r="F31" s="486">
        <v>1.06</v>
      </c>
      <c r="G31" s="486">
        <v>0.1</v>
      </c>
      <c r="H31" s="486">
        <f t="shared" si="9"/>
        <v>0.33708000000000005</v>
      </c>
    </row>
    <row r="32" spans="1:17" s="318" customFormat="1">
      <c r="B32" s="480" t="s">
        <v>537</v>
      </c>
      <c r="C32" s="486">
        <v>2</v>
      </c>
      <c r="D32" s="486">
        <f t="shared" si="11"/>
        <v>3</v>
      </c>
      <c r="E32" s="486">
        <v>1.5</v>
      </c>
      <c r="F32" s="486">
        <v>1.5</v>
      </c>
      <c r="G32" s="486">
        <v>0.1</v>
      </c>
      <c r="H32" s="486">
        <f t="shared" si="9"/>
        <v>1.35</v>
      </c>
    </row>
    <row r="33" spans="1:13" s="318" customFormat="1">
      <c r="B33" s="480" t="s">
        <v>578</v>
      </c>
      <c r="C33" s="486">
        <f t="shared" si="7"/>
        <v>1</v>
      </c>
      <c r="D33" s="486">
        <f t="shared" si="11"/>
        <v>7</v>
      </c>
      <c r="E33" s="486">
        <v>1.5</v>
      </c>
      <c r="F33" s="486">
        <v>1.5</v>
      </c>
      <c r="G33" s="486">
        <v>0.1</v>
      </c>
      <c r="H33" s="486">
        <f t="shared" si="9"/>
        <v>1.5750000000000002</v>
      </c>
    </row>
    <row r="34" spans="1:13" s="318" customFormat="1">
      <c r="C34" s="486"/>
      <c r="D34" s="486"/>
      <c r="E34" s="486"/>
      <c r="F34" s="486"/>
      <c r="G34" s="486"/>
      <c r="H34" s="486">
        <f>SUM(H28:H33)</f>
        <v>8.992440000000002</v>
      </c>
    </row>
    <row r="35" spans="1:13" s="318" customFormat="1">
      <c r="C35" s="486"/>
      <c r="D35" s="486"/>
      <c r="E35" s="486"/>
      <c r="F35" s="487" t="s">
        <v>9</v>
      </c>
      <c r="G35" s="487"/>
      <c r="H35" s="488">
        <v>9</v>
      </c>
    </row>
    <row r="36" spans="1:13" ht="77.25" customHeight="1">
      <c r="A36" s="348">
        <v>4</v>
      </c>
      <c r="B36" s="471" t="s">
        <v>327</v>
      </c>
      <c r="C36" s="472"/>
      <c r="D36" s="472"/>
      <c r="E36" s="472"/>
      <c r="F36" s="472"/>
      <c r="G36" s="473"/>
      <c r="H36" s="489"/>
    </row>
    <row r="37" spans="1:13">
      <c r="B37" s="469" t="s">
        <v>532</v>
      </c>
      <c r="C37" s="486">
        <f>C28</f>
        <v>1</v>
      </c>
      <c r="D37" s="486">
        <f>D28</f>
        <v>18</v>
      </c>
      <c r="E37" s="486">
        <v>3.32</v>
      </c>
      <c r="F37" s="486">
        <v>0.23</v>
      </c>
      <c r="G37" s="486">
        <v>0.8</v>
      </c>
      <c r="H37" s="486">
        <f>G37*F37*E37*D37*C37</f>
        <v>10.995840000000001</v>
      </c>
    </row>
    <row r="38" spans="1:13">
      <c r="B38" s="469" t="s">
        <v>533</v>
      </c>
      <c r="C38" s="486">
        <f t="shared" ref="C38:D38" si="12">C29</f>
        <v>1</v>
      </c>
      <c r="D38" s="486">
        <f t="shared" si="12"/>
        <v>18</v>
      </c>
      <c r="E38" s="486">
        <v>3.32</v>
      </c>
      <c r="F38" s="486">
        <v>0.23</v>
      </c>
      <c r="G38" s="486">
        <v>1</v>
      </c>
      <c r="H38" s="486">
        <f t="shared" ref="H38:H43" si="13">G38*F38*E38*D38*C38</f>
        <v>13.7448</v>
      </c>
    </row>
    <row r="39" spans="1:13">
      <c r="B39" s="469" t="s">
        <v>534</v>
      </c>
      <c r="C39" s="486">
        <f t="shared" ref="C39:D39" si="14">C30</f>
        <v>1</v>
      </c>
      <c r="D39" s="486">
        <f t="shared" si="14"/>
        <v>15</v>
      </c>
      <c r="E39" s="486">
        <v>3.32</v>
      </c>
      <c r="F39" s="486">
        <v>0.23</v>
      </c>
      <c r="G39" s="486">
        <v>1</v>
      </c>
      <c r="H39" s="486">
        <f t="shared" si="13"/>
        <v>11.453999999999999</v>
      </c>
    </row>
    <row r="40" spans="1:13" s="318" customFormat="1">
      <c r="B40" s="480" t="s">
        <v>535</v>
      </c>
      <c r="C40" s="486">
        <f t="shared" ref="C40:D40" si="15">C31</f>
        <v>1</v>
      </c>
      <c r="D40" s="486">
        <f t="shared" si="15"/>
        <v>3</v>
      </c>
      <c r="E40" s="486">
        <v>3.32</v>
      </c>
      <c r="F40" s="486">
        <v>0.23</v>
      </c>
      <c r="G40" s="486">
        <v>1</v>
      </c>
      <c r="H40" s="486">
        <f t="shared" si="13"/>
        <v>2.2907999999999999</v>
      </c>
    </row>
    <row r="41" spans="1:13" s="318" customFormat="1">
      <c r="B41" s="480" t="s">
        <v>536</v>
      </c>
      <c r="C41" s="486">
        <v>1</v>
      </c>
      <c r="D41" s="486">
        <v>12</v>
      </c>
      <c r="E41" s="486">
        <v>3.32</v>
      </c>
      <c r="F41" s="486">
        <v>0.23</v>
      </c>
      <c r="G41" s="486">
        <v>0.3</v>
      </c>
      <c r="H41" s="486">
        <f t="shared" si="13"/>
        <v>2.7489600000000003</v>
      </c>
      <c r="M41" s="318" t="e">
        <f>#REF!*4</f>
        <v>#REF!</v>
      </c>
    </row>
    <row r="42" spans="1:13" s="318" customFormat="1">
      <c r="B42" s="480" t="s">
        <v>538</v>
      </c>
      <c r="C42" s="486">
        <v>1</v>
      </c>
      <c r="D42" s="486">
        <v>6</v>
      </c>
      <c r="E42" s="486">
        <v>4.5199999999999996</v>
      </c>
      <c r="F42" s="486">
        <v>0.23</v>
      </c>
      <c r="G42" s="486">
        <v>1</v>
      </c>
      <c r="H42" s="486">
        <f t="shared" si="13"/>
        <v>6.2375999999999987</v>
      </c>
    </row>
    <row r="43" spans="1:13" s="318" customFormat="1">
      <c r="B43" s="480" t="s">
        <v>578</v>
      </c>
      <c r="C43" s="486">
        <v>1</v>
      </c>
      <c r="D43" s="486">
        <v>7</v>
      </c>
      <c r="E43" s="486">
        <v>4.5199999999999996</v>
      </c>
      <c r="F43" s="486">
        <v>0.23</v>
      </c>
      <c r="G43" s="486">
        <v>1.3</v>
      </c>
      <c r="H43" s="486">
        <f t="shared" si="13"/>
        <v>9.4603599999999997</v>
      </c>
    </row>
    <row r="44" spans="1:13">
      <c r="F44" s="484"/>
      <c r="G44" s="484"/>
      <c r="H44" s="486">
        <f>SUM(H37:H43)</f>
        <v>56.932359999999996</v>
      </c>
    </row>
    <row r="45" spans="1:13">
      <c r="F45" s="487" t="s">
        <v>9</v>
      </c>
      <c r="G45" s="487"/>
      <c r="H45" s="488">
        <v>57</v>
      </c>
    </row>
    <row r="46" spans="1:13" ht="75" customHeight="1">
      <c r="A46" s="348">
        <v>5</v>
      </c>
      <c r="B46" s="475" t="s">
        <v>540</v>
      </c>
      <c r="C46" s="476"/>
      <c r="D46" s="476"/>
      <c r="E46" s="476"/>
      <c r="F46" s="476"/>
      <c r="G46" s="476"/>
      <c r="H46" s="477"/>
    </row>
    <row r="47" spans="1:13">
      <c r="B47" s="470" t="s">
        <v>541</v>
      </c>
      <c r="C47" s="485">
        <v>1</v>
      </c>
      <c r="D47" s="485">
        <v>1</v>
      </c>
      <c r="E47" s="485">
        <v>1.2</v>
      </c>
      <c r="F47" s="485">
        <v>0.6</v>
      </c>
      <c r="H47" s="485">
        <f>F47*E47*D47*C47</f>
        <v>0.72</v>
      </c>
    </row>
    <row r="48" spans="1:13" s="318" customFormat="1">
      <c r="B48" s="470" t="s">
        <v>547</v>
      </c>
      <c r="C48" s="486">
        <v>1</v>
      </c>
      <c r="D48" s="486">
        <v>2</v>
      </c>
      <c r="E48" s="486">
        <v>1.2</v>
      </c>
      <c r="F48" s="486"/>
      <c r="G48" s="486">
        <v>0.3</v>
      </c>
      <c r="H48" s="486">
        <f>G48*E48*D48*C48</f>
        <v>0.72</v>
      </c>
    </row>
    <row r="49" spans="2:14">
      <c r="B49" s="470" t="s">
        <v>548</v>
      </c>
      <c r="C49" s="485">
        <v>1</v>
      </c>
      <c r="D49" s="485">
        <v>1</v>
      </c>
      <c r="E49" s="485">
        <v>1.2</v>
      </c>
      <c r="F49" s="485">
        <v>0.6</v>
      </c>
      <c r="H49" s="485">
        <f>F49*E49*D49*C49</f>
        <v>0.72</v>
      </c>
    </row>
    <row r="50" spans="2:14" s="318" customFormat="1">
      <c r="B50" s="470" t="s">
        <v>399</v>
      </c>
      <c r="C50" s="486">
        <v>1</v>
      </c>
      <c r="D50" s="486">
        <v>2</v>
      </c>
      <c r="E50" s="486">
        <v>2.1</v>
      </c>
      <c r="F50" s="486"/>
      <c r="G50" s="486">
        <v>0.3</v>
      </c>
      <c r="H50" s="486">
        <f t="shared" ref="H50:H58" si="16">G50*E50*D50*C50</f>
        <v>1.26</v>
      </c>
    </row>
    <row r="51" spans="2:14" s="318" customFormat="1">
      <c r="B51" s="470" t="s">
        <v>550</v>
      </c>
      <c r="C51" s="486">
        <v>1</v>
      </c>
      <c r="D51" s="486">
        <v>1</v>
      </c>
      <c r="E51" s="486">
        <v>3</v>
      </c>
      <c r="F51" s="486"/>
      <c r="G51" s="486">
        <v>1</v>
      </c>
      <c r="H51" s="486">
        <f t="shared" si="16"/>
        <v>3</v>
      </c>
    </row>
    <row r="52" spans="2:14" s="318" customFormat="1">
      <c r="B52" s="470" t="s">
        <v>552</v>
      </c>
      <c r="C52" s="486">
        <v>1</v>
      </c>
      <c r="D52" s="486">
        <v>1</v>
      </c>
      <c r="E52" s="486">
        <v>3</v>
      </c>
      <c r="F52" s="486"/>
      <c r="G52" s="486">
        <v>1</v>
      </c>
      <c r="H52" s="486">
        <f t="shared" si="16"/>
        <v>3</v>
      </c>
    </row>
    <row r="53" spans="2:14" s="318" customFormat="1">
      <c r="B53" s="470" t="s">
        <v>553</v>
      </c>
      <c r="C53" s="486">
        <v>1</v>
      </c>
      <c r="D53" s="486">
        <v>2</v>
      </c>
      <c r="E53" s="486">
        <v>2.1</v>
      </c>
      <c r="F53" s="486"/>
      <c r="G53" s="486">
        <v>0.3</v>
      </c>
      <c r="H53" s="486">
        <f t="shared" si="16"/>
        <v>1.26</v>
      </c>
    </row>
    <row r="54" spans="2:14" s="318" customFormat="1">
      <c r="B54" s="470" t="s">
        <v>555</v>
      </c>
      <c r="C54" s="486">
        <v>1</v>
      </c>
      <c r="D54" s="486">
        <v>1</v>
      </c>
      <c r="E54" s="486">
        <v>1.8</v>
      </c>
      <c r="F54" s="486"/>
      <c r="G54" s="486">
        <v>0.6</v>
      </c>
      <c r="H54" s="486">
        <f t="shared" si="16"/>
        <v>1.08</v>
      </c>
    </row>
    <row r="55" spans="2:14" s="318" customFormat="1">
      <c r="B55" s="470" t="s">
        <v>550</v>
      </c>
      <c r="C55" s="486">
        <v>1</v>
      </c>
      <c r="D55" s="486">
        <v>1</v>
      </c>
      <c r="E55" s="486">
        <v>3</v>
      </c>
      <c r="F55" s="486"/>
      <c r="G55" s="486">
        <v>1</v>
      </c>
      <c r="H55" s="486">
        <f t="shared" si="16"/>
        <v>3</v>
      </c>
    </row>
    <row r="56" spans="2:14" s="318" customFormat="1">
      <c r="B56" s="470" t="s">
        <v>552</v>
      </c>
      <c r="C56" s="486">
        <v>1</v>
      </c>
      <c r="D56" s="486">
        <v>1</v>
      </c>
      <c r="E56" s="486">
        <v>3</v>
      </c>
      <c r="F56" s="486"/>
      <c r="G56" s="486">
        <v>1</v>
      </c>
      <c r="H56" s="486">
        <f t="shared" si="16"/>
        <v>3</v>
      </c>
    </row>
    <row r="57" spans="2:14" s="318" customFormat="1">
      <c r="B57" s="470" t="s">
        <v>551</v>
      </c>
      <c r="C57" s="486">
        <v>1</v>
      </c>
      <c r="D57" s="486">
        <v>1</v>
      </c>
      <c r="E57" s="486">
        <v>0.6</v>
      </c>
      <c r="F57" s="486"/>
      <c r="G57" s="486">
        <v>1.1000000000000001</v>
      </c>
      <c r="H57" s="486">
        <f t="shared" si="16"/>
        <v>0.66</v>
      </c>
    </row>
    <row r="58" spans="2:14" s="318" customFormat="1">
      <c r="B58" s="480" t="s">
        <v>543</v>
      </c>
      <c r="C58" s="486">
        <v>1</v>
      </c>
      <c r="D58" s="486">
        <v>60</v>
      </c>
      <c r="E58" s="486">
        <v>1.2</v>
      </c>
      <c r="F58" s="486"/>
      <c r="G58" s="486">
        <v>0.9</v>
      </c>
      <c r="H58" s="486">
        <f t="shared" si="16"/>
        <v>64.800000000000011</v>
      </c>
    </row>
    <row r="59" spans="2:14" ht="17.25" customHeight="1">
      <c r="B59" s="469" t="s">
        <v>544</v>
      </c>
      <c r="C59" s="490">
        <v>-1</v>
      </c>
      <c r="D59" s="490">
        <v>1</v>
      </c>
      <c r="E59" s="490">
        <v>0.57999999999999996</v>
      </c>
      <c r="F59" s="490">
        <v>0.44</v>
      </c>
      <c r="G59" s="490"/>
      <c r="H59" s="485">
        <f>F59*E59*D59*C59</f>
        <v>-0.25519999999999998</v>
      </c>
    </row>
    <row r="60" spans="2:14" s="318" customFormat="1">
      <c r="B60" s="480" t="s">
        <v>546</v>
      </c>
      <c r="C60" s="486">
        <v>1</v>
      </c>
      <c r="D60" s="486">
        <v>1</v>
      </c>
      <c r="E60" s="486">
        <v>2</v>
      </c>
      <c r="F60" s="486">
        <v>5</v>
      </c>
      <c r="G60" s="486"/>
      <c r="H60" s="486">
        <f>F60*E60*D60*C60</f>
        <v>10</v>
      </c>
    </row>
    <row r="61" spans="2:14" s="318" customFormat="1">
      <c r="B61" s="480" t="s">
        <v>554</v>
      </c>
      <c r="C61" s="486">
        <v>1</v>
      </c>
      <c r="D61" s="486">
        <v>2</v>
      </c>
      <c r="E61" s="486">
        <v>0.9</v>
      </c>
      <c r="F61" s="486"/>
      <c r="G61" s="486">
        <v>0.6</v>
      </c>
      <c r="H61" s="486">
        <f>G61*E61*D61*C61</f>
        <v>1.08</v>
      </c>
    </row>
    <row r="62" spans="2:14">
      <c r="B62" s="470" t="s">
        <v>559</v>
      </c>
      <c r="C62" s="486">
        <v>1</v>
      </c>
      <c r="D62" s="486">
        <v>2.65</v>
      </c>
      <c r="E62" s="486">
        <v>2.4500000000000002</v>
      </c>
      <c r="F62" s="486"/>
      <c r="G62" s="486">
        <v>0.6</v>
      </c>
      <c r="H62" s="486">
        <f>G62*E62*D62*C62</f>
        <v>3.8954999999999997</v>
      </c>
    </row>
    <row r="63" spans="2:14">
      <c r="B63" s="470" t="s">
        <v>560</v>
      </c>
      <c r="C63" s="485">
        <v>1</v>
      </c>
      <c r="D63" s="485">
        <v>12</v>
      </c>
      <c r="E63" s="485">
        <v>10.199999999999999</v>
      </c>
      <c r="G63" s="485">
        <v>1.2</v>
      </c>
      <c r="H63" s="486">
        <f>G63*E63*D63*C63</f>
        <v>146.88</v>
      </c>
      <c r="N63" s="348">
        <f>2.45+2.65</f>
        <v>5.0999999999999996</v>
      </c>
    </row>
    <row r="64" spans="2:14">
      <c r="B64" s="470" t="s">
        <v>561</v>
      </c>
      <c r="C64" s="485">
        <v>4</v>
      </c>
      <c r="D64" s="485">
        <v>12</v>
      </c>
      <c r="E64" s="485">
        <v>4</v>
      </c>
      <c r="F64" s="485">
        <v>1.2</v>
      </c>
      <c r="H64" s="486">
        <f>F64*E64*D64*C64</f>
        <v>230.39999999999998</v>
      </c>
    </row>
    <row r="65" spans="2:8">
      <c r="B65" s="470" t="s">
        <v>579</v>
      </c>
      <c r="C65" s="485">
        <v>2</v>
      </c>
      <c r="D65" s="485">
        <v>15</v>
      </c>
      <c r="E65" s="485">
        <v>1.51</v>
      </c>
      <c r="F65" s="485">
        <v>0.7</v>
      </c>
      <c r="H65" s="486">
        <f>F65*E65*D65*C65</f>
        <v>31.709999999999997</v>
      </c>
    </row>
    <row r="66" spans="2:8">
      <c r="B66" s="470" t="s">
        <v>326</v>
      </c>
      <c r="C66" s="485">
        <v>2</v>
      </c>
      <c r="D66" s="485">
        <v>3</v>
      </c>
      <c r="E66" s="485">
        <v>0.6</v>
      </c>
      <c r="G66" s="485">
        <v>0.75</v>
      </c>
      <c r="H66" s="486">
        <f>G66*E66*D66*C66</f>
        <v>2.6999999999999997</v>
      </c>
    </row>
    <row r="67" spans="2:8">
      <c r="B67" s="480" t="s">
        <v>590</v>
      </c>
      <c r="C67" s="485">
        <v>1</v>
      </c>
      <c r="D67" s="485">
        <v>1</v>
      </c>
      <c r="E67" s="485">
        <v>1</v>
      </c>
      <c r="G67" s="485">
        <v>1.2</v>
      </c>
      <c r="H67" s="486">
        <f>G67*E67*D67*C67</f>
        <v>1.2</v>
      </c>
    </row>
    <row r="68" spans="2:8">
      <c r="B68" s="480" t="s">
        <v>589</v>
      </c>
      <c r="C68" s="485">
        <v>1</v>
      </c>
      <c r="D68" s="485">
        <v>1</v>
      </c>
      <c r="E68" s="485">
        <v>1</v>
      </c>
      <c r="G68" s="485">
        <v>0.6</v>
      </c>
      <c r="H68" s="486">
        <f t="shared" ref="H68" si="17">G68*E68*D68*C68</f>
        <v>0.6</v>
      </c>
    </row>
    <row r="69" spans="2:8">
      <c r="B69" s="480" t="s">
        <v>588</v>
      </c>
      <c r="C69" s="485">
        <v>1</v>
      </c>
      <c r="D69" s="485">
        <v>1</v>
      </c>
      <c r="E69" s="485">
        <v>1</v>
      </c>
      <c r="G69" s="485">
        <v>2</v>
      </c>
      <c r="H69" s="486">
        <f>G69*E69*D69*C69</f>
        <v>2</v>
      </c>
    </row>
    <row r="70" spans="2:8">
      <c r="B70" s="480" t="s">
        <v>589</v>
      </c>
      <c r="C70" s="485">
        <v>1</v>
      </c>
      <c r="D70" s="485">
        <v>1</v>
      </c>
      <c r="E70" s="485">
        <v>1</v>
      </c>
      <c r="G70" s="485">
        <v>0.6</v>
      </c>
      <c r="H70" s="486">
        <f t="shared" ref="H70:H71" si="18">G70*E70*D70*C70</f>
        <v>0.6</v>
      </c>
    </row>
    <row r="71" spans="2:8">
      <c r="B71" s="480" t="s">
        <v>554</v>
      </c>
      <c r="C71" s="485">
        <v>1</v>
      </c>
      <c r="D71" s="485">
        <v>1</v>
      </c>
      <c r="E71" s="485">
        <v>2</v>
      </c>
      <c r="G71" s="485">
        <v>3.6</v>
      </c>
      <c r="H71" s="486">
        <f t="shared" si="18"/>
        <v>7.2</v>
      </c>
    </row>
    <row r="72" spans="2:8">
      <c r="B72" s="480" t="s">
        <v>586</v>
      </c>
      <c r="C72" s="485">
        <v>1</v>
      </c>
      <c r="D72" s="485">
        <v>1</v>
      </c>
      <c r="E72" s="485">
        <v>2</v>
      </c>
      <c r="G72" s="485">
        <v>0.6</v>
      </c>
      <c r="H72" s="486">
        <f t="shared" ref="H72:H82" si="19">G72*E72*D72*C72</f>
        <v>1.2</v>
      </c>
    </row>
    <row r="73" spans="2:8">
      <c r="B73" s="480" t="s">
        <v>587</v>
      </c>
      <c r="C73" s="485">
        <v>1</v>
      </c>
      <c r="D73" s="485">
        <v>1</v>
      </c>
      <c r="E73" s="485">
        <v>2</v>
      </c>
      <c r="G73" s="485">
        <v>0.6</v>
      </c>
      <c r="H73" s="486">
        <f t="shared" si="19"/>
        <v>1.2</v>
      </c>
    </row>
    <row r="74" spans="2:8">
      <c r="B74" s="480" t="s">
        <v>585</v>
      </c>
      <c r="C74" s="485">
        <v>1</v>
      </c>
      <c r="D74" s="485">
        <v>1</v>
      </c>
      <c r="E74" s="485">
        <v>1</v>
      </c>
      <c r="G74" s="485">
        <v>2.2000000000000002</v>
      </c>
      <c r="H74" s="486">
        <f t="shared" si="19"/>
        <v>2.2000000000000002</v>
      </c>
    </row>
    <row r="75" spans="2:8">
      <c r="B75" s="480" t="s">
        <v>584</v>
      </c>
      <c r="C75" s="485">
        <v>1</v>
      </c>
      <c r="D75" s="485">
        <v>1</v>
      </c>
      <c r="E75" s="485">
        <v>2.4</v>
      </c>
      <c r="G75" s="485">
        <v>3</v>
      </c>
      <c r="H75" s="486">
        <f t="shared" si="19"/>
        <v>7.1999999999999993</v>
      </c>
    </row>
    <row r="76" spans="2:8">
      <c r="B76" s="480" t="s">
        <v>585</v>
      </c>
      <c r="C76" s="485">
        <v>1</v>
      </c>
      <c r="D76" s="485">
        <v>1</v>
      </c>
      <c r="E76" s="485">
        <v>1</v>
      </c>
      <c r="G76" s="485">
        <v>2.2000000000000002</v>
      </c>
      <c r="H76" s="486">
        <f t="shared" si="19"/>
        <v>2.2000000000000002</v>
      </c>
    </row>
    <row r="77" spans="2:8">
      <c r="B77" s="480" t="s">
        <v>552</v>
      </c>
      <c r="C77" s="485">
        <v>1</v>
      </c>
      <c r="D77" s="485">
        <v>1</v>
      </c>
      <c r="E77" s="485">
        <v>1</v>
      </c>
      <c r="G77" s="485">
        <v>0.6</v>
      </c>
      <c r="H77" s="486">
        <f t="shared" si="19"/>
        <v>0.6</v>
      </c>
    </row>
    <row r="78" spans="2:8">
      <c r="B78" s="480" t="s">
        <v>583</v>
      </c>
      <c r="C78" s="485">
        <v>1</v>
      </c>
      <c r="D78" s="485">
        <v>1</v>
      </c>
      <c r="E78" s="485">
        <v>2.4</v>
      </c>
      <c r="G78" s="485">
        <v>0.35</v>
      </c>
      <c r="H78" s="486">
        <f t="shared" si="19"/>
        <v>0.84</v>
      </c>
    </row>
    <row r="79" spans="2:8">
      <c r="B79" s="480" t="s">
        <v>582</v>
      </c>
      <c r="C79" s="485">
        <v>1</v>
      </c>
      <c r="D79" s="485">
        <v>1</v>
      </c>
      <c r="E79" s="485">
        <v>2</v>
      </c>
      <c r="G79" s="485">
        <v>1</v>
      </c>
      <c r="H79" s="486">
        <f t="shared" si="19"/>
        <v>2</v>
      </c>
    </row>
    <row r="80" spans="2:8">
      <c r="B80" s="480" t="s">
        <v>582</v>
      </c>
      <c r="C80" s="485">
        <v>1</v>
      </c>
      <c r="D80" s="485">
        <v>1</v>
      </c>
      <c r="E80" s="485">
        <v>1.8</v>
      </c>
      <c r="G80" s="485">
        <v>0.6</v>
      </c>
      <c r="H80" s="486">
        <f t="shared" si="19"/>
        <v>1.08</v>
      </c>
    </row>
    <row r="81" spans="1:11" s="318" customFormat="1">
      <c r="B81" s="480" t="s">
        <v>581</v>
      </c>
      <c r="C81" s="486">
        <v>1</v>
      </c>
      <c r="D81" s="486">
        <v>1</v>
      </c>
      <c r="E81" s="486">
        <v>2.4</v>
      </c>
      <c r="F81" s="486"/>
      <c r="G81" s="486">
        <v>0.6</v>
      </c>
      <c r="H81" s="486">
        <f t="shared" si="19"/>
        <v>1.44</v>
      </c>
    </row>
    <row r="82" spans="1:11" s="318" customFormat="1">
      <c r="B82" s="480" t="s">
        <v>580</v>
      </c>
      <c r="C82" s="486">
        <v>1</v>
      </c>
      <c r="D82" s="486">
        <v>1</v>
      </c>
      <c r="E82" s="486">
        <v>1</v>
      </c>
      <c r="F82" s="486"/>
      <c r="G82" s="486">
        <v>0.6</v>
      </c>
      <c r="H82" s="486">
        <f t="shared" si="19"/>
        <v>0.6</v>
      </c>
    </row>
    <row r="83" spans="1:11">
      <c r="H83" s="485">
        <f>SUM(H47:H82)</f>
        <v>541.79030000000046</v>
      </c>
    </row>
    <row r="84" spans="1:11" ht="22.5" customHeight="1">
      <c r="F84" s="487" t="s">
        <v>9</v>
      </c>
      <c r="G84" s="487"/>
      <c r="H84" s="488">
        <v>542</v>
      </c>
    </row>
    <row r="85" spans="1:11" ht="63.75" customHeight="1">
      <c r="A85" s="348">
        <v>6</v>
      </c>
      <c r="B85" s="475" t="s">
        <v>328</v>
      </c>
      <c r="C85" s="476"/>
      <c r="D85" s="476"/>
      <c r="E85" s="476"/>
      <c r="F85" s="476"/>
      <c r="G85" s="476"/>
      <c r="H85" s="477"/>
    </row>
    <row r="86" spans="1:11">
      <c r="B86" s="470" t="s">
        <v>545</v>
      </c>
      <c r="C86" s="485">
        <v>1</v>
      </c>
      <c r="D86" s="485">
        <v>1</v>
      </c>
      <c r="E86" s="485">
        <v>2</v>
      </c>
      <c r="F86" s="485">
        <v>1.2</v>
      </c>
      <c r="H86" s="485">
        <f t="shared" ref="H86:H97" si="20">F86*E86*D86*C86</f>
        <v>2.4</v>
      </c>
    </row>
    <row r="87" spans="1:11">
      <c r="B87" s="470" t="s">
        <v>558</v>
      </c>
      <c r="C87" s="485">
        <v>1</v>
      </c>
      <c r="D87" s="485">
        <v>1</v>
      </c>
      <c r="E87" s="485">
        <v>2</v>
      </c>
      <c r="F87" s="485">
        <v>1.9</v>
      </c>
      <c r="H87" s="485">
        <f t="shared" si="20"/>
        <v>3.8</v>
      </c>
    </row>
    <row r="88" spans="1:11" s="318" customFormat="1">
      <c r="B88" s="470" t="s">
        <v>549</v>
      </c>
      <c r="C88" s="486">
        <v>1</v>
      </c>
      <c r="D88" s="486">
        <v>2</v>
      </c>
      <c r="E88" s="486">
        <v>1</v>
      </c>
      <c r="F88" s="486">
        <v>0.8</v>
      </c>
      <c r="G88" s="486"/>
      <c r="H88" s="486">
        <f t="shared" si="20"/>
        <v>1.6</v>
      </c>
    </row>
    <row r="89" spans="1:11" s="318" customFormat="1">
      <c r="B89" s="470" t="s">
        <v>611</v>
      </c>
      <c r="C89" s="486">
        <v>1</v>
      </c>
      <c r="D89" s="486">
        <v>2</v>
      </c>
      <c r="E89" s="486">
        <v>1</v>
      </c>
      <c r="F89" s="486">
        <v>0.8</v>
      </c>
      <c r="G89" s="486"/>
      <c r="H89" s="486">
        <f t="shared" si="20"/>
        <v>1.6</v>
      </c>
    </row>
    <row r="90" spans="1:11" s="318" customFormat="1">
      <c r="B90" s="470" t="s">
        <v>612</v>
      </c>
      <c r="C90" s="486">
        <v>4</v>
      </c>
      <c r="D90" s="486">
        <v>4</v>
      </c>
      <c r="E90" s="486">
        <v>2.65</v>
      </c>
      <c r="F90" s="486">
        <v>2.4500000000000002</v>
      </c>
      <c r="G90" s="486"/>
      <c r="H90" s="486">
        <f t="shared" si="20"/>
        <v>103.88000000000001</v>
      </c>
    </row>
    <row r="91" spans="1:11" s="318" customFormat="1">
      <c r="B91" s="470" t="s">
        <v>613</v>
      </c>
      <c r="C91" s="486">
        <v>1</v>
      </c>
      <c r="D91" s="486">
        <v>1</v>
      </c>
      <c r="E91" s="486">
        <v>1</v>
      </c>
      <c r="F91" s="486">
        <v>1.3</v>
      </c>
      <c r="G91" s="486"/>
      <c r="H91" s="486">
        <f t="shared" si="20"/>
        <v>1.3</v>
      </c>
    </row>
    <row r="92" spans="1:11" s="318" customFormat="1">
      <c r="B92" s="470" t="s">
        <v>614</v>
      </c>
      <c r="C92" s="486">
        <v>1</v>
      </c>
      <c r="D92" s="486">
        <v>1</v>
      </c>
      <c r="E92" s="486">
        <v>1</v>
      </c>
      <c r="F92" s="486">
        <v>1.3</v>
      </c>
      <c r="G92" s="486"/>
      <c r="H92" s="486">
        <f t="shared" si="20"/>
        <v>1.3</v>
      </c>
      <c r="I92" s="318">
        <v>1.3257142857142901</v>
      </c>
      <c r="J92" s="318">
        <v>1.4028571428571399</v>
      </c>
      <c r="K92" s="318">
        <v>1.48</v>
      </c>
    </row>
    <row r="93" spans="1:11" s="318" customFormat="1">
      <c r="B93" s="470" t="s">
        <v>589</v>
      </c>
      <c r="C93" s="486">
        <v>1</v>
      </c>
      <c r="D93" s="486">
        <v>1</v>
      </c>
      <c r="E93" s="486">
        <v>1</v>
      </c>
      <c r="F93" s="486">
        <v>0.6</v>
      </c>
      <c r="G93" s="486"/>
      <c r="H93" s="486">
        <f t="shared" si="20"/>
        <v>0.6</v>
      </c>
    </row>
    <row r="94" spans="1:11" s="318" customFormat="1">
      <c r="B94" s="470" t="s">
        <v>554</v>
      </c>
      <c r="C94" s="486">
        <v>1</v>
      </c>
      <c r="D94" s="486">
        <v>1</v>
      </c>
      <c r="E94" s="486">
        <v>2</v>
      </c>
      <c r="F94" s="486">
        <v>2.5</v>
      </c>
      <c r="G94" s="486"/>
      <c r="H94" s="486">
        <f t="shared" si="20"/>
        <v>5</v>
      </c>
    </row>
    <row r="95" spans="1:11" s="318" customFormat="1">
      <c r="B95" s="470" t="s">
        <v>615</v>
      </c>
      <c r="C95" s="486">
        <v>1</v>
      </c>
      <c r="D95" s="486">
        <v>1</v>
      </c>
      <c r="E95" s="486">
        <v>3</v>
      </c>
      <c r="F95" s="486">
        <v>3.7</v>
      </c>
      <c r="G95" s="486"/>
      <c r="H95" s="486">
        <f t="shared" si="20"/>
        <v>11.100000000000001</v>
      </c>
      <c r="I95" s="318">
        <v>1.3257142857142901</v>
      </c>
      <c r="J95" s="318">
        <v>1.4028571428571399</v>
      </c>
      <c r="K95" s="318">
        <v>1.48</v>
      </c>
    </row>
    <row r="96" spans="1:11" s="318" customFormat="1">
      <c r="B96" s="470" t="s">
        <v>616</v>
      </c>
      <c r="C96" s="486">
        <v>1</v>
      </c>
      <c r="D96" s="486">
        <v>1</v>
      </c>
      <c r="E96" s="486">
        <v>2</v>
      </c>
      <c r="F96" s="486">
        <v>3</v>
      </c>
      <c r="G96" s="486"/>
      <c r="H96" s="486">
        <f t="shared" si="20"/>
        <v>6</v>
      </c>
    </row>
    <row r="97" spans="1:18" s="318" customFormat="1">
      <c r="B97" s="470" t="s">
        <v>579</v>
      </c>
      <c r="C97" s="486">
        <v>1</v>
      </c>
      <c r="D97" s="486">
        <v>12</v>
      </c>
      <c r="E97" s="486">
        <v>1.51</v>
      </c>
      <c r="F97" s="486">
        <v>0.6</v>
      </c>
      <c r="G97" s="486"/>
      <c r="H97" s="486">
        <f t="shared" si="20"/>
        <v>10.872</v>
      </c>
    </row>
    <row r="98" spans="1:18" s="318" customFormat="1">
      <c r="B98" s="470"/>
      <c r="C98" s="486"/>
      <c r="D98" s="486"/>
      <c r="E98" s="486"/>
      <c r="F98" s="486"/>
      <c r="G98" s="486"/>
      <c r="H98" s="486">
        <f>SUM(H86:H97)</f>
        <v>149.452</v>
      </c>
    </row>
    <row r="99" spans="1:18" s="318" customFormat="1">
      <c r="B99" s="470"/>
      <c r="C99" s="486"/>
      <c r="D99" s="486"/>
      <c r="E99" s="486"/>
      <c r="F99" s="487" t="s">
        <v>9</v>
      </c>
      <c r="G99" s="487"/>
      <c r="H99" s="488">
        <v>149.5</v>
      </c>
      <c r="L99" s="318">
        <v>3</v>
      </c>
    </row>
    <row r="100" spans="1:18" ht="63.75" customHeight="1">
      <c r="A100" s="348">
        <v>7</v>
      </c>
      <c r="B100" s="468" t="s">
        <v>638</v>
      </c>
      <c r="C100" s="468"/>
      <c r="D100" s="468"/>
      <c r="E100" s="468"/>
      <c r="F100" s="468"/>
      <c r="G100" s="468"/>
      <c r="H100" s="468"/>
    </row>
    <row r="101" spans="1:18">
      <c r="B101" s="469" t="s">
        <v>532</v>
      </c>
      <c r="C101" s="486">
        <v>3</v>
      </c>
      <c r="D101" s="486">
        <v>3</v>
      </c>
      <c r="E101" s="486">
        <v>4.24</v>
      </c>
      <c r="F101" s="486"/>
      <c r="G101" s="486">
        <v>1</v>
      </c>
      <c r="H101" s="486">
        <f>G101*E101*D101*C101</f>
        <v>38.160000000000004</v>
      </c>
    </row>
    <row r="102" spans="1:18">
      <c r="B102" s="469" t="s">
        <v>533</v>
      </c>
      <c r="C102" s="486">
        <v>3</v>
      </c>
      <c r="D102" s="486">
        <v>3</v>
      </c>
      <c r="E102" s="486">
        <v>4.24</v>
      </c>
      <c r="F102" s="486"/>
      <c r="G102" s="486">
        <v>1</v>
      </c>
      <c r="H102" s="486">
        <f t="shared" ref="H102:H109" si="21">G102*E102*D102*C102</f>
        <v>38.160000000000004</v>
      </c>
    </row>
    <row r="103" spans="1:18">
      <c r="B103" s="469" t="s">
        <v>534</v>
      </c>
      <c r="C103" s="486">
        <v>3</v>
      </c>
      <c r="D103" s="486">
        <v>3</v>
      </c>
      <c r="E103" s="486">
        <v>4.24</v>
      </c>
      <c r="F103" s="486"/>
      <c r="G103" s="486">
        <v>1</v>
      </c>
      <c r="H103" s="486">
        <f t="shared" si="21"/>
        <v>38.160000000000004</v>
      </c>
    </row>
    <row r="104" spans="1:18" s="318" customFormat="1">
      <c r="B104" s="480" t="s">
        <v>535</v>
      </c>
      <c r="C104" s="486">
        <v>2</v>
      </c>
      <c r="D104" s="486">
        <v>3</v>
      </c>
      <c r="E104" s="486">
        <v>4.24</v>
      </c>
      <c r="F104" s="486"/>
      <c r="G104" s="486">
        <v>1</v>
      </c>
      <c r="H104" s="486">
        <f t="shared" si="21"/>
        <v>25.44</v>
      </c>
    </row>
    <row r="105" spans="1:18" s="318" customFormat="1">
      <c r="B105" s="480" t="s">
        <v>537</v>
      </c>
      <c r="C105" s="486">
        <v>1</v>
      </c>
      <c r="D105" s="486">
        <v>6</v>
      </c>
      <c r="E105" s="486">
        <v>5.44</v>
      </c>
      <c r="F105" s="486"/>
      <c r="G105" s="486">
        <v>1</v>
      </c>
      <c r="H105" s="486">
        <f t="shared" si="21"/>
        <v>32.64</v>
      </c>
      <c r="M105" s="318">
        <f>0.23+0.9</f>
        <v>1.1300000000000001</v>
      </c>
    </row>
    <row r="106" spans="1:18" s="318" customFormat="1">
      <c r="B106" s="480" t="s">
        <v>536</v>
      </c>
      <c r="C106" s="486">
        <v>1</v>
      </c>
      <c r="D106" s="486">
        <v>3</v>
      </c>
      <c r="E106" s="486">
        <v>5.44</v>
      </c>
      <c r="F106" s="486"/>
      <c r="G106" s="486">
        <v>1</v>
      </c>
      <c r="H106" s="486">
        <f t="shared" si="21"/>
        <v>16.32</v>
      </c>
      <c r="M106" s="318">
        <f>M105*4</f>
        <v>4.5200000000000005</v>
      </c>
    </row>
    <row r="107" spans="1:18" s="318" customFormat="1">
      <c r="B107" s="480" t="s">
        <v>538</v>
      </c>
      <c r="C107" s="486">
        <v>1</v>
      </c>
      <c r="D107" s="486">
        <v>6</v>
      </c>
      <c r="E107" s="486">
        <v>5.44</v>
      </c>
      <c r="F107" s="486"/>
      <c r="G107" s="486">
        <v>1</v>
      </c>
      <c r="H107" s="486">
        <f t="shared" si="21"/>
        <v>32.64</v>
      </c>
      <c r="R107" s="318" t="s">
        <v>633</v>
      </c>
    </row>
    <row r="108" spans="1:18" s="318" customFormat="1">
      <c r="B108" s="480" t="s">
        <v>539</v>
      </c>
      <c r="C108" s="486">
        <v>1</v>
      </c>
      <c r="D108" s="486">
        <v>4</v>
      </c>
      <c r="E108" s="486">
        <v>5.44</v>
      </c>
      <c r="F108" s="486"/>
      <c r="G108" s="486">
        <v>1</v>
      </c>
      <c r="H108" s="486">
        <f t="shared" si="21"/>
        <v>21.76</v>
      </c>
    </row>
    <row r="109" spans="1:18" s="318" customFormat="1">
      <c r="B109" s="480" t="s">
        <v>578</v>
      </c>
      <c r="C109" s="486">
        <v>1</v>
      </c>
      <c r="D109" s="486">
        <v>12</v>
      </c>
      <c r="E109" s="486">
        <v>5.44</v>
      </c>
      <c r="F109" s="486"/>
      <c r="G109" s="486">
        <v>1</v>
      </c>
      <c r="H109" s="486">
        <f t="shared" si="21"/>
        <v>65.28</v>
      </c>
      <c r="P109" s="318">
        <f>1.36*4</f>
        <v>5.44</v>
      </c>
    </row>
    <row r="110" spans="1:18" s="318" customFormat="1">
      <c r="B110" s="480"/>
      <c r="C110" s="486"/>
      <c r="D110" s="486"/>
      <c r="E110" s="486"/>
      <c r="F110" s="486"/>
      <c r="G110" s="486"/>
      <c r="H110" s="486">
        <f>SUM(H101:H109)</f>
        <v>308.55999999999995</v>
      </c>
    </row>
    <row r="111" spans="1:18" s="318" customFormat="1">
      <c r="B111" s="470"/>
      <c r="C111" s="486"/>
      <c r="D111" s="486"/>
      <c r="E111" s="486"/>
      <c r="F111" s="487" t="s">
        <v>9</v>
      </c>
      <c r="G111" s="487"/>
      <c r="H111" s="488">
        <v>308.60000000000002</v>
      </c>
    </row>
    <row r="112" spans="1:18" ht="63.75" customHeight="1">
      <c r="A112" s="348">
        <v>8</v>
      </c>
      <c r="B112" s="468" t="s">
        <v>631</v>
      </c>
      <c r="C112" s="468"/>
      <c r="D112" s="468"/>
      <c r="E112" s="468"/>
      <c r="F112" s="468"/>
      <c r="G112" s="468"/>
      <c r="H112" s="468"/>
    </row>
    <row r="113" spans="1:13">
      <c r="B113" s="469" t="s">
        <v>532</v>
      </c>
      <c r="C113" s="486">
        <v>3</v>
      </c>
      <c r="D113" s="486">
        <v>3</v>
      </c>
      <c r="E113" s="486">
        <v>2.4</v>
      </c>
      <c r="F113" s="486"/>
      <c r="G113" s="486">
        <v>0.9</v>
      </c>
      <c r="H113" s="486">
        <f>G113*E113*D113*C113</f>
        <v>19.440000000000001</v>
      </c>
    </row>
    <row r="114" spans="1:13">
      <c r="B114" s="469" t="s">
        <v>533</v>
      </c>
      <c r="C114" s="486">
        <v>3</v>
      </c>
      <c r="D114" s="486">
        <v>3</v>
      </c>
      <c r="E114" s="486">
        <v>2.4</v>
      </c>
      <c r="F114" s="486"/>
      <c r="G114" s="486">
        <v>0.9</v>
      </c>
      <c r="H114" s="486">
        <f t="shared" ref="H114:H121" si="22">G114*E114*D114*C114</f>
        <v>19.440000000000001</v>
      </c>
    </row>
    <row r="115" spans="1:13">
      <c r="B115" s="469" t="s">
        <v>534</v>
      </c>
      <c r="C115" s="486">
        <v>3</v>
      </c>
      <c r="D115" s="486">
        <v>3</v>
      </c>
      <c r="E115" s="486">
        <v>2.4</v>
      </c>
      <c r="F115" s="486"/>
      <c r="G115" s="486">
        <v>0.9</v>
      </c>
      <c r="H115" s="486">
        <f t="shared" si="22"/>
        <v>19.440000000000001</v>
      </c>
    </row>
    <row r="116" spans="1:13" s="318" customFormat="1">
      <c r="B116" s="480" t="s">
        <v>535</v>
      </c>
      <c r="C116" s="486">
        <v>2</v>
      </c>
      <c r="D116" s="486">
        <v>3</v>
      </c>
      <c r="E116" s="486">
        <v>2.4</v>
      </c>
      <c r="F116" s="486"/>
      <c r="G116" s="486">
        <v>0.9</v>
      </c>
      <c r="H116" s="486">
        <f t="shared" si="22"/>
        <v>12.96</v>
      </c>
    </row>
    <row r="117" spans="1:13" s="318" customFormat="1">
      <c r="B117" s="480" t="s">
        <v>537</v>
      </c>
      <c r="C117" s="486">
        <v>1</v>
      </c>
      <c r="D117" s="486">
        <v>6</v>
      </c>
      <c r="E117" s="486">
        <v>3.6</v>
      </c>
      <c r="F117" s="486"/>
      <c r="G117" s="486">
        <v>0.9</v>
      </c>
      <c r="H117" s="486">
        <f t="shared" si="22"/>
        <v>19.440000000000001</v>
      </c>
      <c r="M117" s="318">
        <f>0.23+0.9</f>
        <v>1.1300000000000001</v>
      </c>
    </row>
    <row r="118" spans="1:13" s="318" customFormat="1">
      <c r="B118" s="480" t="s">
        <v>536</v>
      </c>
      <c r="C118" s="486">
        <v>1</v>
      </c>
      <c r="D118" s="486">
        <v>3</v>
      </c>
      <c r="E118" s="486">
        <v>3.6</v>
      </c>
      <c r="F118" s="486"/>
      <c r="G118" s="486">
        <v>0.9</v>
      </c>
      <c r="H118" s="486">
        <f t="shared" si="22"/>
        <v>9.7200000000000006</v>
      </c>
      <c r="M118" s="318">
        <f>M117*4</f>
        <v>4.5200000000000005</v>
      </c>
    </row>
    <row r="119" spans="1:13" s="318" customFormat="1">
      <c r="B119" s="480" t="s">
        <v>538</v>
      </c>
      <c r="C119" s="486">
        <v>1</v>
      </c>
      <c r="D119" s="486">
        <v>6</v>
      </c>
      <c r="E119" s="486">
        <v>3.6</v>
      </c>
      <c r="F119" s="486"/>
      <c r="G119" s="486">
        <v>0.9</v>
      </c>
      <c r="H119" s="486">
        <f t="shared" si="22"/>
        <v>19.440000000000001</v>
      </c>
    </row>
    <row r="120" spans="1:13" s="318" customFormat="1">
      <c r="B120" s="480" t="s">
        <v>539</v>
      </c>
      <c r="C120" s="486">
        <v>1</v>
      </c>
      <c r="D120" s="486">
        <v>4</v>
      </c>
      <c r="E120" s="486">
        <v>3.6</v>
      </c>
      <c r="F120" s="486"/>
      <c r="G120" s="486">
        <v>0.9</v>
      </c>
      <c r="H120" s="486">
        <f t="shared" si="22"/>
        <v>12.96</v>
      </c>
    </row>
    <row r="121" spans="1:13" s="318" customFormat="1">
      <c r="B121" s="480" t="s">
        <v>578</v>
      </c>
      <c r="C121" s="486">
        <v>1</v>
      </c>
      <c r="D121" s="486">
        <v>12</v>
      </c>
      <c r="E121" s="486">
        <v>3.6</v>
      </c>
      <c r="F121" s="486"/>
      <c r="G121" s="486">
        <v>0.9</v>
      </c>
      <c r="H121" s="486">
        <f t="shared" si="22"/>
        <v>38.880000000000003</v>
      </c>
    </row>
    <row r="122" spans="1:13" s="318" customFormat="1">
      <c r="B122" s="470"/>
      <c r="C122" s="486"/>
      <c r="D122" s="486"/>
      <c r="E122" s="486"/>
      <c r="F122" s="486"/>
      <c r="G122" s="486"/>
      <c r="H122" s="486">
        <f>SUM(H113:H121)</f>
        <v>171.72</v>
      </c>
    </row>
    <row r="123" spans="1:13" s="318" customFormat="1">
      <c r="B123" s="470"/>
      <c r="C123" s="486"/>
      <c r="D123" s="486"/>
      <c r="E123" s="486"/>
      <c r="F123" s="487" t="s">
        <v>9</v>
      </c>
      <c r="G123" s="487"/>
      <c r="H123" s="488">
        <v>171.8</v>
      </c>
    </row>
    <row r="124" spans="1:13" ht="63.75" customHeight="1">
      <c r="A124" s="348">
        <v>9</v>
      </c>
      <c r="B124" s="468" t="s">
        <v>634</v>
      </c>
      <c r="C124" s="468"/>
      <c r="D124" s="468"/>
      <c r="E124" s="468"/>
      <c r="F124" s="468"/>
      <c r="G124" s="468"/>
      <c r="H124" s="468"/>
    </row>
    <row r="125" spans="1:13">
      <c r="B125" s="469" t="s">
        <v>532</v>
      </c>
      <c r="C125" s="486">
        <v>3</v>
      </c>
      <c r="D125" s="486">
        <v>3</v>
      </c>
      <c r="E125" s="486">
        <v>0.6</v>
      </c>
      <c r="F125" s="486">
        <v>0.6</v>
      </c>
      <c r="G125" s="486"/>
      <c r="H125" s="486">
        <f>F125*E125*D125*C125</f>
        <v>3.24</v>
      </c>
    </row>
    <row r="126" spans="1:13">
      <c r="B126" s="469" t="s">
        <v>533</v>
      </c>
      <c r="C126" s="486">
        <v>3</v>
      </c>
      <c r="D126" s="486">
        <v>3</v>
      </c>
      <c r="E126" s="486">
        <v>0.6</v>
      </c>
      <c r="F126" s="486">
        <v>0.6</v>
      </c>
      <c r="G126" s="486"/>
      <c r="H126" s="486">
        <f t="shared" ref="H126:H133" si="23">F126*E126*D126*C126</f>
        <v>3.24</v>
      </c>
    </row>
    <row r="127" spans="1:13">
      <c r="B127" s="469" t="s">
        <v>534</v>
      </c>
      <c r="C127" s="486">
        <v>3</v>
      </c>
      <c r="D127" s="486">
        <v>3</v>
      </c>
      <c r="E127" s="486">
        <v>0.6</v>
      </c>
      <c r="F127" s="486">
        <v>0.6</v>
      </c>
      <c r="G127" s="486"/>
      <c r="H127" s="486">
        <f t="shared" si="23"/>
        <v>3.24</v>
      </c>
    </row>
    <row r="128" spans="1:13" s="318" customFormat="1">
      <c r="B128" s="480" t="s">
        <v>535</v>
      </c>
      <c r="C128" s="486">
        <v>2</v>
      </c>
      <c r="D128" s="486">
        <v>3</v>
      </c>
      <c r="E128" s="486">
        <v>0.6</v>
      </c>
      <c r="F128" s="486">
        <v>0.6</v>
      </c>
      <c r="G128" s="486"/>
      <c r="H128" s="486">
        <f t="shared" si="23"/>
        <v>2.16</v>
      </c>
    </row>
    <row r="129" spans="1:13" s="318" customFormat="1">
      <c r="B129" s="480" t="s">
        <v>537</v>
      </c>
      <c r="C129" s="486">
        <v>1</v>
      </c>
      <c r="D129" s="486">
        <v>6</v>
      </c>
      <c r="E129" s="486">
        <v>0.9</v>
      </c>
      <c r="F129" s="486">
        <v>0.9</v>
      </c>
      <c r="G129" s="486"/>
      <c r="H129" s="486">
        <f t="shared" si="23"/>
        <v>4.8600000000000003</v>
      </c>
      <c r="M129" s="318">
        <f>0.23+0.9</f>
        <v>1.1300000000000001</v>
      </c>
    </row>
    <row r="130" spans="1:13" s="318" customFormat="1">
      <c r="B130" s="480" t="s">
        <v>536</v>
      </c>
      <c r="C130" s="486">
        <v>1</v>
      </c>
      <c r="D130" s="486">
        <v>3</v>
      </c>
      <c r="E130" s="486">
        <v>0.9</v>
      </c>
      <c r="F130" s="486">
        <v>0.9</v>
      </c>
      <c r="G130" s="486"/>
      <c r="H130" s="486">
        <f t="shared" si="23"/>
        <v>2.4300000000000002</v>
      </c>
      <c r="M130" s="318">
        <f>M129*4</f>
        <v>4.5200000000000005</v>
      </c>
    </row>
    <row r="131" spans="1:13" s="318" customFormat="1">
      <c r="B131" s="480" t="s">
        <v>538</v>
      </c>
      <c r="C131" s="486">
        <v>1</v>
      </c>
      <c r="D131" s="486">
        <v>6</v>
      </c>
      <c r="E131" s="486">
        <v>0.9</v>
      </c>
      <c r="F131" s="486">
        <v>0.9</v>
      </c>
      <c r="G131" s="486"/>
      <c r="H131" s="486">
        <f t="shared" si="23"/>
        <v>4.8600000000000003</v>
      </c>
    </row>
    <row r="132" spans="1:13" s="318" customFormat="1">
      <c r="B132" s="480" t="s">
        <v>539</v>
      </c>
      <c r="C132" s="486">
        <v>1</v>
      </c>
      <c r="D132" s="486">
        <v>4</v>
      </c>
      <c r="E132" s="486">
        <v>0.9</v>
      </c>
      <c r="F132" s="486">
        <v>0.9</v>
      </c>
      <c r="G132" s="486"/>
      <c r="H132" s="486">
        <f t="shared" si="23"/>
        <v>3.24</v>
      </c>
    </row>
    <row r="133" spans="1:13" s="318" customFormat="1">
      <c r="B133" s="480" t="s">
        <v>578</v>
      </c>
      <c r="C133" s="486">
        <v>1</v>
      </c>
      <c r="D133" s="486">
        <v>12</v>
      </c>
      <c r="E133" s="486">
        <v>0.9</v>
      </c>
      <c r="F133" s="486">
        <v>0.9</v>
      </c>
      <c r="G133" s="486"/>
      <c r="H133" s="486">
        <f t="shared" si="23"/>
        <v>9.7200000000000006</v>
      </c>
    </row>
    <row r="134" spans="1:13" s="318" customFormat="1">
      <c r="B134" s="470"/>
      <c r="C134" s="486"/>
      <c r="D134" s="486"/>
      <c r="E134" s="486"/>
      <c r="F134" s="486"/>
      <c r="G134" s="486"/>
      <c r="H134" s="486">
        <f>SUM(H125:H133)</f>
        <v>36.99</v>
      </c>
    </row>
    <row r="135" spans="1:13" s="318" customFormat="1">
      <c r="B135" s="470"/>
      <c r="C135" s="486"/>
      <c r="D135" s="486"/>
      <c r="E135" s="486"/>
      <c r="F135" s="487" t="s">
        <v>9</v>
      </c>
      <c r="G135" s="487"/>
      <c r="H135" s="488">
        <v>37</v>
      </c>
    </row>
    <row r="136" spans="1:13" ht="106.5" customHeight="1">
      <c r="A136" s="348">
        <v>10</v>
      </c>
      <c r="B136" s="468" t="s">
        <v>556</v>
      </c>
      <c r="C136" s="468"/>
      <c r="D136" s="468"/>
      <c r="E136" s="468"/>
      <c r="F136" s="468"/>
      <c r="G136" s="468"/>
      <c r="H136" s="468"/>
    </row>
    <row r="137" spans="1:13" s="318" customFormat="1">
      <c r="B137" s="480" t="s">
        <v>557</v>
      </c>
      <c r="C137" s="486">
        <v>1</v>
      </c>
      <c r="D137" s="486">
        <v>6</v>
      </c>
      <c r="E137" s="486">
        <v>0.57999999999999996</v>
      </c>
      <c r="F137" s="486">
        <v>0.44</v>
      </c>
      <c r="G137" s="486"/>
      <c r="H137" s="486">
        <f>F137*E137*D137*C137</f>
        <v>1.5311999999999999</v>
      </c>
      <c r="K137" s="318">
        <f>15.5-0.23</f>
        <v>15.27</v>
      </c>
    </row>
    <row r="138" spans="1:13" s="318" customFormat="1">
      <c r="B138" s="480" t="s">
        <v>325</v>
      </c>
      <c r="C138" s="486">
        <v>1</v>
      </c>
      <c r="D138" s="486">
        <v>2</v>
      </c>
      <c r="E138" s="486">
        <v>0.57999999999999996</v>
      </c>
      <c r="F138" s="486">
        <v>0.44</v>
      </c>
      <c r="G138" s="486"/>
      <c r="H138" s="486">
        <f t="shared" ref="H138:H140" si="24">F138*E138*D138*C138</f>
        <v>0.51039999999999996</v>
      </c>
      <c r="K138" s="318" t="e">
        <f>a5.5-0.23</f>
        <v>#NAME?</v>
      </c>
    </row>
    <row r="139" spans="1:13" s="318" customFormat="1">
      <c r="B139" s="480" t="s">
        <v>617</v>
      </c>
      <c r="C139" s="486">
        <v>2</v>
      </c>
      <c r="D139" s="486">
        <v>1</v>
      </c>
      <c r="E139" s="486">
        <v>0.57999999999999996</v>
      </c>
      <c r="F139" s="486">
        <v>0.44</v>
      </c>
      <c r="G139" s="486"/>
      <c r="H139" s="486">
        <f t="shared" si="24"/>
        <v>0.51039999999999996</v>
      </c>
    </row>
    <row r="140" spans="1:13" s="318" customFormat="1" ht="23.25" customHeight="1">
      <c r="B140" s="480" t="s">
        <v>592</v>
      </c>
      <c r="C140" s="486">
        <v>5</v>
      </c>
      <c r="D140" s="486">
        <v>2</v>
      </c>
      <c r="E140" s="486">
        <v>0.57999999999999996</v>
      </c>
      <c r="F140" s="486">
        <v>0.44</v>
      </c>
      <c r="G140" s="486"/>
      <c r="H140" s="486">
        <f t="shared" si="24"/>
        <v>2.5519999999999996</v>
      </c>
    </row>
    <row r="141" spans="1:13">
      <c r="B141" s="470"/>
      <c r="H141" s="485">
        <f>SUM(H137:H140)</f>
        <v>5.1039999999999992</v>
      </c>
    </row>
    <row r="142" spans="1:13">
      <c r="B142" s="470"/>
      <c r="F142" s="487" t="s">
        <v>9</v>
      </c>
      <c r="G142" s="487"/>
      <c r="H142" s="491">
        <v>5.0999999999999996</v>
      </c>
    </row>
    <row r="143" spans="1:13" ht="133.5" customHeight="1">
      <c r="A143" s="348">
        <v>11</v>
      </c>
      <c r="B143" s="475" t="s">
        <v>562</v>
      </c>
      <c r="C143" s="476"/>
      <c r="D143" s="476"/>
      <c r="E143" s="476"/>
      <c r="F143" s="476"/>
      <c r="G143" s="476"/>
      <c r="H143" s="477"/>
    </row>
    <row r="144" spans="1:13">
      <c r="B144" s="481" t="s">
        <v>563</v>
      </c>
    </row>
    <row r="145" spans="1:8">
      <c r="B145" s="470" t="s">
        <v>568</v>
      </c>
    </row>
    <row r="146" spans="1:8">
      <c r="B146" s="470" t="s">
        <v>564</v>
      </c>
      <c r="C146" s="485">
        <v>6</v>
      </c>
      <c r="D146" s="485">
        <v>4</v>
      </c>
      <c r="E146" s="485">
        <v>1.5</v>
      </c>
      <c r="G146" s="485">
        <v>0.6</v>
      </c>
      <c r="H146" s="485">
        <f>G146*E146*D146*C146</f>
        <v>21.599999999999998</v>
      </c>
    </row>
    <row r="147" spans="1:8">
      <c r="B147" s="470" t="s">
        <v>565</v>
      </c>
      <c r="C147" s="485">
        <v>3</v>
      </c>
      <c r="D147" s="485">
        <v>4</v>
      </c>
      <c r="E147" s="485">
        <v>1.5</v>
      </c>
      <c r="G147" s="485">
        <v>0.6</v>
      </c>
      <c r="H147" s="485">
        <f>G147*E147*D147*C147</f>
        <v>10.799999999999999</v>
      </c>
    </row>
    <row r="148" spans="1:8">
      <c r="B148" s="470" t="s">
        <v>566</v>
      </c>
      <c r="C148" s="485">
        <v>6</v>
      </c>
      <c r="D148" s="485">
        <v>4</v>
      </c>
      <c r="E148" s="485">
        <v>1.5</v>
      </c>
      <c r="G148" s="485">
        <v>0.6</v>
      </c>
      <c r="H148" s="485">
        <f>G148*E148*D148*C148</f>
        <v>21.599999999999998</v>
      </c>
    </row>
    <row r="149" spans="1:8">
      <c r="B149" s="470" t="s">
        <v>567</v>
      </c>
      <c r="C149" s="485">
        <v>6</v>
      </c>
      <c r="D149" s="485">
        <v>4</v>
      </c>
      <c r="E149" s="485">
        <v>1.5</v>
      </c>
      <c r="G149" s="485">
        <v>0.6</v>
      </c>
      <c r="H149" s="485">
        <f>G149*E149*D149*C149</f>
        <v>21.599999999999998</v>
      </c>
    </row>
    <row r="150" spans="1:8">
      <c r="B150" s="470"/>
      <c r="H150" s="485">
        <f>SUM(H146:H149)</f>
        <v>75.599999999999994</v>
      </c>
    </row>
    <row r="151" spans="1:8">
      <c r="B151" s="470"/>
      <c r="F151" s="492" t="s">
        <v>9</v>
      </c>
      <c r="G151" s="493"/>
      <c r="H151" s="491">
        <v>76</v>
      </c>
    </row>
    <row r="152" spans="1:8" ht="66" customHeight="1">
      <c r="A152" s="348">
        <v>12</v>
      </c>
      <c r="B152" s="468" t="s">
        <v>531</v>
      </c>
      <c r="C152" s="468"/>
      <c r="D152" s="468"/>
      <c r="E152" s="468"/>
      <c r="F152" s="468"/>
      <c r="G152" s="468"/>
      <c r="H152" s="468"/>
    </row>
    <row r="153" spans="1:8">
      <c r="B153" s="470" t="s">
        <v>541</v>
      </c>
      <c r="C153" s="485">
        <v>1</v>
      </c>
      <c r="D153" s="485">
        <v>1</v>
      </c>
      <c r="E153" s="485">
        <v>1.2</v>
      </c>
      <c r="F153" s="485">
        <v>0.6</v>
      </c>
      <c r="H153" s="485">
        <f>F153*E153*D153*C153</f>
        <v>0.72</v>
      </c>
    </row>
    <row r="154" spans="1:8" s="318" customFormat="1">
      <c r="B154" s="470" t="s">
        <v>547</v>
      </c>
      <c r="C154" s="486">
        <v>1</v>
      </c>
      <c r="D154" s="486">
        <v>2</v>
      </c>
      <c r="E154" s="486">
        <v>1.2</v>
      </c>
      <c r="F154" s="486"/>
      <c r="G154" s="486">
        <v>0.3</v>
      </c>
      <c r="H154" s="486">
        <f>G154*E154*D154*C154</f>
        <v>0.72</v>
      </c>
    </row>
    <row r="155" spans="1:8">
      <c r="B155" s="470" t="s">
        <v>548</v>
      </c>
      <c r="C155" s="485">
        <v>1</v>
      </c>
      <c r="D155" s="485">
        <v>1</v>
      </c>
      <c r="E155" s="485">
        <v>1.2</v>
      </c>
      <c r="F155" s="485">
        <v>0.6</v>
      </c>
      <c r="H155" s="485">
        <f>F155*E155*D155*C155</f>
        <v>0.72</v>
      </c>
    </row>
    <row r="156" spans="1:8" s="318" customFormat="1">
      <c r="B156" s="470" t="s">
        <v>542</v>
      </c>
      <c r="C156" s="486">
        <v>1</v>
      </c>
      <c r="D156" s="486">
        <v>2</v>
      </c>
      <c r="E156" s="486">
        <v>2.1</v>
      </c>
      <c r="F156" s="486"/>
      <c r="G156" s="486">
        <v>0.3</v>
      </c>
      <c r="H156" s="486">
        <f t="shared" ref="H156:H164" si="25">G156*E156*D156*C156</f>
        <v>1.26</v>
      </c>
    </row>
    <row r="157" spans="1:8" s="318" customFormat="1">
      <c r="B157" s="470" t="s">
        <v>550</v>
      </c>
      <c r="C157" s="486">
        <v>1</v>
      </c>
      <c r="D157" s="486">
        <v>1</v>
      </c>
      <c r="E157" s="486">
        <v>3</v>
      </c>
      <c r="F157" s="486"/>
      <c r="G157" s="486">
        <v>1</v>
      </c>
      <c r="H157" s="486">
        <f t="shared" si="25"/>
        <v>3</v>
      </c>
    </row>
    <row r="158" spans="1:8" s="318" customFormat="1">
      <c r="B158" s="470" t="s">
        <v>552</v>
      </c>
      <c r="C158" s="486">
        <v>1</v>
      </c>
      <c r="D158" s="486">
        <v>1</v>
      </c>
      <c r="E158" s="486">
        <v>3</v>
      </c>
      <c r="F158" s="486"/>
      <c r="G158" s="486">
        <v>1</v>
      </c>
      <c r="H158" s="486">
        <f t="shared" si="25"/>
        <v>3</v>
      </c>
    </row>
    <row r="159" spans="1:8" s="318" customFormat="1">
      <c r="B159" s="470" t="s">
        <v>553</v>
      </c>
      <c r="C159" s="486">
        <v>1</v>
      </c>
      <c r="D159" s="486">
        <v>2</v>
      </c>
      <c r="E159" s="486">
        <v>2.1</v>
      </c>
      <c r="F159" s="486"/>
      <c r="G159" s="486">
        <v>0.3</v>
      </c>
      <c r="H159" s="486">
        <f t="shared" si="25"/>
        <v>1.26</v>
      </c>
    </row>
    <row r="160" spans="1:8" s="318" customFormat="1">
      <c r="B160" s="470" t="s">
        <v>555</v>
      </c>
      <c r="C160" s="486">
        <v>1</v>
      </c>
      <c r="D160" s="486">
        <v>1</v>
      </c>
      <c r="E160" s="486">
        <v>1.8</v>
      </c>
      <c r="F160" s="486"/>
      <c r="G160" s="486">
        <v>0.6</v>
      </c>
      <c r="H160" s="486">
        <f t="shared" si="25"/>
        <v>1.08</v>
      </c>
    </row>
    <row r="161" spans="2:14" s="318" customFormat="1">
      <c r="B161" s="470" t="s">
        <v>550</v>
      </c>
      <c r="C161" s="486">
        <v>1</v>
      </c>
      <c r="D161" s="486">
        <v>1</v>
      </c>
      <c r="E161" s="486">
        <v>3</v>
      </c>
      <c r="F161" s="486"/>
      <c r="G161" s="486">
        <v>1</v>
      </c>
      <c r="H161" s="486">
        <f t="shared" si="25"/>
        <v>3</v>
      </c>
    </row>
    <row r="162" spans="2:14" s="318" customFormat="1">
      <c r="B162" s="470" t="s">
        <v>552</v>
      </c>
      <c r="C162" s="486">
        <v>1</v>
      </c>
      <c r="D162" s="486">
        <v>1</v>
      </c>
      <c r="E162" s="486">
        <v>3</v>
      </c>
      <c r="F162" s="486"/>
      <c r="G162" s="486">
        <v>1</v>
      </c>
      <c r="H162" s="486">
        <f t="shared" si="25"/>
        <v>3</v>
      </c>
    </row>
    <row r="163" spans="2:14" s="318" customFormat="1">
      <c r="B163" s="470" t="s">
        <v>551</v>
      </c>
      <c r="C163" s="486">
        <v>1</v>
      </c>
      <c r="D163" s="486">
        <v>1</v>
      </c>
      <c r="E163" s="486">
        <v>0.6</v>
      </c>
      <c r="F163" s="486"/>
      <c r="G163" s="486">
        <v>1.1000000000000001</v>
      </c>
      <c r="H163" s="486">
        <f t="shared" si="25"/>
        <v>0.66</v>
      </c>
    </row>
    <row r="164" spans="2:14" s="318" customFormat="1">
      <c r="B164" s="480" t="s">
        <v>543</v>
      </c>
      <c r="C164" s="486">
        <v>1</v>
      </c>
      <c r="D164" s="486">
        <v>60</v>
      </c>
      <c r="E164" s="486">
        <v>1.2</v>
      </c>
      <c r="F164" s="486"/>
      <c r="G164" s="486">
        <v>0.9</v>
      </c>
      <c r="H164" s="486">
        <f t="shared" si="25"/>
        <v>64.800000000000011</v>
      </c>
    </row>
    <row r="165" spans="2:14" ht="17.25" customHeight="1">
      <c r="B165" s="469" t="s">
        <v>544</v>
      </c>
      <c r="C165" s="490">
        <v>-1</v>
      </c>
      <c r="D165" s="490">
        <v>1</v>
      </c>
      <c r="E165" s="490">
        <v>0.57999999999999996</v>
      </c>
      <c r="F165" s="490">
        <v>0.44</v>
      </c>
      <c r="G165" s="490"/>
      <c r="H165" s="485">
        <f>F165*E165*D165*C165</f>
        <v>-0.25519999999999998</v>
      </c>
    </row>
    <row r="166" spans="2:14" s="318" customFormat="1">
      <c r="B166" s="480" t="s">
        <v>546</v>
      </c>
      <c r="C166" s="486">
        <v>1</v>
      </c>
      <c r="D166" s="486">
        <v>1</v>
      </c>
      <c r="E166" s="486">
        <v>2</v>
      </c>
      <c r="F166" s="486">
        <v>5</v>
      </c>
      <c r="G166" s="486"/>
      <c r="H166" s="486">
        <f>F166*E166*D166*C166</f>
        <v>10</v>
      </c>
    </row>
    <row r="167" spans="2:14" s="318" customFormat="1">
      <c r="B167" s="480" t="s">
        <v>554</v>
      </c>
      <c r="C167" s="486">
        <v>1</v>
      </c>
      <c r="D167" s="486">
        <v>2</v>
      </c>
      <c r="E167" s="486">
        <v>0.9</v>
      </c>
      <c r="F167" s="486"/>
      <c r="G167" s="486">
        <v>0.6</v>
      </c>
      <c r="H167" s="486">
        <f>G167*E167*D167*C167</f>
        <v>1.08</v>
      </c>
    </row>
    <row r="168" spans="2:14">
      <c r="B168" s="470" t="s">
        <v>559</v>
      </c>
      <c r="C168" s="486">
        <v>1</v>
      </c>
      <c r="D168" s="486">
        <v>2.65</v>
      </c>
      <c r="E168" s="486">
        <v>2.4500000000000002</v>
      </c>
      <c r="F168" s="486"/>
      <c r="G168" s="486">
        <v>0.6</v>
      </c>
      <c r="H168" s="486">
        <f>G168*E168*D168*C168</f>
        <v>3.8954999999999997</v>
      </c>
    </row>
    <row r="169" spans="2:14">
      <c r="B169" s="470" t="s">
        <v>560</v>
      </c>
      <c r="C169" s="485">
        <v>1</v>
      </c>
      <c r="D169" s="485">
        <v>12</v>
      </c>
      <c r="E169" s="485">
        <v>10.199999999999999</v>
      </c>
      <c r="G169" s="485">
        <v>1.2</v>
      </c>
      <c r="H169" s="486">
        <f>G169*E169*D169*C169</f>
        <v>146.88</v>
      </c>
      <c r="N169" s="348">
        <f>2.45+2.65</f>
        <v>5.0999999999999996</v>
      </c>
    </row>
    <row r="170" spans="2:14">
      <c r="B170" s="470" t="s">
        <v>561</v>
      </c>
      <c r="C170" s="485">
        <v>4</v>
      </c>
      <c r="D170" s="485">
        <v>12</v>
      </c>
      <c r="E170" s="485">
        <v>4</v>
      </c>
      <c r="F170" s="485">
        <v>1.2</v>
      </c>
      <c r="H170" s="486">
        <f>F170*E170*D170*C170</f>
        <v>230.39999999999998</v>
      </c>
    </row>
    <row r="171" spans="2:14">
      <c r="B171" s="470" t="s">
        <v>579</v>
      </c>
      <c r="C171" s="485">
        <v>2</v>
      </c>
      <c r="D171" s="485">
        <v>15</v>
      </c>
      <c r="E171" s="485">
        <v>1.51</v>
      </c>
      <c r="F171" s="485">
        <v>0.7</v>
      </c>
      <c r="H171" s="486">
        <f>F171*E171*D171*C171</f>
        <v>31.709999999999997</v>
      </c>
    </row>
    <row r="172" spans="2:14">
      <c r="B172" s="470" t="s">
        <v>326</v>
      </c>
      <c r="C172" s="485">
        <v>2</v>
      </c>
      <c r="D172" s="485">
        <v>3</v>
      </c>
      <c r="E172" s="485">
        <v>0.6</v>
      </c>
      <c r="G172" s="485">
        <v>0.75</v>
      </c>
      <c r="H172" s="486">
        <f>G172*E172*D172*C172</f>
        <v>2.6999999999999997</v>
      </c>
    </row>
    <row r="173" spans="2:14">
      <c r="B173" s="480" t="s">
        <v>590</v>
      </c>
      <c r="C173" s="485">
        <v>1</v>
      </c>
      <c r="D173" s="485">
        <v>1</v>
      </c>
      <c r="E173" s="485">
        <v>1</v>
      </c>
      <c r="G173" s="485">
        <v>1.2</v>
      </c>
      <c r="H173" s="486">
        <f>G173*E173*D173*C173</f>
        <v>1.2</v>
      </c>
    </row>
    <row r="174" spans="2:14">
      <c r="B174" s="480" t="s">
        <v>589</v>
      </c>
      <c r="C174" s="485">
        <v>1</v>
      </c>
      <c r="D174" s="485">
        <v>1</v>
      </c>
      <c r="E174" s="485">
        <v>1</v>
      </c>
      <c r="G174" s="485">
        <v>0.6</v>
      </c>
      <c r="H174" s="486">
        <f t="shared" ref="H174" si="26">G174*E174*D174*C174</f>
        <v>0.6</v>
      </c>
    </row>
    <row r="175" spans="2:14">
      <c r="B175" s="480" t="s">
        <v>588</v>
      </c>
      <c r="C175" s="485">
        <v>1</v>
      </c>
      <c r="D175" s="485">
        <v>1</v>
      </c>
      <c r="E175" s="485">
        <v>1</v>
      </c>
      <c r="G175" s="485">
        <v>2</v>
      </c>
      <c r="H175" s="486">
        <f>G175*E175*D175*C175</f>
        <v>2</v>
      </c>
    </row>
    <row r="176" spans="2:14">
      <c r="B176" s="480" t="s">
        <v>589</v>
      </c>
      <c r="C176" s="485">
        <v>1</v>
      </c>
      <c r="D176" s="485">
        <v>1</v>
      </c>
      <c r="E176" s="485">
        <v>1</v>
      </c>
      <c r="G176" s="485">
        <v>0.6</v>
      </c>
      <c r="H176" s="486">
        <f t="shared" ref="H176:H188" si="27">G176*E176*D176*C176</f>
        <v>0.6</v>
      </c>
    </row>
    <row r="177" spans="1:8">
      <c r="B177" s="480" t="s">
        <v>554</v>
      </c>
      <c r="C177" s="485">
        <v>1</v>
      </c>
      <c r="D177" s="485">
        <v>1</v>
      </c>
      <c r="E177" s="485">
        <v>2</v>
      </c>
      <c r="G177" s="485">
        <v>3.6</v>
      </c>
      <c r="H177" s="486">
        <f t="shared" si="27"/>
        <v>7.2</v>
      </c>
    </row>
    <row r="178" spans="1:8">
      <c r="B178" s="480" t="s">
        <v>586</v>
      </c>
      <c r="C178" s="485">
        <v>1</v>
      </c>
      <c r="D178" s="485">
        <v>1</v>
      </c>
      <c r="E178" s="485">
        <v>2</v>
      </c>
      <c r="G178" s="485">
        <v>0.6</v>
      </c>
      <c r="H178" s="486">
        <f t="shared" si="27"/>
        <v>1.2</v>
      </c>
    </row>
    <row r="179" spans="1:8">
      <c r="B179" s="480" t="s">
        <v>587</v>
      </c>
      <c r="C179" s="485">
        <v>1</v>
      </c>
      <c r="D179" s="485">
        <v>1</v>
      </c>
      <c r="E179" s="485">
        <v>2</v>
      </c>
      <c r="G179" s="485">
        <v>0.6</v>
      </c>
      <c r="H179" s="486">
        <f t="shared" si="27"/>
        <v>1.2</v>
      </c>
    </row>
    <row r="180" spans="1:8">
      <c r="B180" s="480" t="s">
        <v>585</v>
      </c>
      <c r="C180" s="485">
        <v>1</v>
      </c>
      <c r="D180" s="485">
        <v>1</v>
      </c>
      <c r="E180" s="485">
        <v>1</v>
      </c>
      <c r="G180" s="485">
        <v>2.2000000000000002</v>
      </c>
      <c r="H180" s="486">
        <f t="shared" si="27"/>
        <v>2.2000000000000002</v>
      </c>
    </row>
    <row r="181" spans="1:8">
      <c r="B181" s="480" t="s">
        <v>584</v>
      </c>
      <c r="C181" s="485">
        <v>1</v>
      </c>
      <c r="D181" s="485">
        <v>1</v>
      </c>
      <c r="E181" s="485">
        <v>2.4</v>
      </c>
      <c r="G181" s="485">
        <v>3</v>
      </c>
      <c r="H181" s="486">
        <f t="shared" si="27"/>
        <v>7.1999999999999993</v>
      </c>
    </row>
    <row r="182" spans="1:8">
      <c r="B182" s="480" t="s">
        <v>585</v>
      </c>
      <c r="C182" s="485">
        <v>1</v>
      </c>
      <c r="D182" s="485">
        <v>1</v>
      </c>
      <c r="E182" s="485">
        <v>1</v>
      </c>
      <c r="G182" s="485">
        <v>2.2000000000000002</v>
      </c>
      <c r="H182" s="486">
        <f t="shared" si="27"/>
        <v>2.2000000000000002</v>
      </c>
    </row>
    <row r="183" spans="1:8">
      <c r="B183" s="480" t="s">
        <v>552</v>
      </c>
      <c r="C183" s="485">
        <v>1</v>
      </c>
      <c r="D183" s="485">
        <v>1</v>
      </c>
      <c r="E183" s="485">
        <v>1</v>
      </c>
      <c r="G183" s="485">
        <v>0.6</v>
      </c>
      <c r="H183" s="486">
        <f t="shared" si="27"/>
        <v>0.6</v>
      </c>
    </row>
    <row r="184" spans="1:8">
      <c r="B184" s="480" t="s">
        <v>583</v>
      </c>
      <c r="C184" s="485">
        <v>1</v>
      </c>
      <c r="D184" s="485">
        <v>1</v>
      </c>
      <c r="E184" s="485">
        <v>2.4</v>
      </c>
      <c r="G184" s="485">
        <v>0.35</v>
      </c>
      <c r="H184" s="486">
        <f t="shared" si="27"/>
        <v>0.84</v>
      </c>
    </row>
    <row r="185" spans="1:8">
      <c r="B185" s="480" t="s">
        <v>582</v>
      </c>
      <c r="C185" s="485">
        <v>1</v>
      </c>
      <c r="D185" s="485">
        <v>1</v>
      </c>
      <c r="E185" s="485">
        <v>2</v>
      </c>
      <c r="G185" s="485">
        <v>1</v>
      </c>
      <c r="H185" s="486">
        <f t="shared" si="27"/>
        <v>2</v>
      </c>
    </row>
    <row r="186" spans="1:8">
      <c r="B186" s="480" t="s">
        <v>582</v>
      </c>
      <c r="C186" s="485">
        <v>1</v>
      </c>
      <c r="D186" s="485">
        <v>1</v>
      </c>
      <c r="E186" s="485">
        <v>1.8</v>
      </c>
      <c r="G186" s="485">
        <v>0.6</v>
      </c>
      <c r="H186" s="486">
        <f t="shared" si="27"/>
        <v>1.08</v>
      </c>
    </row>
    <row r="187" spans="1:8" s="318" customFormat="1">
      <c r="B187" s="480" t="s">
        <v>581</v>
      </c>
      <c r="C187" s="486">
        <v>1</v>
      </c>
      <c r="D187" s="486">
        <v>1</v>
      </c>
      <c r="E187" s="486">
        <v>2.4</v>
      </c>
      <c r="F187" s="486"/>
      <c r="G187" s="486">
        <v>0.6</v>
      </c>
      <c r="H187" s="486">
        <f t="shared" si="27"/>
        <v>1.44</v>
      </c>
    </row>
    <row r="188" spans="1:8" s="318" customFormat="1">
      <c r="B188" s="480" t="s">
        <v>580</v>
      </c>
      <c r="C188" s="486">
        <v>1</v>
      </c>
      <c r="D188" s="486">
        <v>1</v>
      </c>
      <c r="E188" s="486">
        <v>1</v>
      </c>
      <c r="F188" s="486"/>
      <c r="G188" s="486">
        <v>0.6</v>
      </c>
      <c r="H188" s="486">
        <f t="shared" si="27"/>
        <v>0.6</v>
      </c>
    </row>
    <row r="189" spans="1:8">
      <c r="B189" s="470"/>
      <c r="H189" s="485">
        <f>SUM(H153:H188)</f>
        <v>541.79030000000046</v>
      </c>
    </row>
    <row r="190" spans="1:8">
      <c r="B190" s="470"/>
      <c r="F190" s="492" t="s">
        <v>9</v>
      </c>
      <c r="G190" s="493"/>
      <c r="H190" s="491">
        <v>542</v>
      </c>
    </row>
    <row r="191" spans="1:8" ht="80.25" customHeight="1">
      <c r="A191" s="348">
        <v>13</v>
      </c>
      <c r="B191" s="468" t="s">
        <v>329</v>
      </c>
      <c r="C191" s="468"/>
      <c r="D191" s="468"/>
      <c r="E191" s="468"/>
      <c r="F191" s="468"/>
      <c r="G191" s="468"/>
      <c r="H191" s="468"/>
    </row>
    <row r="192" spans="1:8">
      <c r="B192" s="470" t="s">
        <v>541</v>
      </c>
      <c r="C192" s="485">
        <v>1</v>
      </c>
      <c r="D192" s="485">
        <v>1</v>
      </c>
      <c r="E192" s="485">
        <v>1.2</v>
      </c>
      <c r="F192" s="485">
        <v>0.6</v>
      </c>
      <c r="H192" s="485">
        <f>F192*E192*D192*C192</f>
        <v>0.72</v>
      </c>
    </row>
    <row r="193" spans="2:14" s="318" customFormat="1">
      <c r="B193" s="470" t="s">
        <v>547</v>
      </c>
      <c r="C193" s="486">
        <v>1</v>
      </c>
      <c r="D193" s="486">
        <v>2</v>
      </c>
      <c r="E193" s="486">
        <v>1.2</v>
      </c>
      <c r="F193" s="486"/>
      <c r="G193" s="486">
        <v>0.3</v>
      </c>
      <c r="H193" s="486">
        <f>G193*E193*D193*C193</f>
        <v>0.72</v>
      </c>
    </row>
    <row r="194" spans="2:14">
      <c r="B194" s="470" t="s">
        <v>548</v>
      </c>
      <c r="C194" s="485">
        <v>1</v>
      </c>
      <c r="D194" s="485">
        <v>1</v>
      </c>
      <c r="E194" s="485">
        <v>1.2</v>
      </c>
      <c r="F194" s="485">
        <v>0.6</v>
      </c>
      <c r="H194" s="485">
        <f>F194*E194*D194*C194</f>
        <v>0.72</v>
      </c>
    </row>
    <row r="195" spans="2:14" s="318" customFormat="1">
      <c r="B195" s="470" t="s">
        <v>542</v>
      </c>
      <c r="C195" s="486">
        <v>1</v>
      </c>
      <c r="D195" s="486">
        <v>2</v>
      </c>
      <c r="E195" s="486">
        <v>2.1</v>
      </c>
      <c r="F195" s="486"/>
      <c r="G195" s="486">
        <v>0.3</v>
      </c>
      <c r="H195" s="486">
        <f t="shared" ref="H195:H203" si="28">G195*E195*D195*C195</f>
        <v>1.26</v>
      </c>
    </row>
    <row r="196" spans="2:14" s="318" customFormat="1">
      <c r="B196" s="470" t="s">
        <v>550</v>
      </c>
      <c r="C196" s="486">
        <v>1</v>
      </c>
      <c r="D196" s="486">
        <v>1</v>
      </c>
      <c r="E196" s="486">
        <v>3</v>
      </c>
      <c r="F196" s="486"/>
      <c r="G196" s="486">
        <v>1</v>
      </c>
      <c r="H196" s="486">
        <f t="shared" si="28"/>
        <v>3</v>
      </c>
    </row>
    <row r="197" spans="2:14" s="318" customFormat="1">
      <c r="B197" s="470" t="s">
        <v>552</v>
      </c>
      <c r="C197" s="486">
        <v>1</v>
      </c>
      <c r="D197" s="486">
        <v>1</v>
      </c>
      <c r="E197" s="486">
        <v>3</v>
      </c>
      <c r="F197" s="486"/>
      <c r="G197" s="486">
        <v>1</v>
      </c>
      <c r="H197" s="486">
        <f t="shared" si="28"/>
        <v>3</v>
      </c>
    </row>
    <row r="198" spans="2:14" s="318" customFormat="1">
      <c r="B198" s="470" t="s">
        <v>553</v>
      </c>
      <c r="C198" s="486">
        <v>1</v>
      </c>
      <c r="D198" s="486">
        <v>2</v>
      </c>
      <c r="E198" s="486">
        <v>2.1</v>
      </c>
      <c r="F198" s="486"/>
      <c r="G198" s="486">
        <v>0.3</v>
      </c>
      <c r="H198" s="486">
        <f t="shared" si="28"/>
        <v>1.26</v>
      </c>
    </row>
    <row r="199" spans="2:14" s="318" customFormat="1">
      <c r="B199" s="470" t="s">
        <v>555</v>
      </c>
      <c r="C199" s="486">
        <v>1</v>
      </c>
      <c r="D199" s="486">
        <v>1</v>
      </c>
      <c r="E199" s="486">
        <v>1.8</v>
      </c>
      <c r="F199" s="486"/>
      <c r="G199" s="486">
        <v>0.6</v>
      </c>
      <c r="H199" s="486">
        <f t="shared" si="28"/>
        <v>1.08</v>
      </c>
    </row>
    <row r="200" spans="2:14" s="318" customFormat="1">
      <c r="B200" s="470" t="s">
        <v>550</v>
      </c>
      <c r="C200" s="486">
        <v>1</v>
      </c>
      <c r="D200" s="486">
        <v>1</v>
      </c>
      <c r="E200" s="486">
        <v>3</v>
      </c>
      <c r="F200" s="486"/>
      <c r="G200" s="486">
        <v>1</v>
      </c>
      <c r="H200" s="486">
        <f t="shared" si="28"/>
        <v>3</v>
      </c>
    </row>
    <row r="201" spans="2:14" s="318" customFormat="1">
      <c r="B201" s="470" t="s">
        <v>552</v>
      </c>
      <c r="C201" s="486">
        <v>1</v>
      </c>
      <c r="D201" s="486">
        <v>1</v>
      </c>
      <c r="E201" s="486">
        <v>3</v>
      </c>
      <c r="F201" s="486"/>
      <c r="G201" s="486">
        <v>1</v>
      </c>
      <c r="H201" s="486">
        <f t="shared" si="28"/>
        <v>3</v>
      </c>
    </row>
    <row r="202" spans="2:14" s="318" customFormat="1">
      <c r="B202" s="470" t="s">
        <v>551</v>
      </c>
      <c r="C202" s="486">
        <v>1</v>
      </c>
      <c r="D202" s="486">
        <v>1</v>
      </c>
      <c r="E202" s="486">
        <v>0.6</v>
      </c>
      <c r="F202" s="486"/>
      <c r="G202" s="486">
        <v>1.1000000000000001</v>
      </c>
      <c r="H202" s="486">
        <f t="shared" si="28"/>
        <v>0.66</v>
      </c>
    </row>
    <row r="203" spans="2:14" s="318" customFormat="1">
      <c r="B203" s="480" t="s">
        <v>543</v>
      </c>
      <c r="C203" s="486">
        <v>1</v>
      </c>
      <c r="D203" s="486">
        <v>60</v>
      </c>
      <c r="E203" s="486">
        <v>1.2</v>
      </c>
      <c r="F203" s="486"/>
      <c r="G203" s="486">
        <v>0.9</v>
      </c>
      <c r="H203" s="486">
        <f t="shared" si="28"/>
        <v>64.800000000000011</v>
      </c>
    </row>
    <row r="204" spans="2:14" ht="17.25" customHeight="1">
      <c r="B204" s="469" t="s">
        <v>544</v>
      </c>
      <c r="C204" s="490">
        <v>-1</v>
      </c>
      <c r="D204" s="490">
        <v>1</v>
      </c>
      <c r="E204" s="490">
        <v>0.57999999999999996</v>
      </c>
      <c r="F204" s="490">
        <v>0.44</v>
      </c>
      <c r="G204" s="490"/>
      <c r="H204" s="485">
        <f>F204*E204*D204*C204</f>
        <v>-0.25519999999999998</v>
      </c>
    </row>
    <row r="205" spans="2:14" s="318" customFormat="1">
      <c r="B205" s="480" t="s">
        <v>546</v>
      </c>
      <c r="C205" s="486">
        <v>1</v>
      </c>
      <c r="D205" s="486">
        <v>1</v>
      </c>
      <c r="E205" s="486">
        <v>2</v>
      </c>
      <c r="F205" s="486">
        <v>5</v>
      </c>
      <c r="G205" s="486"/>
      <c r="H205" s="486">
        <f>F205*E205*D205*C205</f>
        <v>10</v>
      </c>
    </row>
    <row r="206" spans="2:14" s="318" customFormat="1">
      <c r="B206" s="480" t="s">
        <v>554</v>
      </c>
      <c r="C206" s="486">
        <v>1</v>
      </c>
      <c r="D206" s="486">
        <v>2</v>
      </c>
      <c r="E206" s="486">
        <v>0.9</v>
      </c>
      <c r="F206" s="486"/>
      <c r="G206" s="486">
        <v>0.6</v>
      </c>
      <c r="H206" s="486">
        <f>G206*E206*D206*C206</f>
        <v>1.08</v>
      </c>
    </row>
    <row r="207" spans="2:14">
      <c r="B207" s="470" t="s">
        <v>559</v>
      </c>
      <c r="C207" s="486">
        <v>1</v>
      </c>
      <c r="D207" s="486">
        <v>2.65</v>
      </c>
      <c r="E207" s="486">
        <v>2.4500000000000002</v>
      </c>
      <c r="F207" s="486"/>
      <c r="G207" s="486">
        <v>0.6</v>
      </c>
      <c r="H207" s="486">
        <f>G207*E207*D207*C207</f>
        <v>3.8954999999999997</v>
      </c>
    </row>
    <row r="208" spans="2:14">
      <c r="B208" s="470" t="s">
        <v>560</v>
      </c>
      <c r="C208" s="485">
        <v>1</v>
      </c>
      <c r="D208" s="485">
        <v>12</v>
      </c>
      <c r="E208" s="485">
        <v>10.199999999999999</v>
      </c>
      <c r="G208" s="485">
        <v>1.2</v>
      </c>
      <c r="H208" s="486">
        <f>G208*E208*D208*C208</f>
        <v>146.88</v>
      </c>
      <c r="N208" s="348">
        <f>2.45+2.65</f>
        <v>5.0999999999999996</v>
      </c>
    </row>
    <row r="209" spans="2:8">
      <c r="B209" s="470" t="s">
        <v>561</v>
      </c>
      <c r="C209" s="485">
        <v>4</v>
      </c>
      <c r="D209" s="485">
        <v>12</v>
      </c>
      <c r="E209" s="485">
        <v>4</v>
      </c>
      <c r="F209" s="485">
        <v>1.2</v>
      </c>
      <c r="H209" s="486">
        <f>F209*E209*D209*C209</f>
        <v>230.39999999999998</v>
      </c>
    </row>
    <row r="210" spans="2:8">
      <c r="B210" s="470" t="s">
        <v>579</v>
      </c>
      <c r="C210" s="485">
        <v>2</v>
      </c>
      <c r="D210" s="485">
        <v>15</v>
      </c>
      <c r="E210" s="485">
        <v>1.51</v>
      </c>
      <c r="F210" s="485">
        <v>0.7</v>
      </c>
      <c r="H210" s="486">
        <f>F210*E210*D210*C210</f>
        <v>31.709999999999997</v>
      </c>
    </row>
    <row r="211" spans="2:8">
      <c r="B211" s="470" t="s">
        <v>326</v>
      </c>
      <c r="C211" s="485">
        <v>2</v>
      </c>
      <c r="D211" s="485">
        <v>3</v>
      </c>
      <c r="E211" s="485">
        <v>0.6</v>
      </c>
      <c r="G211" s="485">
        <v>0.75</v>
      </c>
      <c r="H211" s="486">
        <f>G211*E211*D211*C211</f>
        <v>2.6999999999999997</v>
      </c>
    </row>
    <row r="212" spans="2:8">
      <c r="B212" s="480" t="s">
        <v>590</v>
      </c>
      <c r="C212" s="485">
        <v>1</v>
      </c>
      <c r="D212" s="485">
        <v>1</v>
      </c>
      <c r="E212" s="485">
        <v>1</v>
      </c>
      <c r="G212" s="485">
        <v>1.2</v>
      </c>
      <c r="H212" s="486">
        <f>G212*E212*D212*C212</f>
        <v>1.2</v>
      </c>
    </row>
    <row r="213" spans="2:8">
      <c r="B213" s="480" t="s">
        <v>589</v>
      </c>
      <c r="C213" s="485">
        <v>1</v>
      </c>
      <c r="D213" s="485">
        <v>1</v>
      </c>
      <c r="E213" s="485">
        <v>1</v>
      </c>
      <c r="G213" s="485">
        <v>0.6</v>
      </c>
      <c r="H213" s="486">
        <f t="shared" ref="H213" si="29">G213*E213*D213*C213</f>
        <v>0.6</v>
      </c>
    </row>
    <row r="214" spans="2:8">
      <c r="B214" s="480" t="s">
        <v>588</v>
      </c>
      <c r="C214" s="485">
        <v>1</v>
      </c>
      <c r="D214" s="485">
        <v>1</v>
      </c>
      <c r="E214" s="485">
        <v>1</v>
      </c>
      <c r="G214" s="485">
        <v>2</v>
      </c>
      <c r="H214" s="486">
        <f>G214*E214*D214*C214</f>
        <v>2</v>
      </c>
    </row>
    <row r="215" spans="2:8">
      <c r="B215" s="480" t="s">
        <v>589</v>
      </c>
      <c r="C215" s="485">
        <v>1</v>
      </c>
      <c r="D215" s="485">
        <v>1</v>
      </c>
      <c r="E215" s="485">
        <v>1</v>
      </c>
      <c r="G215" s="485">
        <v>0.6</v>
      </c>
      <c r="H215" s="486">
        <f t="shared" ref="H215:H227" si="30">G215*E215*D215*C215</f>
        <v>0.6</v>
      </c>
    </row>
    <row r="216" spans="2:8">
      <c r="B216" s="480" t="s">
        <v>554</v>
      </c>
      <c r="C216" s="485">
        <v>1</v>
      </c>
      <c r="D216" s="485">
        <v>1</v>
      </c>
      <c r="E216" s="485">
        <v>2</v>
      </c>
      <c r="G216" s="485">
        <v>3.6</v>
      </c>
      <c r="H216" s="486">
        <f t="shared" si="30"/>
        <v>7.2</v>
      </c>
    </row>
    <row r="217" spans="2:8">
      <c r="B217" s="480" t="s">
        <v>586</v>
      </c>
      <c r="C217" s="485">
        <v>1</v>
      </c>
      <c r="D217" s="485">
        <v>1</v>
      </c>
      <c r="E217" s="485">
        <v>2</v>
      </c>
      <c r="G217" s="485">
        <v>0.6</v>
      </c>
      <c r="H217" s="486">
        <f t="shared" si="30"/>
        <v>1.2</v>
      </c>
    </row>
    <row r="218" spans="2:8">
      <c r="B218" s="480" t="s">
        <v>587</v>
      </c>
      <c r="C218" s="485">
        <v>1</v>
      </c>
      <c r="D218" s="485">
        <v>1</v>
      </c>
      <c r="E218" s="485">
        <v>2</v>
      </c>
      <c r="G218" s="485">
        <v>0.6</v>
      </c>
      <c r="H218" s="486">
        <f t="shared" si="30"/>
        <v>1.2</v>
      </c>
    </row>
    <row r="219" spans="2:8">
      <c r="B219" s="480" t="s">
        <v>585</v>
      </c>
      <c r="C219" s="485">
        <v>1</v>
      </c>
      <c r="D219" s="485">
        <v>1</v>
      </c>
      <c r="E219" s="485">
        <v>1</v>
      </c>
      <c r="G219" s="485">
        <v>2.2000000000000002</v>
      </c>
      <c r="H219" s="486">
        <f t="shared" si="30"/>
        <v>2.2000000000000002</v>
      </c>
    </row>
    <row r="220" spans="2:8">
      <c r="B220" s="480" t="s">
        <v>584</v>
      </c>
      <c r="C220" s="485">
        <v>1</v>
      </c>
      <c r="D220" s="485">
        <v>1</v>
      </c>
      <c r="E220" s="485">
        <v>2.4</v>
      </c>
      <c r="G220" s="485">
        <v>3</v>
      </c>
      <c r="H220" s="486">
        <f t="shared" si="30"/>
        <v>7.1999999999999993</v>
      </c>
    </row>
    <row r="221" spans="2:8">
      <c r="B221" s="480" t="s">
        <v>585</v>
      </c>
      <c r="C221" s="485">
        <v>1</v>
      </c>
      <c r="D221" s="485">
        <v>1</v>
      </c>
      <c r="E221" s="485">
        <v>1</v>
      </c>
      <c r="G221" s="485">
        <v>2.2000000000000002</v>
      </c>
      <c r="H221" s="486">
        <f t="shared" si="30"/>
        <v>2.2000000000000002</v>
      </c>
    </row>
    <row r="222" spans="2:8">
      <c r="B222" s="480" t="s">
        <v>552</v>
      </c>
      <c r="C222" s="485">
        <v>1</v>
      </c>
      <c r="D222" s="485">
        <v>1</v>
      </c>
      <c r="E222" s="485">
        <v>1</v>
      </c>
      <c r="G222" s="485">
        <v>0.6</v>
      </c>
      <c r="H222" s="486">
        <f t="shared" si="30"/>
        <v>0.6</v>
      </c>
    </row>
    <row r="223" spans="2:8">
      <c r="B223" s="480" t="s">
        <v>583</v>
      </c>
      <c r="C223" s="485">
        <v>1</v>
      </c>
      <c r="D223" s="485">
        <v>1</v>
      </c>
      <c r="E223" s="485">
        <v>2.4</v>
      </c>
      <c r="G223" s="485">
        <v>0.35</v>
      </c>
      <c r="H223" s="486">
        <f t="shared" si="30"/>
        <v>0.84</v>
      </c>
    </row>
    <row r="224" spans="2:8">
      <c r="B224" s="480" t="s">
        <v>582</v>
      </c>
      <c r="C224" s="485">
        <v>1</v>
      </c>
      <c r="D224" s="485">
        <v>1</v>
      </c>
      <c r="E224" s="485">
        <v>2</v>
      </c>
      <c r="G224" s="485">
        <v>1</v>
      </c>
      <c r="H224" s="486">
        <f t="shared" si="30"/>
        <v>2</v>
      </c>
    </row>
    <row r="225" spans="1:11">
      <c r="B225" s="480" t="s">
        <v>582</v>
      </c>
      <c r="C225" s="485">
        <v>1</v>
      </c>
      <c r="D225" s="485">
        <v>1</v>
      </c>
      <c r="E225" s="485">
        <v>1.8</v>
      </c>
      <c r="G225" s="485">
        <v>0.6</v>
      </c>
      <c r="H225" s="486">
        <f t="shared" si="30"/>
        <v>1.08</v>
      </c>
    </row>
    <row r="226" spans="1:11" s="318" customFormat="1">
      <c r="B226" s="480" t="s">
        <v>581</v>
      </c>
      <c r="C226" s="486">
        <v>1</v>
      </c>
      <c r="D226" s="486">
        <v>1</v>
      </c>
      <c r="E226" s="486">
        <v>2.4</v>
      </c>
      <c r="F226" s="486"/>
      <c r="G226" s="486">
        <v>0.6</v>
      </c>
      <c r="H226" s="486">
        <f t="shared" si="30"/>
        <v>1.44</v>
      </c>
    </row>
    <row r="227" spans="1:11" s="318" customFormat="1">
      <c r="B227" s="480" t="s">
        <v>580</v>
      </c>
      <c r="C227" s="486">
        <v>1</v>
      </c>
      <c r="D227" s="486">
        <v>1</v>
      </c>
      <c r="E227" s="486">
        <v>1</v>
      </c>
      <c r="F227" s="486"/>
      <c r="G227" s="486">
        <v>0.6</v>
      </c>
      <c r="H227" s="486">
        <f t="shared" si="30"/>
        <v>0.6</v>
      </c>
    </row>
    <row r="228" spans="1:11">
      <c r="B228" s="470"/>
      <c r="H228" s="485">
        <f>SUM(H192:H227)</f>
        <v>541.79030000000046</v>
      </c>
    </row>
    <row r="229" spans="1:11">
      <c r="B229" s="470"/>
      <c r="F229" s="492" t="s">
        <v>9</v>
      </c>
      <c r="G229" s="493"/>
      <c r="H229" s="491">
        <v>542</v>
      </c>
    </row>
    <row r="230" spans="1:11" ht="63.75" customHeight="1">
      <c r="A230" s="348">
        <v>14</v>
      </c>
      <c r="B230" s="468" t="s">
        <v>330</v>
      </c>
      <c r="C230" s="468"/>
      <c r="D230" s="468"/>
      <c r="E230" s="468"/>
      <c r="F230" s="468"/>
      <c r="G230" s="468"/>
      <c r="H230" s="468"/>
    </row>
    <row r="231" spans="1:11">
      <c r="B231" s="470" t="s">
        <v>545</v>
      </c>
      <c r="C231" s="485">
        <v>1</v>
      </c>
      <c r="D231" s="485">
        <v>1</v>
      </c>
      <c r="E231" s="485">
        <v>2</v>
      </c>
      <c r="F231" s="485">
        <v>1.2</v>
      </c>
      <c r="H231" s="485">
        <f t="shared" ref="H231:H242" si="31">F231*E231*D231*C231</f>
        <v>2.4</v>
      </c>
    </row>
    <row r="232" spans="1:11">
      <c r="B232" s="470" t="s">
        <v>558</v>
      </c>
      <c r="C232" s="485">
        <v>1</v>
      </c>
      <c r="D232" s="485">
        <v>1</v>
      </c>
      <c r="E232" s="485">
        <v>2</v>
      </c>
      <c r="F232" s="485">
        <v>1.9</v>
      </c>
      <c r="H232" s="485">
        <f t="shared" si="31"/>
        <v>3.8</v>
      </c>
    </row>
    <row r="233" spans="1:11" s="318" customFormat="1">
      <c r="B233" s="470" t="s">
        <v>549</v>
      </c>
      <c r="C233" s="486">
        <v>1</v>
      </c>
      <c r="D233" s="486">
        <v>2</v>
      </c>
      <c r="E233" s="486">
        <v>1</v>
      </c>
      <c r="F233" s="486">
        <v>0.8</v>
      </c>
      <c r="G233" s="486"/>
      <c r="H233" s="486">
        <f t="shared" si="31"/>
        <v>1.6</v>
      </c>
    </row>
    <row r="234" spans="1:11" s="318" customFormat="1">
      <c r="B234" s="470" t="s">
        <v>611</v>
      </c>
      <c r="C234" s="486">
        <v>1</v>
      </c>
      <c r="D234" s="486">
        <v>2</v>
      </c>
      <c r="E234" s="486">
        <v>1</v>
      </c>
      <c r="F234" s="486">
        <v>0.8</v>
      </c>
      <c r="G234" s="486"/>
      <c r="H234" s="486">
        <f t="shared" si="31"/>
        <v>1.6</v>
      </c>
    </row>
    <row r="235" spans="1:11" s="318" customFormat="1">
      <c r="B235" s="470" t="s">
        <v>612</v>
      </c>
      <c r="C235" s="486">
        <v>4</v>
      </c>
      <c r="D235" s="486">
        <v>4</v>
      </c>
      <c r="E235" s="486">
        <v>2.65</v>
      </c>
      <c r="F235" s="486">
        <v>2.4500000000000002</v>
      </c>
      <c r="G235" s="486"/>
      <c r="H235" s="486">
        <f t="shared" si="31"/>
        <v>103.88000000000001</v>
      </c>
    </row>
    <row r="236" spans="1:11" s="318" customFormat="1">
      <c r="B236" s="470" t="s">
        <v>613</v>
      </c>
      <c r="C236" s="486">
        <v>1</v>
      </c>
      <c r="D236" s="486">
        <v>1</v>
      </c>
      <c r="E236" s="486">
        <v>1</v>
      </c>
      <c r="F236" s="486">
        <v>1.3</v>
      </c>
      <c r="G236" s="486"/>
      <c r="H236" s="486">
        <f t="shared" si="31"/>
        <v>1.3</v>
      </c>
    </row>
    <row r="237" spans="1:11" s="318" customFormat="1">
      <c r="B237" s="470" t="s">
        <v>614</v>
      </c>
      <c r="C237" s="486">
        <v>1</v>
      </c>
      <c r="D237" s="486">
        <v>1</v>
      </c>
      <c r="E237" s="486">
        <v>1</v>
      </c>
      <c r="F237" s="486">
        <v>1.3</v>
      </c>
      <c r="G237" s="486"/>
      <c r="H237" s="486">
        <f t="shared" si="31"/>
        <v>1.3</v>
      </c>
      <c r="I237" s="318">
        <v>1.3257142857142901</v>
      </c>
      <c r="J237" s="318">
        <v>1.4028571428571399</v>
      </c>
      <c r="K237" s="318">
        <v>1.48</v>
      </c>
    </row>
    <row r="238" spans="1:11" s="318" customFormat="1">
      <c r="B238" s="470" t="s">
        <v>589</v>
      </c>
      <c r="C238" s="486">
        <v>1</v>
      </c>
      <c r="D238" s="486">
        <v>1</v>
      </c>
      <c r="E238" s="486">
        <v>1</v>
      </c>
      <c r="F238" s="486">
        <v>0.6</v>
      </c>
      <c r="G238" s="486"/>
      <c r="H238" s="486">
        <f t="shared" si="31"/>
        <v>0.6</v>
      </c>
    </row>
    <row r="239" spans="1:11" s="318" customFormat="1">
      <c r="B239" s="470" t="s">
        <v>554</v>
      </c>
      <c r="C239" s="486">
        <v>1</v>
      </c>
      <c r="D239" s="486">
        <v>1</v>
      </c>
      <c r="E239" s="486">
        <v>2</v>
      </c>
      <c r="F239" s="486">
        <v>2.5</v>
      </c>
      <c r="G239" s="486"/>
      <c r="H239" s="486">
        <f t="shared" si="31"/>
        <v>5</v>
      </c>
    </row>
    <row r="240" spans="1:11" s="318" customFormat="1">
      <c r="B240" s="470" t="s">
        <v>615</v>
      </c>
      <c r="C240" s="486">
        <v>1</v>
      </c>
      <c r="D240" s="486">
        <v>1</v>
      </c>
      <c r="E240" s="486">
        <v>3</v>
      </c>
      <c r="F240" s="486">
        <v>3.7</v>
      </c>
      <c r="G240" s="486"/>
      <c r="H240" s="486">
        <f t="shared" si="31"/>
        <v>11.100000000000001</v>
      </c>
      <c r="I240" s="318">
        <v>1.3257142857142901</v>
      </c>
      <c r="J240" s="318">
        <v>1.4028571428571399</v>
      </c>
      <c r="K240" s="318">
        <v>1.48</v>
      </c>
    </row>
    <row r="241" spans="1:8" s="318" customFormat="1">
      <c r="B241" s="470" t="s">
        <v>616</v>
      </c>
      <c r="C241" s="486">
        <v>1</v>
      </c>
      <c r="D241" s="486">
        <v>1</v>
      </c>
      <c r="E241" s="486">
        <v>2</v>
      </c>
      <c r="F241" s="486">
        <v>3</v>
      </c>
      <c r="G241" s="486"/>
      <c r="H241" s="486">
        <f t="shared" si="31"/>
        <v>6</v>
      </c>
    </row>
    <row r="242" spans="1:8" s="318" customFormat="1">
      <c r="B242" s="470" t="s">
        <v>579</v>
      </c>
      <c r="C242" s="486">
        <v>1</v>
      </c>
      <c r="D242" s="486">
        <v>12</v>
      </c>
      <c r="E242" s="486">
        <v>1.51</v>
      </c>
      <c r="F242" s="486">
        <v>0.6</v>
      </c>
      <c r="G242" s="486"/>
      <c r="H242" s="486">
        <f t="shared" si="31"/>
        <v>10.872</v>
      </c>
    </row>
    <row r="243" spans="1:8">
      <c r="B243" s="470"/>
      <c r="H243" s="485">
        <f>SUM(H231:H242)</f>
        <v>149.452</v>
      </c>
    </row>
    <row r="244" spans="1:8">
      <c r="B244" s="470"/>
      <c r="F244" s="492" t="s">
        <v>9</v>
      </c>
      <c r="G244" s="493"/>
      <c r="H244" s="491">
        <v>150</v>
      </c>
    </row>
    <row r="245" spans="1:8" ht="172.5" customHeight="1">
      <c r="A245" s="348">
        <v>15</v>
      </c>
      <c r="B245" s="475" t="s">
        <v>591</v>
      </c>
      <c r="C245" s="476"/>
      <c r="D245" s="476"/>
      <c r="E245" s="476"/>
      <c r="F245" s="476"/>
      <c r="G245" s="476"/>
      <c r="H245" s="477"/>
    </row>
    <row r="246" spans="1:8">
      <c r="B246" s="469" t="s">
        <v>570</v>
      </c>
      <c r="C246" s="486">
        <v>1</v>
      </c>
      <c r="D246" s="486">
        <v>1</v>
      </c>
      <c r="E246" s="486"/>
      <c r="F246" s="486"/>
      <c r="G246" s="486"/>
      <c r="H246" s="486">
        <f>D246*C246</f>
        <v>1</v>
      </c>
    </row>
    <row r="247" spans="1:8">
      <c r="B247" s="469" t="s">
        <v>571</v>
      </c>
      <c r="C247" s="486">
        <v>1</v>
      </c>
      <c r="D247" s="486">
        <v>1</v>
      </c>
      <c r="E247" s="486"/>
      <c r="F247" s="486"/>
      <c r="G247" s="486"/>
      <c r="H247" s="486">
        <f t="shared" ref="H247:H254" si="32">D247*C247</f>
        <v>1</v>
      </c>
    </row>
    <row r="248" spans="1:8">
      <c r="B248" s="469" t="s">
        <v>572</v>
      </c>
      <c r="C248" s="486">
        <v>1</v>
      </c>
      <c r="D248" s="486">
        <v>1</v>
      </c>
      <c r="E248" s="486"/>
      <c r="F248" s="486"/>
      <c r="G248" s="486"/>
      <c r="H248" s="486">
        <f t="shared" si="32"/>
        <v>1</v>
      </c>
    </row>
    <row r="249" spans="1:8">
      <c r="B249" s="469" t="s">
        <v>573</v>
      </c>
      <c r="C249" s="486">
        <v>1</v>
      </c>
      <c r="D249" s="486">
        <v>1</v>
      </c>
      <c r="E249" s="486"/>
      <c r="F249" s="486"/>
      <c r="G249" s="486"/>
      <c r="H249" s="486">
        <f t="shared" si="32"/>
        <v>1</v>
      </c>
    </row>
    <row r="250" spans="1:8">
      <c r="B250" s="470" t="s">
        <v>592</v>
      </c>
      <c r="C250" s="486">
        <v>1</v>
      </c>
      <c r="D250" s="486">
        <v>6</v>
      </c>
      <c r="E250" s="486"/>
      <c r="F250" s="486"/>
      <c r="G250" s="486"/>
      <c r="H250" s="486">
        <f t="shared" ref="H250" si="33">D250*C250</f>
        <v>6</v>
      </c>
    </row>
    <row r="251" spans="1:8">
      <c r="B251" s="469" t="s">
        <v>574</v>
      </c>
      <c r="C251" s="486">
        <v>1</v>
      </c>
      <c r="D251" s="486">
        <v>1</v>
      </c>
      <c r="E251" s="486"/>
      <c r="F251" s="486"/>
      <c r="G251" s="486"/>
      <c r="H251" s="486">
        <f t="shared" si="32"/>
        <v>1</v>
      </c>
    </row>
    <row r="252" spans="1:8">
      <c r="B252" s="469" t="s">
        <v>575</v>
      </c>
      <c r="C252" s="486">
        <v>1</v>
      </c>
      <c r="D252" s="486">
        <v>1</v>
      </c>
      <c r="E252" s="486"/>
      <c r="F252" s="486"/>
      <c r="G252" s="486"/>
      <c r="H252" s="486">
        <f t="shared" si="32"/>
        <v>1</v>
      </c>
    </row>
    <row r="253" spans="1:8" s="318" customFormat="1">
      <c r="B253" s="469" t="s">
        <v>576</v>
      </c>
      <c r="C253" s="486">
        <v>1</v>
      </c>
      <c r="D253" s="486">
        <v>1</v>
      </c>
      <c r="E253" s="486"/>
      <c r="F253" s="486"/>
      <c r="G253" s="486"/>
      <c r="H253" s="486">
        <f t="shared" si="32"/>
        <v>1</v>
      </c>
    </row>
    <row r="254" spans="1:8" s="318" customFormat="1">
      <c r="B254" s="469" t="s">
        <v>577</v>
      </c>
      <c r="C254" s="486">
        <v>1</v>
      </c>
      <c r="D254" s="486">
        <v>1</v>
      </c>
      <c r="E254" s="486"/>
      <c r="F254" s="486"/>
      <c r="G254" s="486"/>
      <c r="H254" s="486">
        <f t="shared" si="32"/>
        <v>1</v>
      </c>
    </row>
    <row r="255" spans="1:8">
      <c r="B255" s="470"/>
      <c r="H255" s="485">
        <f>SUM(H246:H254)</f>
        <v>14</v>
      </c>
    </row>
    <row r="256" spans="1:8">
      <c r="B256" s="470"/>
      <c r="F256" s="492" t="s">
        <v>9</v>
      </c>
      <c r="G256" s="493"/>
      <c r="H256" s="491">
        <v>14</v>
      </c>
    </row>
    <row r="257" spans="1:13" ht="53.25" customHeight="1">
      <c r="A257" s="348">
        <v>16</v>
      </c>
      <c r="B257" s="468" t="s">
        <v>332</v>
      </c>
      <c r="C257" s="468"/>
      <c r="D257" s="468"/>
      <c r="E257" s="468"/>
      <c r="F257" s="468"/>
      <c r="G257" s="468"/>
      <c r="H257" s="468"/>
      <c r="M257" s="348" t="s">
        <v>591</v>
      </c>
    </row>
    <row r="258" spans="1:13" ht="39" customHeight="1">
      <c r="B258" s="470" t="s">
        <v>762</v>
      </c>
      <c r="C258" s="485">
        <v>6</v>
      </c>
      <c r="D258" s="485">
        <v>4</v>
      </c>
      <c r="E258" s="485">
        <v>2.5</v>
      </c>
      <c r="F258" s="485">
        <v>2</v>
      </c>
      <c r="H258" s="485">
        <f>F258*E258*D258*C258</f>
        <v>120</v>
      </c>
    </row>
    <row r="259" spans="1:13" ht="24" customHeight="1">
      <c r="B259" s="470"/>
      <c r="F259" s="492" t="s">
        <v>9</v>
      </c>
      <c r="G259" s="493"/>
      <c r="H259" s="491">
        <v>120</v>
      </c>
    </row>
    <row r="260" spans="1:13" ht="112.5" customHeight="1">
      <c r="A260" s="348">
        <v>17</v>
      </c>
      <c r="B260" s="475" t="s">
        <v>333</v>
      </c>
      <c r="C260" s="476"/>
      <c r="D260" s="476"/>
      <c r="E260" s="476"/>
      <c r="F260" s="476"/>
      <c r="G260" s="476"/>
      <c r="H260" s="477"/>
    </row>
    <row r="261" spans="1:13">
      <c r="B261" s="470" t="s">
        <v>593</v>
      </c>
      <c r="C261" s="485">
        <v>6</v>
      </c>
      <c r="D261" s="485">
        <v>4</v>
      </c>
      <c r="E261" s="485">
        <v>2.5</v>
      </c>
      <c r="F261" s="485">
        <v>2</v>
      </c>
      <c r="H261" s="485">
        <f>F261*E261*D261*C261</f>
        <v>120</v>
      </c>
    </row>
    <row r="262" spans="1:13">
      <c r="B262" s="470" t="s">
        <v>736</v>
      </c>
      <c r="C262" s="485">
        <v>1</v>
      </c>
      <c r="D262" s="485">
        <v>2</v>
      </c>
      <c r="E262" s="485">
        <v>3</v>
      </c>
      <c r="F262" s="485">
        <v>4</v>
      </c>
      <c r="H262" s="485">
        <f>F262*E262*D262*C262</f>
        <v>24</v>
      </c>
    </row>
    <row r="263" spans="1:13">
      <c r="B263" s="470"/>
      <c r="H263" s="485">
        <f>SUM(H261:H262)</f>
        <v>144</v>
      </c>
      <c r="M263" s="348">
        <f>H263*1100</f>
        <v>158400</v>
      </c>
    </row>
    <row r="264" spans="1:13">
      <c r="B264" s="470"/>
      <c r="F264" s="492" t="s">
        <v>9</v>
      </c>
      <c r="G264" s="493"/>
      <c r="H264" s="491">
        <v>144</v>
      </c>
    </row>
    <row r="265" spans="1:13" ht="54.75" customHeight="1">
      <c r="A265" s="348">
        <v>18</v>
      </c>
      <c r="B265" s="468" t="s">
        <v>334</v>
      </c>
      <c r="C265" s="468"/>
      <c r="D265" s="468"/>
      <c r="E265" s="468"/>
      <c r="F265" s="468"/>
      <c r="G265" s="468"/>
      <c r="H265" s="468"/>
    </row>
    <row r="266" spans="1:13" ht="28.5" customHeight="1">
      <c r="B266" s="470" t="s">
        <v>762</v>
      </c>
      <c r="C266" s="485">
        <v>7</v>
      </c>
      <c r="D266" s="485">
        <v>1</v>
      </c>
      <c r="E266" s="485">
        <v>15.8</v>
      </c>
      <c r="F266" s="485">
        <v>10</v>
      </c>
      <c r="H266" s="485">
        <f>F266*E266*D266*C266</f>
        <v>1106</v>
      </c>
    </row>
    <row r="267" spans="1:13" ht="28.5" customHeight="1">
      <c r="B267" s="470" t="s">
        <v>702</v>
      </c>
      <c r="C267" s="485">
        <v>6</v>
      </c>
      <c r="D267" s="485">
        <v>-4</v>
      </c>
      <c r="E267" s="485">
        <v>1.07</v>
      </c>
      <c r="F267" s="485">
        <v>1.125</v>
      </c>
      <c r="H267" s="485">
        <f t="shared" ref="H267:H269" si="34">F267*E267*D267*C267</f>
        <v>-28.89</v>
      </c>
    </row>
    <row r="268" spans="1:13" ht="28.5" customHeight="1">
      <c r="B268" s="470" t="s">
        <v>703</v>
      </c>
      <c r="C268" s="485">
        <v>6</v>
      </c>
      <c r="D268" s="485">
        <v>-4</v>
      </c>
      <c r="E268" s="485">
        <v>5.0199999999999996</v>
      </c>
      <c r="F268" s="485">
        <v>1.4850000000000001</v>
      </c>
      <c r="H268" s="485">
        <f t="shared" si="34"/>
        <v>-178.9128</v>
      </c>
    </row>
    <row r="269" spans="1:13" ht="28.5" customHeight="1">
      <c r="B269" s="470" t="s">
        <v>704</v>
      </c>
      <c r="C269" s="485">
        <v>6</v>
      </c>
      <c r="D269" s="485">
        <v>-2</v>
      </c>
      <c r="E269" s="485">
        <v>8.7349999999999994</v>
      </c>
      <c r="F269" s="485">
        <v>1.4850000000000001</v>
      </c>
      <c r="H269" s="485">
        <f t="shared" si="34"/>
        <v>-155.65770000000001</v>
      </c>
    </row>
    <row r="270" spans="1:13">
      <c r="B270" s="470" t="s">
        <v>593</v>
      </c>
      <c r="C270" s="485">
        <v>-6</v>
      </c>
      <c r="D270" s="485">
        <v>4</v>
      </c>
      <c r="E270" s="485">
        <v>2.5</v>
      </c>
      <c r="F270" s="485">
        <v>2</v>
      </c>
      <c r="H270" s="485">
        <f>F270*E270*D270*C270</f>
        <v>-120</v>
      </c>
    </row>
    <row r="271" spans="1:13">
      <c r="B271" s="470" t="s">
        <v>736</v>
      </c>
      <c r="C271" s="485">
        <v>1</v>
      </c>
      <c r="D271" s="485">
        <v>2</v>
      </c>
      <c r="E271" s="485">
        <v>12</v>
      </c>
      <c r="F271" s="485">
        <v>4.5</v>
      </c>
      <c r="H271" s="485">
        <f>F271*E271*D271*C271</f>
        <v>108</v>
      </c>
    </row>
    <row r="272" spans="1:13">
      <c r="B272" s="470"/>
      <c r="H272" s="485">
        <f>SUM(H266:H271)</f>
        <v>730.53949999999986</v>
      </c>
    </row>
    <row r="273" spans="1:14">
      <c r="B273" s="470"/>
      <c r="F273" s="492" t="s">
        <v>9</v>
      </c>
      <c r="G273" s="493"/>
      <c r="H273" s="491">
        <v>731</v>
      </c>
    </row>
    <row r="274" spans="1:14" ht="111.75" customHeight="1">
      <c r="A274" s="348">
        <v>19</v>
      </c>
      <c r="B274" s="468" t="s">
        <v>331</v>
      </c>
      <c r="C274" s="468"/>
      <c r="D274" s="468"/>
      <c r="E274" s="468"/>
      <c r="F274" s="468"/>
      <c r="G274" s="468"/>
      <c r="H274" s="468"/>
    </row>
    <row r="275" spans="1:14">
      <c r="B275" s="470" t="s">
        <v>559</v>
      </c>
      <c r="C275" s="486">
        <v>1</v>
      </c>
      <c r="D275" s="486">
        <v>2.65</v>
      </c>
      <c r="E275" s="486">
        <v>2.4500000000000002</v>
      </c>
      <c r="F275" s="486"/>
      <c r="G275" s="486">
        <v>0.6</v>
      </c>
      <c r="H275" s="486">
        <f>G275*E275*D275*C275</f>
        <v>3.8954999999999997</v>
      </c>
    </row>
    <row r="276" spans="1:14">
      <c r="B276" s="470" t="s">
        <v>560</v>
      </c>
      <c r="C276" s="485">
        <v>1</v>
      </c>
      <c r="D276" s="485">
        <v>12</v>
      </c>
      <c r="E276" s="485">
        <v>10.199999999999999</v>
      </c>
      <c r="G276" s="485">
        <v>1.2</v>
      </c>
      <c r="H276" s="486">
        <f>G276*E276*D276*C276</f>
        <v>146.88</v>
      </c>
      <c r="N276" s="348">
        <f>2.45+2.65</f>
        <v>5.0999999999999996</v>
      </c>
    </row>
    <row r="277" spans="1:14">
      <c r="B277" s="470" t="s">
        <v>579</v>
      </c>
      <c r="C277" s="485">
        <v>2</v>
      </c>
      <c r="D277" s="485">
        <v>15</v>
      </c>
      <c r="E277" s="485">
        <v>1.51</v>
      </c>
      <c r="F277" s="485">
        <v>0.7</v>
      </c>
      <c r="H277" s="486">
        <f>F277*E277*D277*C277</f>
        <v>31.709999999999997</v>
      </c>
    </row>
    <row r="278" spans="1:14" s="474" customFormat="1">
      <c r="B278" s="482"/>
      <c r="C278" s="494"/>
      <c r="D278" s="494"/>
      <c r="E278" s="494"/>
      <c r="F278" s="494"/>
      <c r="G278" s="494"/>
      <c r="H278" s="491">
        <f>SUM(H275:H277)</f>
        <v>182.4855</v>
      </c>
    </row>
    <row r="279" spans="1:14" s="474" customFormat="1">
      <c r="B279" s="482"/>
      <c r="C279" s="494"/>
      <c r="D279" s="494"/>
      <c r="E279" s="494"/>
      <c r="F279" s="492" t="s">
        <v>9</v>
      </c>
      <c r="G279" s="493"/>
      <c r="H279" s="491">
        <v>182.5</v>
      </c>
    </row>
    <row r="280" spans="1:14" ht="120.75" customHeight="1">
      <c r="A280" s="348">
        <v>20</v>
      </c>
      <c r="B280" s="468" t="s">
        <v>594</v>
      </c>
      <c r="C280" s="468"/>
      <c r="D280" s="468"/>
      <c r="E280" s="468"/>
      <c r="F280" s="468"/>
      <c r="G280" s="468"/>
      <c r="H280" s="468"/>
    </row>
    <row r="281" spans="1:14">
      <c r="B281" s="469" t="s">
        <v>596</v>
      </c>
      <c r="C281" s="490"/>
      <c r="D281" s="490"/>
      <c r="E281" s="490"/>
      <c r="F281" s="490"/>
      <c r="G281" s="490"/>
      <c r="H281" s="490"/>
    </row>
    <row r="282" spans="1:14" ht="33" customHeight="1">
      <c r="B282" s="469" t="s">
        <v>749</v>
      </c>
      <c r="C282" s="485">
        <v>1</v>
      </c>
      <c r="D282" s="485">
        <v>1</v>
      </c>
      <c r="E282" s="485">
        <v>4.5999999999999996</v>
      </c>
      <c r="H282" s="485">
        <f>E282*D282*C282</f>
        <v>4.5999999999999996</v>
      </c>
      <c r="L282" s="348">
        <f>14.5+18+1.2</f>
        <v>33.700000000000003</v>
      </c>
    </row>
    <row r="283" spans="1:14" ht="33" customHeight="1">
      <c r="B283" s="469" t="s">
        <v>749</v>
      </c>
      <c r="C283" s="485">
        <v>1</v>
      </c>
      <c r="D283" s="485">
        <v>2</v>
      </c>
      <c r="E283" s="485">
        <v>4.5999999999999996</v>
      </c>
      <c r="H283" s="485">
        <f>E283*D283*C283</f>
        <v>9.1999999999999993</v>
      </c>
    </row>
    <row r="284" spans="1:14" ht="33" customHeight="1">
      <c r="B284" s="469" t="s">
        <v>750</v>
      </c>
      <c r="C284" s="485">
        <v>1</v>
      </c>
      <c r="D284" s="485">
        <v>1</v>
      </c>
      <c r="E284" s="485">
        <v>5.2</v>
      </c>
      <c r="H284" s="485">
        <v>5.2</v>
      </c>
    </row>
    <row r="285" spans="1:14" ht="33" customHeight="1">
      <c r="B285" s="469" t="s">
        <v>751</v>
      </c>
      <c r="C285" s="485">
        <v>1</v>
      </c>
      <c r="D285" s="485">
        <v>1</v>
      </c>
      <c r="E285" s="485">
        <v>8.1999999999999993</v>
      </c>
      <c r="H285" s="485">
        <v>5.2</v>
      </c>
    </row>
    <row r="286" spans="1:14" ht="33" customHeight="1">
      <c r="B286" s="469" t="s">
        <v>752</v>
      </c>
      <c r="C286" s="485">
        <v>1</v>
      </c>
      <c r="D286" s="485">
        <v>1</v>
      </c>
      <c r="E286" s="485">
        <v>4.5999999999999996</v>
      </c>
      <c r="H286" s="485">
        <v>5.2</v>
      </c>
    </row>
    <row r="287" spans="1:14" ht="33" customHeight="1">
      <c r="B287" s="469" t="s">
        <v>753</v>
      </c>
      <c r="C287" s="485">
        <v>1</v>
      </c>
      <c r="D287" s="485">
        <v>1</v>
      </c>
      <c r="E287" s="485">
        <v>4.5999999999999996</v>
      </c>
      <c r="H287" s="485">
        <v>5.2</v>
      </c>
    </row>
    <row r="288" spans="1:14" ht="33" customHeight="1">
      <c r="B288" s="469" t="s">
        <v>754</v>
      </c>
      <c r="C288" s="485">
        <v>1</v>
      </c>
      <c r="D288" s="485">
        <v>1</v>
      </c>
      <c r="E288" s="485">
        <v>5.2</v>
      </c>
      <c r="H288" s="485">
        <v>5.2</v>
      </c>
    </row>
    <row r="289" spans="2:12" ht="33" customHeight="1">
      <c r="B289" s="469" t="s">
        <v>755</v>
      </c>
      <c r="C289" s="485">
        <v>2</v>
      </c>
      <c r="D289" s="485">
        <v>3</v>
      </c>
      <c r="E289" s="485">
        <v>2.2000000000000002</v>
      </c>
      <c r="H289" s="485">
        <f>E289*D289*C289</f>
        <v>13.200000000000001</v>
      </c>
    </row>
    <row r="290" spans="2:12" ht="33" customHeight="1">
      <c r="B290" s="469" t="s">
        <v>756</v>
      </c>
      <c r="C290" s="485">
        <v>2</v>
      </c>
      <c r="D290" s="485">
        <v>1</v>
      </c>
      <c r="E290" s="485">
        <v>2.7</v>
      </c>
      <c r="H290" s="485">
        <f t="shared" ref="H290:H295" si="35">E290*D290*C290</f>
        <v>5.4</v>
      </c>
    </row>
    <row r="291" spans="2:12" ht="33" customHeight="1">
      <c r="B291" s="469" t="s">
        <v>757</v>
      </c>
      <c r="C291" s="485">
        <v>2</v>
      </c>
      <c r="D291" s="485">
        <v>2</v>
      </c>
      <c r="E291" s="485">
        <v>3.5</v>
      </c>
      <c r="H291" s="485">
        <f t="shared" si="35"/>
        <v>14</v>
      </c>
    </row>
    <row r="292" spans="2:12" ht="33" customHeight="1">
      <c r="B292" s="469" t="s">
        <v>758</v>
      </c>
      <c r="C292" s="485">
        <v>2</v>
      </c>
      <c r="D292" s="485">
        <v>1</v>
      </c>
      <c r="E292" s="485">
        <v>1.5</v>
      </c>
      <c r="H292" s="485">
        <f t="shared" si="35"/>
        <v>3</v>
      </c>
    </row>
    <row r="293" spans="2:12" ht="33" hidden="1" customHeight="1">
      <c r="B293" s="469"/>
      <c r="C293" s="485">
        <v>2</v>
      </c>
      <c r="D293" s="485">
        <v>1</v>
      </c>
      <c r="E293" s="485">
        <v>1</v>
      </c>
      <c r="H293" s="485">
        <f t="shared" si="35"/>
        <v>2</v>
      </c>
    </row>
    <row r="294" spans="2:12" ht="33" hidden="1" customHeight="1">
      <c r="B294" s="469"/>
      <c r="C294" s="485">
        <v>2</v>
      </c>
      <c r="D294" s="485">
        <v>1</v>
      </c>
      <c r="E294" s="485">
        <v>4.0999999999999996</v>
      </c>
      <c r="H294" s="485">
        <f t="shared" si="35"/>
        <v>8.1999999999999993</v>
      </c>
    </row>
    <row r="295" spans="2:12" ht="33" hidden="1" customHeight="1">
      <c r="B295" s="469"/>
      <c r="C295" s="485">
        <v>2</v>
      </c>
      <c r="D295" s="485">
        <v>1</v>
      </c>
      <c r="E295" s="485">
        <v>1.2</v>
      </c>
      <c r="H295" s="485">
        <f t="shared" si="35"/>
        <v>2.4</v>
      </c>
    </row>
    <row r="296" spans="2:12" ht="33" customHeight="1">
      <c r="B296" s="469" t="s">
        <v>759</v>
      </c>
      <c r="C296" s="485">
        <v>1</v>
      </c>
      <c r="D296" s="485">
        <v>1</v>
      </c>
      <c r="E296" s="485">
        <v>8.9</v>
      </c>
      <c r="H296" s="485">
        <f>E296*D296*C296</f>
        <v>8.9</v>
      </c>
      <c r="L296" s="348">
        <f>14.5+18+1.2</f>
        <v>33.700000000000003</v>
      </c>
    </row>
    <row r="297" spans="2:12" ht="33" customHeight="1">
      <c r="B297" s="469" t="s">
        <v>759</v>
      </c>
      <c r="C297" s="485">
        <v>1</v>
      </c>
      <c r="D297" s="485">
        <v>2</v>
      </c>
      <c r="E297" s="485">
        <v>4.5999999999999996</v>
      </c>
      <c r="H297" s="485">
        <f>E297*D297*C297</f>
        <v>9.1999999999999993</v>
      </c>
    </row>
    <row r="298" spans="2:12" ht="33" customHeight="1">
      <c r="B298" s="469" t="s">
        <v>750</v>
      </c>
      <c r="C298" s="485">
        <v>1</v>
      </c>
      <c r="D298" s="485">
        <v>1</v>
      </c>
      <c r="E298" s="485">
        <v>5.6</v>
      </c>
      <c r="H298" s="485">
        <v>5.2</v>
      </c>
    </row>
    <row r="299" spans="2:12" ht="33" customHeight="1">
      <c r="B299" s="469" t="s">
        <v>760</v>
      </c>
      <c r="C299" s="485">
        <v>1</v>
      </c>
      <c r="D299" s="485">
        <v>1</v>
      </c>
      <c r="E299" s="485">
        <v>9.6999999999999993</v>
      </c>
      <c r="H299" s="485">
        <v>5.2</v>
      </c>
    </row>
    <row r="300" spans="2:12" ht="33" customHeight="1">
      <c r="B300" s="469" t="s">
        <v>752</v>
      </c>
      <c r="C300" s="485">
        <v>1</v>
      </c>
      <c r="D300" s="485">
        <v>1</v>
      </c>
      <c r="E300" s="485">
        <v>4.5999999999999996</v>
      </c>
      <c r="H300" s="485">
        <v>5.2</v>
      </c>
    </row>
    <row r="301" spans="2:12" ht="33" customHeight="1">
      <c r="B301" s="469" t="s">
        <v>761</v>
      </c>
      <c r="C301" s="485">
        <v>1</v>
      </c>
      <c r="D301" s="485">
        <v>1</v>
      </c>
      <c r="E301" s="485">
        <v>5.0999999999999996</v>
      </c>
      <c r="H301" s="485">
        <v>5.2</v>
      </c>
    </row>
    <row r="302" spans="2:12" ht="33" hidden="1" customHeight="1">
      <c r="B302" s="469" t="s">
        <v>754</v>
      </c>
      <c r="C302" s="485">
        <v>1</v>
      </c>
      <c r="D302" s="485">
        <v>1</v>
      </c>
      <c r="E302" s="485">
        <v>5.2</v>
      </c>
      <c r="H302" s="485">
        <v>5.2</v>
      </c>
    </row>
    <row r="303" spans="2:12" ht="33" customHeight="1">
      <c r="B303" s="469" t="s">
        <v>755</v>
      </c>
      <c r="C303" s="485">
        <v>1</v>
      </c>
      <c r="D303" s="485">
        <v>3</v>
      </c>
      <c r="E303" s="485">
        <v>2.2000000000000002</v>
      </c>
      <c r="H303" s="485">
        <f>E303*D303*C303</f>
        <v>6.6000000000000005</v>
      </c>
    </row>
    <row r="304" spans="2:12" ht="33" customHeight="1">
      <c r="B304" s="469" t="s">
        <v>756</v>
      </c>
      <c r="C304" s="485">
        <v>1</v>
      </c>
      <c r="D304" s="485">
        <v>1</v>
      </c>
      <c r="E304" s="485">
        <v>2.7</v>
      </c>
      <c r="H304" s="485">
        <f t="shared" ref="H304:H306" si="36">E304*D304*C304</f>
        <v>2.7</v>
      </c>
    </row>
    <row r="305" spans="1:12" ht="33" customHeight="1">
      <c r="B305" s="469" t="s">
        <v>757</v>
      </c>
      <c r="C305" s="485">
        <v>1</v>
      </c>
      <c r="D305" s="485">
        <v>2</v>
      </c>
      <c r="E305" s="485">
        <v>3.5</v>
      </c>
      <c r="H305" s="485">
        <f t="shared" si="36"/>
        <v>7</v>
      </c>
    </row>
    <row r="306" spans="1:12" ht="33" customHeight="1">
      <c r="B306" s="469" t="s">
        <v>758</v>
      </c>
      <c r="C306" s="485">
        <v>1</v>
      </c>
      <c r="D306" s="485">
        <v>1</v>
      </c>
      <c r="E306" s="485">
        <v>1.5</v>
      </c>
      <c r="H306" s="485">
        <f t="shared" si="36"/>
        <v>1.5</v>
      </c>
    </row>
    <row r="307" spans="1:12" ht="33" customHeight="1">
      <c r="B307" s="470" t="s">
        <v>597</v>
      </c>
      <c r="C307" s="485">
        <v>1</v>
      </c>
      <c r="D307" s="485">
        <v>1</v>
      </c>
      <c r="E307" s="485">
        <v>2.5</v>
      </c>
      <c r="H307" s="485">
        <f>E307*D307*C307</f>
        <v>2.5</v>
      </c>
      <c r="L307" s="348">
        <f>14.5+18+1.2</f>
        <v>33.700000000000003</v>
      </c>
    </row>
    <row r="308" spans="1:12" ht="33" customHeight="1">
      <c r="B308" s="470" t="s">
        <v>595</v>
      </c>
      <c r="C308" s="485">
        <v>3</v>
      </c>
      <c r="D308" s="485">
        <v>1</v>
      </c>
      <c r="E308" s="485">
        <v>5.5</v>
      </c>
      <c r="H308" s="485">
        <f>E308*D308*C308</f>
        <v>16.5</v>
      </c>
    </row>
    <row r="309" spans="1:12">
      <c r="B309" s="470" t="s">
        <v>599</v>
      </c>
      <c r="C309" s="485">
        <v>1</v>
      </c>
      <c r="D309" s="485">
        <v>1</v>
      </c>
      <c r="E309" s="485">
        <v>35</v>
      </c>
      <c r="H309" s="485">
        <f>E309*D309*C309</f>
        <v>35</v>
      </c>
    </row>
    <row r="310" spans="1:12">
      <c r="B310" s="470"/>
      <c r="H310" s="491">
        <f>SUM(H281:H309)</f>
        <v>203.9</v>
      </c>
    </row>
    <row r="311" spans="1:12">
      <c r="B311" s="470"/>
      <c r="F311" s="492" t="s">
        <v>9</v>
      </c>
      <c r="G311" s="493"/>
      <c r="H311" s="491">
        <v>204</v>
      </c>
    </row>
    <row r="312" spans="1:12" ht="33" customHeight="1">
      <c r="B312" s="470" t="s">
        <v>598</v>
      </c>
    </row>
    <row r="313" spans="1:12" ht="34.5">
      <c r="B313" s="469" t="s">
        <v>744</v>
      </c>
      <c r="C313" s="485">
        <v>1</v>
      </c>
      <c r="D313" s="485">
        <v>1</v>
      </c>
      <c r="E313" s="485">
        <v>3.46</v>
      </c>
      <c r="H313" s="485">
        <f t="shared" ref="H313" si="37">E313*D313*C313</f>
        <v>3.46</v>
      </c>
    </row>
    <row r="314" spans="1:12" ht="34.5">
      <c r="B314" s="469" t="s">
        <v>745</v>
      </c>
      <c r="C314" s="485">
        <v>1</v>
      </c>
      <c r="D314" s="485">
        <v>1</v>
      </c>
      <c r="E314" s="485">
        <v>11.6</v>
      </c>
      <c r="H314" s="485">
        <f t="shared" ref="H314" si="38">E314*D314*C314</f>
        <v>11.6</v>
      </c>
    </row>
    <row r="315" spans="1:12" ht="34.5">
      <c r="B315" s="469" t="s">
        <v>746</v>
      </c>
      <c r="C315" s="485">
        <v>1</v>
      </c>
      <c r="D315" s="485">
        <v>1</v>
      </c>
      <c r="E315" s="485">
        <v>14.6</v>
      </c>
      <c r="H315" s="485">
        <f t="shared" ref="H315:H317" si="39">E315*D315*C315</f>
        <v>14.6</v>
      </c>
    </row>
    <row r="316" spans="1:12" ht="34.5">
      <c r="B316" s="469" t="s">
        <v>747</v>
      </c>
      <c r="C316" s="485">
        <v>1</v>
      </c>
      <c r="D316" s="485">
        <v>1</v>
      </c>
      <c r="E316" s="485">
        <v>14.5</v>
      </c>
      <c r="H316" s="485">
        <f t="shared" si="39"/>
        <v>14.5</v>
      </c>
    </row>
    <row r="317" spans="1:12" ht="34.5">
      <c r="B317" s="469" t="s">
        <v>748</v>
      </c>
      <c r="C317" s="485">
        <v>1</v>
      </c>
      <c r="D317" s="485">
        <v>1</v>
      </c>
      <c r="E317" s="485">
        <v>16.5</v>
      </c>
      <c r="H317" s="485">
        <f t="shared" si="39"/>
        <v>16.5</v>
      </c>
    </row>
    <row r="318" spans="1:12">
      <c r="B318" s="470"/>
      <c r="H318" s="485">
        <f>SUM(H313:H317)</f>
        <v>60.66</v>
      </c>
    </row>
    <row r="319" spans="1:12">
      <c r="B319" s="470"/>
      <c r="F319" s="492" t="s">
        <v>9</v>
      </c>
      <c r="G319" s="493"/>
      <c r="H319" s="491">
        <v>61</v>
      </c>
    </row>
    <row r="320" spans="1:12" ht="87.75" customHeight="1">
      <c r="A320" s="348">
        <v>21</v>
      </c>
      <c r="B320" s="468" t="s">
        <v>604</v>
      </c>
      <c r="C320" s="468"/>
      <c r="D320" s="468"/>
      <c r="E320" s="468"/>
      <c r="F320" s="468"/>
      <c r="G320" s="468"/>
      <c r="H320" s="468"/>
    </row>
    <row r="321" spans="1:8">
      <c r="B321" s="483" t="s">
        <v>607</v>
      </c>
      <c r="C321" s="490"/>
      <c r="D321" s="490"/>
      <c r="E321" s="490"/>
      <c r="F321" s="490"/>
      <c r="G321" s="490"/>
      <c r="H321" s="490"/>
    </row>
    <row r="322" spans="1:8">
      <c r="B322" s="469" t="s">
        <v>608</v>
      </c>
      <c r="C322" s="490">
        <v>1</v>
      </c>
      <c r="D322" s="490">
        <v>1</v>
      </c>
      <c r="E322" s="490">
        <v>0.9</v>
      </c>
      <c r="F322" s="490"/>
      <c r="G322" s="490">
        <v>0.6</v>
      </c>
      <c r="H322" s="490">
        <f>G322*E322*D322*C322</f>
        <v>0.54</v>
      </c>
    </row>
    <row r="323" spans="1:8">
      <c r="B323" s="469" t="s">
        <v>609</v>
      </c>
      <c r="C323" s="490">
        <v>1</v>
      </c>
      <c r="D323" s="490">
        <v>1</v>
      </c>
      <c r="E323" s="490">
        <v>0.9</v>
      </c>
      <c r="F323" s="490"/>
      <c r="G323" s="490">
        <v>0.6</v>
      </c>
      <c r="H323" s="490">
        <f>G323*E323*D323*C323</f>
        <v>0.54</v>
      </c>
    </row>
    <row r="324" spans="1:8">
      <c r="B324" s="469" t="s">
        <v>610</v>
      </c>
      <c r="C324" s="490">
        <v>1</v>
      </c>
      <c r="D324" s="490">
        <v>1</v>
      </c>
      <c r="E324" s="490">
        <v>0.9</v>
      </c>
      <c r="F324" s="490"/>
      <c r="G324" s="490">
        <v>0.6</v>
      </c>
      <c r="H324" s="490">
        <f>G324*E324*D324*C324</f>
        <v>0.54</v>
      </c>
    </row>
    <row r="325" spans="1:8">
      <c r="B325" s="469"/>
      <c r="C325" s="490"/>
      <c r="D325" s="490"/>
      <c r="E325" s="490"/>
      <c r="F325" s="490"/>
      <c r="G325" s="490"/>
      <c r="H325" s="490">
        <f>SUM(H322:H324)</f>
        <v>1.62</v>
      </c>
    </row>
    <row r="326" spans="1:8">
      <c r="B326" s="469"/>
      <c r="C326" s="490"/>
      <c r="D326" s="490"/>
      <c r="E326" s="490"/>
      <c r="F326" s="492" t="s">
        <v>9</v>
      </c>
      <c r="G326" s="493"/>
      <c r="H326" s="495">
        <v>1.65</v>
      </c>
    </row>
    <row r="327" spans="1:8">
      <c r="B327" s="483" t="s">
        <v>605</v>
      </c>
      <c r="C327" s="490"/>
      <c r="D327" s="490"/>
      <c r="E327" s="490"/>
      <c r="F327" s="490"/>
      <c r="G327" s="490"/>
      <c r="H327" s="490"/>
    </row>
    <row r="328" spans="1:8">
      <c r="B328" s="469" t="s">
        <v>606</v>
      </c>
      <c r="C328" s="490">
        <v>1</v>
      </c>
      <c r="D328" s="490">
        <v>2</v>
      </c>
      <c r="E328" s="490">
        <v>0.9</v>
      </c>
      <c r="F328" s="490"/>
      <c r="G328" s="490">
        <v>0.6</v>
      </c>
      <c r="H328" s="490">
        <f>G328*E328*D328*C328</f>
        <v>1.08</v>
      </c>
    </row>
    <row r="329" spans="1:8">
      <c r="B329" s="470"/>
      <c r="H329" s="485">
        <f>SUM(H328)</f>
        <v>1.08</v>
      </c>
    </row>
    <row r="330" spans="1:8">
      <c r="B330" s="470"/>
      <c r="F330" s="492" t="s">
        <v>9</v>
      </c>
      <c r="G330" s="493"/>
      <c r="H330" s="491">
        <v>1.1000000000000001</v>
      </c>
    </row>
    <row r="331" spans="1:8" ht="91.5" customHeight="1">
      <c r="A331" s="348">
        <v>22</v>
      </c>
      <c r="B331" s="468" t="s">
        <v>600</v>
      </c>
      <c r="C331" s="468"/>
      <c r="D331" s="468"/>
      <c r="E331" s="468"/>
      <c r="F331" s="468"/>
      <c r="G331" s="468"/>
      <c r="H331" s="468"/>
    </row>
    <row r="332" spans="1:8">
      <c r="B332" s="470" t="s">
        <v>601</v>
      </c>
      <c r="C332" s="485">
        <v>1</v>
      </c>
      <c r="D332" s="485">
        <v>45</v>
      </c>
      <c r="E332" s="485">
        <v>1.5</v>
      </c>
      <c r="H332" s="485">
        <f>E332*D332</f>
        <v>67.5</v>
      </c>
    </row>
    <row r="333" spans="1:8">
      <c r="B333" s="469" t="s">
        <v>734</v>
      </c>
      <c r="C333" s="490">
        <v>1</v>
      </c>
      <c r="D333" s="490">
        <v>6</v>
      </c>
      <c r="E333" s="490">
        <v>12</v>
      </c>
      <c r="F333" s="490"/>
      <c r="G333" s="490"/>
      <c r="H333" s="490">
        <f>E333*D333*C333</f>
        <v>72</v>
      </c>
    </row>
    <row r="334" spans="1:8">
      <c r="B334" s="470"/>
      <c r="H334" s="485">
        <f>SUM(H332:H333)</f>
        <v>139.5</v>
      </c>
    </row>
    <row r="335" spans="1:8">
      <c r="B335" s="470"/>
      <c r="F335" s="492" t="s">
        <v>9</v>
      </c>
      <c r="G335" s="493"/>
      <c r="H335" s="491">
        <v>139.5</v>
      </c>
    </row>
    <row r="336" spans="1:8">
      <c r="B336" s="470"/>
    </row>
    <row r="337" spans="1:8" ht="123.75" customHeight="1">
      <c r="A337" s="348">
        <v>23</v>
      </c>
      <c r="B337" s="468" t="s">
        <v>491</v>
      </c>
      <c r="C337" s="468"/>
      <c r="D337" s="468"/>
      <c r="E337" s="468"/>
      <c r="F337" s="468"/>
      <c r="G337" s="468"/>
      <c r="H337" s="468"/>
    </row>
    <row r="338" spans="1:8">
      <c r="B338" s="470" t="s">
        <v>602</v>
      </c>
      <c r="C338" s="485">
        <v>30</v>
      </c>
      <c r="D338" s="485">
        <v>1</v>
      </c>
      <c r="E338" s="485">
        <v>3.5</v>
      </c>
      <c r="H338" s="485">
        <f>E338*C338</f>
        <v>105</v>
      </c>
    </row>
    <row r="339" spans="1:8">
      <c r="B339" s="470"/>
      <c r="H339" s="485">
        <f>SUM(H338)</f>
        <v>105</v>
      </c>
    </row>
    <row r="340" spans="1:8">
      <c r="B340" s="470"/>
      <c r="F340" s="492" t="s">
        <v>9</v>
      </c>
      <c r="G340" s="493"/>
      <c r="H340" s="491">
        <v>105</v>
      </c>
    </row>
    <row r="341" spans="1:8" ht="54" customHeight="1">
      <c r="A341" s="348">
        <v>24</v>
      </c>
      <c r="B341" s="468" t="s">
        <v>492</v>
      </c>
      <c r="C341" s="468"/>
      <c r="D341" s="468"/>
      <c r="E341" s="468"/>
      <c r="F341" s="468"/>
      <c r="G341" s="468"/>
      <c r="H341" s="468"/>
    </row>
    <row r="342" spans="1:8">
      <c r="B342" s="470" t="s">
        <v>603</v>
      </c>
      <c r="C342" s="485">
        <f>H151</f>
        <v>76</v>
      </c>
      <c r="D342" s="485">
        <v>0.04</v>
      </c>
      <c r="E342" s="485">
        <v>120</v>
      </c>
      <c r="H342" s="485">
        <f>E342*D342*C342</f>
        <v>364.8</v>
      </c>
    </row>
    <row r="343" spans="1:8">
      <c r="B343" s="470"/>
      <c r="H343" s="485">
        <f>SUM(H342:H342)</f>
        <v>364.8</v>
      </c>
    </row>
    <row r="344" spans="1:8">
      <c r="B344" s="470"/>
      <c r="F344" s="492" t="s">
        <v>9</v>
      </c>
      <c r="G344" s="493"/>
      <c r="H344" s="491">
        <v>365</v>
      </c>
    </row>
    <row r="345" spans="1:8" ht="51.75" customHeight="1">
      <c r="A345" s="348">
        <v>25</v>
      </c>
      <c r="B345" s="475" t="s">
        <v>628</v>
      </c>
      <c r="C345" s="476"/>
      <c r="D345" s="476"/>
      <c r="E345" s="476"/>
      <c r="F345" s="476"/>
      <c r="G345" s="476"/>
      <c r="H345" s="477"/>
    </row>
    <row r="346" spans="1:8">
      <c r="B346" s="470" t="s">
        <v>629</v>
      </c>
      <c r="C346" s="485">
        <v>1</v>
      </c>
      <c r="D346" s="485">
        <v>1</v>
      </c>
      <c r="E346" s="485">
        <v>12</v>
      </c>
      <c r="H346" s="485">
        <f>E346</f>
        <v>12</v>
      </c>
    </row>
    <row r="347" spans="1:8">
      <c r="B347" s="470"/>
      <c r="F347" s="492" t="s">
        <v>9</v>
      </c>
      <c r="G347" s="493"/>
      <c r="H347" s="491">
        <v>12</v>
      </c>
    </row>
    <row r="348" spans="1:8" ht="41.25" customHeight="1">
      <c r="A348" s="348">
        <v>26</v>
      </c>
      <c r="B348" s="475" t="s">
        <v>630</v>
      </c>
      <c r="C348" s="476"/>
      <c r="D348" s="476"/>
      <c r="E348" s="476"/>
      <c r="F348" s="476"/>
      <c r="G348" s="476"/>
      <c r="H348" s="477"/>
    </row>
    <row r="349" spans="1:8">
      <c r="B349" s="470" t="s">
        <v>629</v>
      </c>
      <c r="C349" s="485">
        <v>1</v>
      </c>
      <c r="D349" s="485">
        <v>1</v>
      </c>
      <c r="E349" s="485">
        <v>5</v>
      </c>
      <c r="H349" s="485">
        <f>E349</f>
        <v>5</v>
      </c>
    </row>
    <row r="350" spans="1:8">
      <c r="B350" s="470"/>
      <c r="F350" s="492" t="s">
        <v>9</v>
      </c>
      <c r="G350" s="493"/>
      <c r="H350" s="491">
        <v>5</v>
      </c>
    </row>
    <row r="351" spans="1:8" ht="86.25" customHeight="1">
      <c r="A351" s="348">
        <v>27</v>
      </c>
      <c r="B351" s="475" t="s">
        <v>627</v>
      </c>
      <c r="C351" s="476"/>
      <c r="D351" s="476"/>
      <c r="E351" s="476"/>
      <c r="F351" s="476"/>
      <c r="G351" s="477"/>
    </row>
    <row r="352" spans="1:8">
      <c r="B352" s="470" t="s">
        <v>621</v>
      </c>
      <c r="C352" s="485">
        <v>1</v>
      </c>
      <c r="D352" s="485">
        <v>1</v>
      </c>
      <c r="E352" s="485">
        <v>0.75</v>
      </c>
      <c r="G352" s="485">
        <v>2.1</v>
      </c>
      <c r="H352" s="485">
        <f t="shared" ref="H352:H359" si="40">G352*E352*D352*C352</f>
        <v>1.5750000000000002</v>
      </c>
    </row>
    <row r="353" spans="1:8">
      <c r="B353" s="470" t="s">
        <v>619</v>
      </c>
      <c r="C353" s="485">
        <v>1</v>
      </c>
      <c r="D353" s="485">
        <v>2</v>
      </c>
      <c r="E353" s="485">
        <v>0.75</v>
      </c>
      <c r="G353" s="485">
        <v>2.1</v>
      </c>
      <c r="H353" s="485">
        <f t="shared" si="40"/>
        <v>3.1500000000000004</v>
      </c>
    </row>
    <row r="354" spans="1:8">
      <c r="B354" s="470" t="s">
        <v>620</v>
      </c>
      <c r="C354" s="485">
        <v>1</v>
      </c>
      <c r="D354" s="485">
        <v>2</v>
      </c>
      <c r="E354" s="485">
        <v>0.75</v>
      </c>
      <c r="G354" s="485">
        <v>2.1</v>
      </c>
      <c r="H354" s="485">
        <f t="shared" si="40"/>
        <v>3.1500000000000004</v>
      </c>
    </row>
    <row r="355" spans="1:8">
      <c r="B355" s="470" t="s">
        <v>622</v>
      </c>
      <c r="C355" s="485">
        <v>1</v>
      </c>
      <c r="D355" s="485">
        <v>2</v>
      </c>
      <c r="E355" s="485">
        <v>0.75</v>
      </c>
      <c r="G355" s="485">
        <v>2.1</v>
      </c>
      <c r="H355" s="485">
        <f t="shared" si="40"/>
        <v>3.1500000000000004</v>
      </c>
    </row>
    <row r="356" spans="1:8">
      <c r="B356" s="470" t="s">
        <v>623</v>
      </c>
      <c r="C356" s="485">
        <v>1</v>
      </c>
      <c r="D356" s="485">
        <v>1</v>
      </c>
      <c r="E356" s="485">
        <v>0.75</v>
      </c>
      <c r="G356" s="485">
        <v>2.1</v>
      </c>
      <c r="H356" s="485">
        <f t="shared" si="40"/>
        <v>1.5750000000000002</v>
      </c>
    </row>
    <row r="357" spans="1:8">
      <c r="B357" s="470" t="s">
        <v>624</v>
      </c>
      <c r="C357" s="485">
        <v>1</v>
      </c>
      <c r="D357" s="485">
        <v>1</v>
      </c>
      <c r="E357" s="485">
        <v>0.75</v>
      </c>
      <c r="G357" s="485">
        <v>2.1</v>
      </c>
      <c r="H357" s="485">
        <f t="shared" si="40"/>
        <v>1.5750000000000002</v>
      </c>
    </row>
    <row r="358" spans="1:8">
      <c r="B358" s="470" t="s">
        <v>625</v>
      </c>
      <c r="C358" s="485">
        <v>1</v>
      </c>
      <c r="D358" s="485">
        <v>1</v>
      </c>
      <c r="E358" s="485">
        <v>0.75</v>
      </c>
      <c r="G358" s="485">
        <v>2.1</v>
      </c>
      <c r="H358" s="485">
        <f t="shared" si="40"/>
        <v>1.5750000000000002</v>
      </c>
    </row>
    <row r="359" spans="1:8">
      <c r="B359" s="470" t="s">
        <v>626</v>
      </c>
      <c r="C359" s="485">
        <v>1</v>
      </c>
      <c r="D359" s="485">
        <v>1</v>
      </c>
      <c r="E359" s="485">
        <v>0.75</v>
      </c>
      <c r="G359" s="485">
        <v>2.1</v>
      </c>
      <c r="H359" s="485">
        <f t="shared" si="40"/>
        <v>1.5750000000000002</v>
      </c>
    </row>
    <row r="360" spans="1:8">
      <c r="B360" s="470"/>
      <c r="H360" s="485">
        <f>SUM(H352:H359)</f>
        <v>17.324999999999999</v>
      </c>
    </row>
    <row r="361" spans="1:8">
      <c r="B361" s="470"/>
      <c r="F361" s="492" t="s">
        <v>9</v>
      </c>
      <c r="G361" s="493"/>
      <c r="H361" s="491">
        <v>17.5</v>
      </c>
    </row>
    <row r="362" spans="1:8" ht="363" customHeight="1">
      <c r="A362" s="348">
        <v>28</v>
      </c>
      <c r="B362" s="475" t="s">
        <v>618</v>
      </c>
      <c r="C362" s="476"/>
      <c r="D362" s="476"/>
      <c r="E362" s="476"/>
      <c r="F362" s="476"/>
      <c r="G362" s="476"/>
      <c r="H362" s="477"/>
    </row>
    <row r="363" spans="1:8">
      <c r="B363" s="470" t="s">
        <v>621</v>
      </c>
      <c r="C363" s="485">
        <v>1</v>
      </c>
      <c r="D363" s="485">
        <v>1</v>
      </c>
      <c r="E363" s="485">
        <v>0.75</v>
      </c>
      <c r="G363" s="485">
        <v>2.1</v>
      </c>
      <c r="H363" s="485">
        <f t="shared" ref="H363:H370" si="41">G363*E363*D363*C363</f>
        <v>1.5750000000000002</v>
      </c>
    </row>
    <row r="364" spans="1:8">
      <c r="B364" s="470" t="s">
        <v>619</v>
      </c>
      <c r="C364" s="485">
        <v>1</v>
      </c>
      <c r="D364" s="485">
        <v>2</v>
      </c>
      <c r="E364" s="485">
        <v>0.75</v>
      </c>
      <c r="G364" s="485">
        <v>2.1</v>
      </c>
      <c r="H364" s="485">
        <f t="shared" si="41"/>
        <v>3.1500000000000004</v>
      </c>
    </row>
    <row r="365" spans="1:8">
      <c r="B365" s="470" t="s">
        <v>620</v>
      </c>
      <c r="C365" s="485">
        <v>1</v>
      </c>
      <c r="D365" s="485">
        <v>2</v>
      </c>
      <c r="E365" s="485">
        <v>0.75</v>
      </c>
      <c r="G365" s="485">
        <v>2.1</v>
      </c>
      <c r="H365" s="485">
        <f t="shared" si="41"/>
        <v>3.1500000000000004</v>
      </c>
    </row>
    <row r="366" spans="1:8">
      <c r="B366" s="470" t="s">
        <v>622</v>
      </c>
      <c r="C366" s="485">
        <v>1</v>
      </c>
      <c r="D366" s="485">
        <v>2</v>
      </c>
      <c r="E366" s="485">
        <v>0.75</v>
      </c>
      <c r="G366" s="485">
        <v>2.1</v>
      </c>
      <c r="H366" s="485">
        <f t="shared" si="41"/>
        <v>3.1500000000000004</v>
      </c>
    </row>
    <row r="367" spans="1:8">
      <c r="B367" s="470" t="s">
        <v>623</v>
      </c>
      <c r="C367" s="485">
        <v>1</v>
      </c>
      <c r="D367" s="485">
        <v>1</v>
      </c>
      <c r="E367" s="485">
        <v>0.75</v>
      </c>
      <c r="G367" s="485">
        <v>2.1</v>
      </c>
      <c r="H367" s="485">
        <f t="shared" si="41"/>
        <v>1.5750000000000002</v>
      </c>
    </row>
    <row r="368" spans="1:8">
      <c r="B368" s="470" t="s">
        <v>624</v>
      </c>
      <c r="C368" s="485">
        <v>1</v>
      </c>
      <c r="D368" s="485">
        <v>1</v>
      </c>
      <c r="E368" s="485">
        <v>0.75</v>
      </c>
      <c r="G368" s="485">
        <v>2.1</v>
      </c>
      <c r="H368" s="485">
        <f t="shared" si="41"/>
        <v>1.5750000000000002</v>
      </c>
    </row>
    <row r="369" spans="1:8">
      <c r="B369" s="470" t="s">
        <v>625</v>
      </c>
      <c r="C369" s="485">
        <v>1</v>
      </c>
      <c r="D369" s="485">
        <v>1</v>
      </c>
      <c r="E369" s="485">
        <v>0.75</v>
      </c>
      <c r="G369" s="485">
        <v>2.1</v>
      </c>
      <c r="H369" s="485">
        <f t="shared" si="41"/>
        <v>1.5750000000000002</v>
      </c>
    </row>
    <row r="370" spans="1:8">
      <c r="B370" s="470" t="s">
        <v>626</v>
      </c>
      <c r="C370" s="485">
        <v>1</v>
      </c>
      <c r="D370" s="485">
        <v>1</v>
      </c>
      <c r="E370" s="485">
        <v>0.75</v>
      </c>
      <c r="G370" s="485">
        <v>2.1</v>
      </c>
      <c r="H370" s="485">
        <f t="shared" si="41"/>
        <v>1.5750000000000002</v>
      </c>
    </row>
    <row r="371" spans="1:8">
      <c r="B371" s="470"/>
      <c r="H371" s="485">
        <f>SUM(H363:H370)</f>
        <v>17.324999999999999</v>
      </c>
    </row>
    <row r="372" spans="1:8">
      <c r="B372" s="470"/>
      <c r="F372" s="492" t="s">
        <v>9</v>
      </c>
      <c r="G372" s="493"/>
      <c r="H372" s="491">
        <v>17.5</v>
      </c>
    </row>
    <row r="373" spans="1:8" ht="83.25" customHeight="1">
      <c r="A373" s="348">
        <v>29</v>
      </c>
      <c r="B373" s="475" t="s">
        <v>705</v>
      </c>
      <c r="C373" s="476"/>
      <c r="D373" s="476"/>
      <c r="E373" s="476"/>
      <c r="F373" s="476"/>
      <c r="G373" s="476"/>
      <c r="H373" s="477"/>
    </row>
    <row r="374" spans="1:8">
      <c r="B374" s="470" t="s">
        <v>706</v>
      </c>
      <c r="C374" s="485">
        <v>7</v>
      </c>
      <c r="D374" s="485">
        <v>3</v>
      </c>
      <c r="E374" s="485">
        <v>6</v>
      </c>
      <c r="H374" s="485">
        <f>E374*D374*C374</f>
        <v>126</v>
      </c>
    </row>
    <row r="375" spans="1:8">
      <c r="B375" s="470" t="s">
        <v>735</v>
      </c>
      <c r="C375" s="485">
        <v>2</v>
      </c>
      <c r="D375" s="485">
        <v>2</v>
      </c>
      <c r="E375" s="485">
        <v>10</v>
      </c>
      <c r="H375" s="485">
        <f>E375*D375*C375</f>
        <v>40</v>
      </c>
    </row>
    <row r="376" spans="1:8">
      <c r="B376" s="470"/>
      <c r="H376" s="485">
        <f>SUM(H374:H375)</f>
        <v>166</v>
      </c>
    </row>
    <row r="377" spans="1:8">
      <c r="B377" s="470"/>
      <c r="F377" s="492" t="s">
        <v>9</v>
      </c>
      <c r="G377" s="493"/>
      <c r="H377" s="491">
        <v>166</v>
      </c>
    </row>
    <row r="378" spans="1:8" ht="37.5" customHeight="1">
      <c r="A378" s="348">
        <v>30</v>
      </c>
      <c r="B378" s="475" t="s">
        <v>718</v>
      </c>
      <c r="C378" s="476"/>
      <c r="D378" s="476"/>
      <c r="E378" s="476"/>
      <c r="F378" s="476"/>
      <c r="G378" s="476"/>
      <c r="H378" s="477"/>
    </row>
    <row r="379" spans="1:8">
      <c r="B379" s="470" t="s">
        <v>720</v>
      </c>
      <c r="C379" s="485">
        <v>7</v>
      </c>
      <c r="D379" s="485">
        <v>3</v>
      </c>
      <c r="H379" s="485">
        <v>21</v>
      </c>
    </row>
    <row r="380" spans="1:8">
      <c r="B380" s="470"/>
      <c r="F380" s="492" t="s">
        <v>9</v>
      </c>
      <c r="G380" s="493"/>
      <c r="H380" s="491">
        <v>21</v>
      </c>
    </row>
    <row r="381" spans="1:8" ht="130.5" customHeight="1">
      <c r="A381" s="348">
        <v>31</v>
      </c>
      <c r="B381" s="475" t="s">
        <v>717</v>
      </c>
      <c r="C381" s="476"/>
      <c r="D381" s="476"/>
      <c r="E381" s="476"/>
      <c r="F381" s="476"/>
      <c r="G381" s="476"/>
      <c r="H381" s="477"/>
    </row>
    <row r="382" spans="1:8" ht="20.25" customHeight="1">
      <c r="B382" s="470" t="s">
        <v>719</v>
      </c>
    </row>
    <row r="383" spans="1:8" ht="20.25" customHeight="1">
      <c r="B383" s="470" t="s">
        <v>720</v>
      </c>
      <c r="C383" s="485">
        <v>7</v>
      </c>
      <c r="D383" s="485">
        <v>3</v>
      </c>
      <c r="H383" s="485">
        <v>21</v>
      </c>
    </row>
    <row r="384" spans="1:8">
      <c r="B384" s="470"/>
      <c r="F384" s="492" t="s">
        <v>9</v>
      </c>
      <c r="G384" s="493"/>
      <c r="H384" s="491">
        <v>21</v>
      </c>
    </row>
    <row r="385" spans="1:8" ht="98.25" customHeight="1">
      <c r="A385" s="348">
        <v>32</v>
      </c>
      <c r="B385" s="475" t="s">
        <v>721</v>
      </c>
      <c r="C385" s="476"/>
      <c r="D385" s="476"/>
      <c r="E385" s="476"/>
      <c r="F385" s="476"/>
      <c r="G385" s="476"/>
      <c r="H385" s="477"/>
    </row>
    <row r="386" spans="1:8">
      <c r="B386" s="470" t="s">
        <v>722</v>
      </c>
      <c r="C386" s="485">
        <v>7</v>
      </c>
      <c r="D386" s="485">
        <v>3</v>
      </c>
      <c r="E386" s="485">
        <v>4.5</v>
      </c>
      <c r="H386" s="485">
        <f>E386*D386*C386</f>
        <v>94.5</v>
      </c>
    </row>
    <row r="387" spans="1:8">
      <c r="B387" s="470"/>
      <c r="F387" s="492" t="s">
        <v>9</v>
      </c>
      <c r="G387" s="493"/>
      <c r="H387" s="491">
        <v>94.5</v>
      </c>
    </row>
    <row r="388" spans="1:8" ht="45" customHeight="1">
      <c r="A388" s="348">
        <v>33</v>
      </c>
      <c r="B388" s="475" t="s">
        <v>732</v>
      </c>
      <c r="C388" s="476"/>
      <c r="D388" s="476"/>
      <c r="E388" s="476"/>
      <c r="F388" s="476"/>
      <c r="G388" s="476"/>
      <c r="H388" s="477"/>
    </row>
    <row r="389" spans="1:8">
      <c r="B389" s="470" t="s">
        <v>733</v>
      </c>
      <c r="C389" s="485">
        <v>1</v>
      </c>
      <c r="D389" s="485">
        <v>7</v>
      </c>
      <c r="E389" s="485">
        <v>6</v>
      </c>
      <c r="H389" s="485">
        <f>E389*D389</f>
        <v>42</v>
      </c>
    </row>
    <row r="390" spans="1:8">
      <c r="B390" s="470"/>
      <c r="F390" s="492" t="s">
        <v>9</v>
      </c>
      <c r="G390" s="493"/>
      <c r="H390" s="491">
        <v>42</v>
      </c>
    </row>
    <row r="391" spans="1:8" ht="51" customHeight="1">
      <c r="A391" s="348">
        <v>34</v>
      </c>
      <c r="B391" s="475" t="s">
        <v>737</v>
      </c>
      <c r="C391" s="476"/>
      <c r="D391" s="476"/>
      <c r="E391" s="476"/>
      <c r="F391" s="476"/>
      <c r="G391" s="476"/>
      <c r="H391" s="477"/>
    </row>
    <row r="392" spans="1:8">
      <c r="B392" s="470" t="s">
        <v>739</v>
      </c>
    </row>
    <row r="393" spans="1:8">
      <c r="B393" s="469" t="s">
        <v>532</v>
      </c>
      <c r="C393" s="486">
        <v>3</v>
      </c>
      <c r="D393" s="486">
        <v>3</v>
      </c>
      <c r="E393" s="486"/>
      <c r="F393" s="486"/>
      <c r="G393" s="486"/>
      <c r="H393" s="486">
        <f>D393*C393</f>
        <v>9</v>
      </c>
    </row>
    <row r="394" spans="1:8">
      <c r="B394" s="469" t="s">
        <v>533</v>
      </c>
      <c r="C394" s="486">
        <v>3</v>
      </c>
      <c r="D394" s="486">
        <v>3</v>
      </c>
      <c r="E394" s="486"/>
      <c r="F394" s="486"/>
      <c r="G394" s="486"/>
      <c r="H394" s="486">
        <f t="shared" ref="H394:H396" si="42">D394*C394</f>
        <v>9</v>
      </c>
    </row>
    <row r="395" spans="1:8">
      <c r="B395" s="469" t="s">
        <v>534</v>
      </c>
      <c r="C395" s="486">
        <v>3</v>
      </c>
      <c r="D395" s="486">
        <v>3</v>
      </c>
      <c r="E395" s="486"/>
      <c r="F395" s="486"/>
      <c r="G395" s="486"/>
      <c r="H395" s="486">
        <f t="shared" si="42"/>
        <v>9</v>
      </c>
    </row>
    <row r="396" spans="1:8" s="318" customFormat="1">
      <c r="B396" s="480" t="s">
        <v>535</v>
      </c>
      <c r="C396" s="486">
        <v>2</v>
      </c>
      <c r="D396" s="486">
        <v>3</v>
      </c>
      <c r="E396" s="486"/>
      <c r="F396" s="486"/>
      <c r="G396" s="486"/>
      <c r="H396" s="486">
        <f t="shared" si="42"/>
        <v>6</v>
      </c>
    </row>
    <row r="397" spans="1:8" s="318" customFormat="1">
      <c r="B397" s="480"/>
      <c r="C397" s="486"/>
      <c r="D397" s="486"/>
      <c r="E397" s="486"/>
      <c r="F397" s="486"/>
      <c r="G397" s="486"/>
      <c r="H397" s="486">
        <f>SUM(H393:H396)</f>
        <v>33</v>
      </c>
    </row>
    <row r="398" spans="1:8" s="318" customFormat="1">
      <c r="B398" s="480"/>
      <c r="C398" s="486"/>
      <c r="D398" s="486"/>
      <c r="E398" s="486"/>
      <c r="F398" s="492" t="s">
        <v>9</v>
      </c>
      <c r="G398" s="493"/>
      <c r="H398" s="491">
        <v>33</v>
      </c>
    </row>
    <row r="399" spans="1:8" s="318" customFormat="1">
      <c r="B399" s="480" t="s">
        <v>738</v>
      </c>
      <c r="C399" s="486"/>
      <c r="D399" s="486"/>
      <c r="E399" s="486"/>
      <c r="F399" s="486"/>
      <c r="G399" s="486"/>
      <c r="H399" s="486"/>
    </row>
    <row r="400" spans="1:8" s="318" customFormat="1">
      <c r="B400" s="480" t="s">
        <v>537</v>
      </c>
      <c r="C400" s="486">
        <v>1</v>
      </c>
      <c r="D400" s="486">
        <v>6</v>
      </c>
      <c r="E400" s="486"/>
      <c r="F400" s="486"/>
      <c r="G400" s="486"/>
      <c r="H400" s="486">
        <f>D400*C400</f>
        <v>6</v>
      </c>
    </row>
    <row r="401" spans="2:8" s="318" customFormat="1">
      <c r="B401" s="480" t="s">
        <v>536</v>
      </c>
      <c r="C401" s="486">
        <v>1</v>
      </c>
      <c r="D401" s="486">
        <v>3</v>
      </c>
      <c r="E401" s="486"/>
      <c r="F401" s="486"/>
      <c r="G401" s="486"/>
      <c r="H401" s="486">
        <f t="shared" ref="H401:H404" si="43">D401*C401</f>
        <v>3</v>
      </c>
    </row>
    <row r="402" spans="2:8" s="318" customFormat="1">
      <c r="B402" s="480" t="s">
        <v>538</v>
      </c>
      <c r="C402" s="486">
        <v>1</v>
      </c>
      <c r="D402" s="486">
        <v>6</v>
      </c>
      <c r="E402" s="486"/>
      <c r="F402" s="486"/>
      <c r="G402" s="486"/>
      <c r="H402" s="486">
        <f t="shared" si="43"/>
        <v>6</v>
      </c>
    </row>
    <row r="403" spans="2:8" s="318" customFormat="1">
      <c r="B403" s="480" t="s">
        <v>539</v>
      </c>
      <c r="C403" s="486">
        <v>1</v>
      </c>
      <c r="D403" s="486">
        <v>4</v>
      </c>
      <c r="E403" s="486"/>
      <c r="F403" s="486"/>
      <c r="G403" s="486"/>
      <c r="H403" s="486">
        <f t="shared" si="43"/>
        <v>4</v>
      </c>
    </row>
    <row r="404" spans="2:8" s="318" customFormat="1">
      <c r="B404" s="480" t="s">
        <v>578</v>
      </c>
      <c r="C404" s="486">
        <v>1</v>
      </c>
      <c r="D404" s="486">
        <v>8</v>
      </c>
      <c r="E404" s="486"/>
      <c r="F404" s="486"/>
      <c r="G404" s="486"/>
      <c r="H404" s="486">
        <f t="shared" si="43"/>
        <v>8</v>
      </c>
    </row>
    <row r="405" spans="2:8" s="318" customFormat="1">
      <c r="B405" s="480"/>
      <c r="C405" s="486"/>
      <c r="D405" s="486"/>
      <c r="E405" s="486"/>
      <c r="F405" s="486"/>
      <c r="G405" s="486"/>
      <c r="H405" s="486">
        <f>SUM(H400:K404)</f>
        <v>27</v>
      </c>
    </row>
    <row r="406" spans="2:8">
      <c r="B406" s="470"/>
      <c r="F406" s="492" t="s">
        <v>9</v>
      </c>
      <c r="G406" s="493"/>
      <c r="H406" s="491">
        <v>27</v>
      </c>
    </row>
  </sheetData>
  <mergeCells count="79">
    <mergeCell ref="F279:G279"/>
    <mergeCell ref="F244:G244"/>
    <mergeCell ref="F256:G256"/>
    <mergeCell ref="F259:G259"/>
    <mergeCell ref="F264:G264"/>
    <mergeCell ref="F273:G273"/>
    <mergeCell ref="F135:G135"/>
    <mergeCell ref="F142:G142"/>
    <mergeCell ref="F151:G151"/>
    <mergeCell ref="F190:G190"/>
    <mergeCell ref="F229:G229"/>
    <mergeCell ref="F35:G35"/>
    <mergeCell ref="F84:G84"/>
    <mergeCell ref="F99:G99"/>
    <mergeCell ref="F111:G111"/>
    <mergeCell ref="F123:G123"/>
    <mergeCell ref="F384:G384"/>
    <mergeCell ref="F387:G387"/>
    <mergeCell ref="F390:G390"/>
    <mergeCell ref="F398:G398"/>
    <mergeCell ref="F406:G406"/>
    <mergeCell ref="F350:G350"/>
    <mergeCell ref="F361:G361"/>
    <mergeCell ref="F377:G377"/>
    <mergeCell ref="F372:G372"/>
    <mergeCell ref="F380:G380"/>
    <mergeCell ref="F330:G330"/>
    <mergeCell ref="F335:G335"/>
    <mergeCell ref="F340:G340"/>
    <mergeCell ref="F344:G344"/>
    <mergeCell ref="F347:G347"/>
    <mergeCell ref="B391:H391"/>
    <mergeCell ref="B385:H385"/>
    <mergeCell ref="B388:H388"/>
    <mergeCell ref="B46:H46"/>
    <mergeCell ref="B245:H245"/>
    <mergeCell ref="B373:H373"/>
    <mergeCell ref="B378:H378"/>
    <mergeCell ref="B381:H381"/>
    <mergeCell ref="B280:H280"/>
    <mergeCell ref="B230:H230"/>
    <mergeCell ref="B274:H274"/>
    <mergeCell ref="B257:H257"/>
    <mergeCell ref="B260:H260"/>
    <mergeCell ref="B265:H265"/>
    <mergeCell ref="B362:H362"/>
    <mergeCell ref="B337:H337"/>
    <mergeCell ref="B85:H85"/>
    <mergeCell ref="A1:I1"/>
    <mergeCell ref="A2:I2"/>
    <mergeCell ref="B36:G36"/>
    <mergeCell ref="F44:G44"/>
    <mergeCell ref="F45:G45"/>
    <mergeCell ref="F25:G25"/>
    <mergeCell ref="A3:H3"/>
    <mergeCell ref="A4:H4"/>
    <mergeCell ref="C5:D5"/>
    <mergeCell ref="B18:G18"/>
    <mergeCell ref="F26:G26"/>
    <mergeCell ref="B27:H27"/>
    <mergeCell ref="B6:G6"/>
    <mergeCell ref="F16:G16"/>
    <mergeCell ref="F17:G17"/>
    <mergeCell ref="B112:H112"/>
    <mergeCell ref="B100:H100"/>
    <mergeCell ref="B124:H124"/>
    <mergeCell ref="B341:H341"/>
    <mergeCell ref="B351:G351"/>
    <mergeCell ref="B152:H152"/>
    <mergeCell ref="B191:H191"/>
    <mergeCell ref="B136:H136"/>
    <mergeCell ref="B143:H143"/>
    <mergeCell ref="B320:H320"/>
    <mergeCell ref="B331:H331"/>
    <mergeCell ref="B345:H345"/>
    <mergeCell ref="B348:H348"/>
    <mergeCell ref="F311:G311"/>
    <mergeCell ref="F319:G319"/>
    <mergeCell ref="F326:G326"/>
  </mergeCells>
  <phoneticPr fontId="71" type="noConversion"/>
  <pageMargins left="0.70866141732283472" right="0.70866141732283472" top="0.35433070866141736" bottom="0.35433070866141736" header="0.31496062992125984" footer="0.31496062992125984"/>
  <pageSetup scale="74" fitToHeight="0" orientation="portrait" r:id="rId1"/>
</worksheet>
</file>

<file path=xl/worksheets/sheet10.xml><?xml version="1.0" encoding="utf-8"?>
<worksheet xmlns="http://schemas.openxmlformats.org/spreadsheetml/2006/main" xmlns:r="http://schemas.openxmlformats.org/officeDocument/2006/relationships">
  <dimension ref="A1:L9"/>
  <sheetViews>
    <sheetView view="pageBreakPreview" topLeftCell="B4" zoomScale="69" zoomScaleNormal="25" zoomScaleSheetLayoutView="69" workbookViewId="0">
      <selection activeCell="L5" sqref="L5"/>
    </sheetView>
  </sheetViews>
  <sheetFormatPr defaultRowHeight="12.75"/>
  <cols>
    <col min="1" max="1" width="6.28515625" style="109" hidden="1" customWidth="1"/>
    <col min="2" max="2" width="0.28515625" style="105" customWidth="1"/>
    <col min="3" max="3" width="8" style="105" customWidth="1"/>
    <col min="4" max="4" width="111.140625" style="108" customWidth="1"/>
    <col min="5" max="5" width="6" style="107" customWidth="1"/>
    <col min="6" max="6" width="8.140625" style="106" customWidth="1"/>
    <col min="7" max="7" width="7.7109375" style="105" customWidth="1"/>
    <col min="8" max="8" width="9.140625" style="104" customWidth="1"/>
    <col min="9" max="9" width="8.85546875" style="105" customWidth="1"/>
    <col min="10" max="16384" width="9.140625" style="104"/>
  </cols>
  <sheetData>
    <row r="1" spans="1:12" ht="45.75" customHeight="1">
      <c r="B1" s="123"/>
      <c r="C1" s="378" t="str">
        <f>[3]ABSTRACT!A2</f>
        <v xml:space="preserve"> PROVIDING 1NO.OF LIFT ARRANGEMENT (13 PERSON)CAPACITY FOR THE CONSTRUCTION DISTRICT POLICE OFFICE  BUILDING WITH DEVELOPMENT WORKS AT COIMBATORE  IN COIMBATORE DISTRICT.</v>
      </c>
      <c r="D1" s="378"/>
      <c r="E1" s="378"/>
      <c r="F1" s="378"/>
      <c r="G1" s="378"/>
      <c r="H1" s="378"/>
      <c r="I1" s="378"/>
    </row>
    <row r="2" spans="1:12" s="109" customFormat="1" ht="32.25" customHeight="1">
      <c r="A2" s="118" t="s">
        <v>101</v>
      </c>
      <c r="B2" s="120" t="s">
        <v>102</v>
      </c>
      <c r="C2" s="112" t="s">
        <v>103</v>
      </c>
      <c r="D2" s="112" t="s">
        <v>1</v>
      </c>
      <c r="E2" s="112" t="s">
        <v>104</v>
      </c>
      <c r="F2" s="122" t="s">
        <v>3</v>
      </c>
      <c r="G2" s="112" t="s">
        <v>4</v>
      </c>
      <c r="H2" s="112" t="s">
        <v>5</v>
      </c>
      <c r="I2" s="121" t="s">
        <v>6</v>
      </c>
    </row>
    <row r="3" spans="1:12" s="116" customFormat="1" ht="15.75">
      <c r="A3" s="114">
        <v>1</v>
      </c>
      <c r="B3" s="120">
        <v>2</v>
      </c>
      <c r="C3" s="112"/>
      <c r="D3" s="141">
        <v>3</v>
      </c>
      <c r="E3" s="114"/>
      <c r="F3" s="119"/>
      <c r="G3" s="118">
        <v>5</v>
      </c>
      <c r="H3" s="114"/>
      <c r="I3" s="118">
        <v>7</v>
      </c>
      <c r="L3" s="117"/>
    </row>
    <row r="4" spans="1:12" ht="51.75" customHeight="1">
      <c r="A4" s="114">
        <v>1</v>
      </c>
      <c r="B4" s="113"/>
      <c r="C4" s="137">
        <v>1</v>
      </c>
      <c r="D4" s="142" t="s">
        <v>110</v>
      </c>
      <c r="E4" s="138"/>
      <c r="F4" s="115"/>
      <c r="G4" s="115"/>
      <c r="H4" s="115"/>
      <c r="I4" s="115"/>
    </row>
    <row r="5" spans="1:12" ht="409.5" customHeight="1">
      <c r="A5" s="114"/>
      <c r="B5" s="113"/>
      <c r="C5" s="137"/>
      <c r="D5" s="379" t="s">
        <v>109</v>
      </c>
      <c r="E5" s="139">
        <v>3</v>
      </c>
      <c r="F5" s="110">
        <v>2</v>
      </c>
      <c r="G5" s="111"/>
      <c r="H5" s="111"/>
      <c r="I5" s="110">
        <f>E5*F5</f>
        <v>6</v>
      </c>
    </row>
    <row r="6" spans="1:12" ht="85.5" customHeight="1">
      <c r="A6" s="114"/>
      <c r="B6" s="113"/>
      <c r="C6" s="137"/>
      <c r="D6" s="379"/>
      <c r="E6" s="140"/>
      <c r="F6" s="110"/>
      <c r="G6" s="111"/>
      <c r="H6" s="111"/>
      <c r="I6" s="110"/>
    </row>
    <row r="7" spans="1:12" ht="85.5" customHeight="1">
      <c r="A7" s="114"/>
      <c r="B7" s="113"/>
      <c r="C7" s="137"/>
      <c r="D7" s="379"/>
      <c r="E7" s="140"/>
      <c r="F7" s="110"/>
      <c r="G7" s="111"/>
      <c r="H7" s="111"/>
      <c r="I7" s="110"/>
    </row>
    <row r="8" spans="1:12" ht="85.5" customHeight="1">
      <c r="A8" s="114"/>
      <c r="B8" s="113"/>
      <c r="C8" s="137"/>
      <c r="D8" s="379"/>
      <c r="E8" s="140"/>
      <c r="F8" s="110"/>
      <c r="G8" s="111"/>
      <c r="H8" s="111"/>
      <c r="I8" s="110"/>
    </row>
    <row r="9" spans="1:12" ht="34.5" customHeight="1">
      <c r="A9" s="114"/>
      <c r="B9" s="113"/>
      <c r="C9" s="137"/>
      <c r="D9" s="380"/>
      <c r="E9" s="140"/>
      <c r="F9" s="110"/>
      <c r="G9" s="111"/>
      <c r="H9" s="111"/>
      <c r="I9" s="110"/>
    </row>
  </sheetData>
  <mergeCells count="2">
    <mergeCell ref="C1:I1"/>
    <mergeCell ref="D5:D9"/>
  </mergeCells>
  <printOptions horizontalCentered="1" verticalCentered="1"/>
  <pageMargins left="0.27559055118110237" right="0.01" top="0.42" bottom="2.34" header="0.77" footer="0.35433070866141736"/>
  <pageSetup paperSize="14" scale="58" orientation="portrait" verticalDpi="180" r:id="rId1"/>
  <headerFooter alignWithMargins="0">
    <oddHeader>&amp;CPage &amp;P</oddHeader>
  </headerFooter>
  <colBreaks count="1" manualBreakCount="1">
    <brk id="21" max="244" man="1"/>
  </colBreaks>
</worksheet>
</file>

<file path=xl/worksheets/sheet11.xml><?xml version="1.0" encoding="utf-8"?>
<worksheet xmlns="http://schemas.openxmlformats.org/spreadsheetml/2006/main" xmlns:r="http://schemas.openxmlformats.org/officeDocument/2006/relationships">
  <dimension ref="A1:F11"/>
  <sheetViews>
    <sheetView view="pageBreakPreview" topLeftCell="A5" zoomScale="55" zoomScaleSheetLayoutView="55" workbookViewId="0">
      <selection activeCell="D5" sqref="D5:D10"/>
    </sheetView>
  </sheetViews>
  <sheetFormatPr defaultRowHeight="15.75"/>
  <cols>
    <col min="1" max="1" width="5.5703125" style="127" customWidth="1"/>
    <col min="2" max="2" width="8.7109375" style="127" customWidth="1"/>
    <col min="3" max="3" width="113.7109375" style="130" customWidth="1"/>
    <col min="4" max="4" width="15.85546875" style="127" customWidth="1"/>
    <col min="5" max="5" width="11" style="127" customWidth="1"/>
    <col min="6" max="6" width="20.140625" style="127" customWidth="1"/>
    <col min="7" max="7" width="9.140625" style="127"/>
    <col min="8" max="8" width="10.85546875" style="127" bestFit="1" customWidth="1"/>
    <col min="9" max="9" width="11.140625" style="127" bestFit="1" customWidth="1"/>
    <col min="10" max="256" width="9.140625" style="127"/>
    <col min="257" max="257" width="5.5703125" style="127" customWidth="1"/>
    <col min="258" max="258" width="8.7109375" style="127" customWidth="1"/>
    <col min="259" max="259" width="66.140625" style="127" customWidth="1"/>
    <col min="260" max="260" width="13" style="127" customWidth="1"/>
    <col min="261" max="261" width="6" style="127" customWidth="1"/>
    <col min="262" max="262" width="16.7109375" style="127" customWidth="1"/>
    <col min="263" max="263" width="9.140625" style="127"/>
    <col min="264" max="264" width="10.85546875" style="127" bestFit="1" customWidth="1"/>
    <col min="265" max="265" width="11.140625" style="127" bestFit="1" customWidth="1"/>
    <col min="266" max="512" width="9.140625" style="127"/>
    <col min="513" max="513" width="5.5703125" style="127" customWidth="1"/>
    <col min="514" max="514" width="8.7109375" style="127" customWidth="1"/>
    <col min="515" max="515" width="66.140625" style="127" customWidth="1"/>
    <col min="516" max="516" width="13" style="127" customWidth="1"/>
    <col min="517" max="517" width="6" style="127" customWidth="1"/>
    <col min="518" max="518" width="16.7109375" style="127" customWidth="1"/>
    <col min="519" max="519" width="9.140625" style="127"/>
    <col min="520" max="520" width="10.85546875" style="127" bestFit="1" customWidth="1"/>
    <col min="521" max="521" width="11.140625" style="127" bestFit="1" customWidth="1"/>
    <col min="522" max="768" width="9.140625" style="127"/>
    <col min="769" max="769" width="5.5703125" style="127" customWidth="1"/>
    <col min="770" max="770" width="8.7109375" style="127" customWidth="1"/>
    <col min="771" max="771" width="66.140625" style="127" customWidth="1"/>
    <col min="772" max="772" width="13" style="127" customWidth="1"/>
    <col min="773" max="773" width="6" style="127" customWidth="1"/>
    <col min="774" max="774" width="16.7109375" style="127" customWidth="1"/>
    <col min="775" max="775" width="9.140625" style="127"/>
    <col min="776" max="776" width="10.85546875" style="127" bestFit="1" customWidth="1"/>
    <col min="777" max="777" width="11.140625" style="127" bestFit="1" customWidth="1"/>
    <col min="778" max="1024" width="9.140625" style="127"/>
    <col min="1025" max="1025" width="5.5703125" style="127" customWidth="1"/>
    <col min="1026" max="1026" width="8.7109375" style="127" customWidth="1"/>
    <col min="1027" max="1027" width="66.140625" style="127" customWidth="1"/>
    <col min="1028" max="1028" width="13" style="127" customWidth="1"/>
    <col min="1029" max="1029" width="6" style="127" customWidth="1"/>
    <col min="1030" max="1030" width="16.7109375" style="127" customWidth="1"/>
    <col min="1031" max="1031" width="9.140625" style="127"/>
    <col min="1032" max="1032" width="10.85546875" style="127" bestFit="1" customWidth="1"/>
    <col min="1033" max="1033" width="11.140625" style="127" bestFit="1" customWidth="1"/>
    <col min="1034" max="1280" width="9.140625" style="127"/>
    <col min="1281" max="1281" width="5.5703125" style="127" customWidth="1"/>
    <col min="1282" max="1282" width="8.7109375" style="127" customWidth="1"/>
    <col min="1283" max="1283" width="66.140625" style="127" customWidth="1"/>
    <col min="1284" max="1284" width="13" style="127" customWidth="1"/>
    <col min="1285" max="1285" width="6" style="127" customWidth="1"/>
    <col min="1286" max="1286" width="16.7109375" style="127" customWidth="1"/>
    <col min="1287" max="1287" width="9.140625" style="127"/>
    <col min="1288" max="1288" width="10.85546875" style="127" bestFit="1" customWidth="1"/>
    <col min="1289" max="1289" width="11.140625" style="127" bestFit="1" customWidth="1"/>
    <col min="1290" max="1536" width="9.140625" style="127"/>
    <col min="1537" max="1537" width="5.5703125" style="127" customWidth="1"/>
    <col min="1538" max="1538" width="8.7109375" style="127" customWidth="1"/>
    <col min="1539" max="1539" width="66.140625" style="127" customWidth="1"/>
    <col min="1540" max="1540" width="13" style="127" customWidth="1"/>
    <col min="1541" max="1541" width="6" style="127" customWidth="1"/>
    <col min="1542" max="1542" width="16.7109375" style="127" customWidth="1"/>
    <col min="1543" max="1543" width="9.140625" style="127"/>
    <col min="1544" max="1544" width="10.85546875" style="127" bestFit="1" customWidth="1"/>
    <col min="1545" max="1545" width="11.140625" style="127" bestFit="1" customWidth="1"/>
    <col min="1546" max="1792" width="9.140625" style="127"/>
    <col min="1793" max="1793" width="5.5703125" style="127" customWidth="1"/>
    <col min="1794" max="1794" width="8.7109375" style="127" customWidth="1"/>
    <col min="1795" max="1795" width="66.140625" style="127" customWidth="1"/>
    <col min="1796" max="1796" width="13" style="127" customWidth="1"/>
    <col min="1797" max="1797" width="6" style="127" customWidth="1"/>
    <col min="1798" max="1798" width="16.7109375" style="127" customWidth="1"/>
    <col min="1799" max="1799" width="9.140625" style="127"/>
    <col min="1800" max="1800" width="10.85546875" style="127" bestFit="1" customWidth="1"/>
    <col min="1801" max="1801" width="11.140625" style="127" bestFit="1" customWidth="1"/>
    <col min="1802" max="2048" width="9.140625" style="127"/>
    <col min="2049" max="2049" width="5.5703125" style="127" customWidth="1"/>
    <col min="2050" max="2050" width="8.7109375" style="127" customWidth="1"/>
    <col min="2051" max="2051" width="66.140625" style="127" customWidth="1"/>
    <col min="2052" max="2052" width="13" style="127" customWidth="1"/>
    <col min="2053" max="2053" width="6" style="127" customWidth="1"/>
    <col min="2054" max="2054" width="16.7109375" style="127" customWidth="1"/>
    <col min="2055" max="2055" width="9.140625" style="127"/>
    <col min="2056" max="2056" width="10.85546875" style="127" bestFit="1" customWidth="1"/>
    <col min="2057" max="2057" width="11.140625" style="127" bestFit="1" customWidth="1"/>
    <col min="2058" max="2304" width="9.140625" style="127"/>
    <col min="2305" max="2305" width="5.5703125" style="127" customWidth="1"/>
    <col min="2306" max="2306" width="8.7109375" style="127" customWidth="1"/>
    <col min="2307" max="2307" width="66.140625" style="127" customWidth="1"/>
    <col min="2308" max="2308" width="13" style="127" customWidth="1"/>
    <col min="2309" max="2309" width="6" style="127" customWidth="1"/>
    <col min="2310" max="2310" width="16.7109375" style="127" customWidth="1"/>
    <col min="2311" max="2311" width="9.140625" style="127"/>
    <col min="2312" max="2312" width="10.85546875" style="127" bestFit="1" customWidth="1"/>
    <col min="2313" max="2313" width="11.140625" style="127" bestFit="1" customWidth="1"/>
    <col min="2314" max="2560" width="9.140625" style="127"/>
    <col min="2561" max="2561" width="5.5703125" style="127" customWidth="1"/>
    <col min="2562" max="2562" width="8.7109375" style="127" customWidth="1"/>
    <col min="2563" max="2563" width="66.140625" style="127" customWidth="1"/>
    <col min="2564" max="2564" width="13" style="127" customWidth="1"/>
    <col min="2565" max="2565" width="6" style="127" customWidth="1"/>
    <col min="2566" max="2566" width="16.7109375" style="127" customWidth="1"/>
    <col min="2567" max="2567" width="9.140625" style="127"/>
    <col min="2568" max="2568" width="10.85546875" style="127" bestFit="1" customWidth="1"/>
    <col min="2569" max="2569" width="11.140625" style="127" bestFit="1" customWidth="1"/>
    <col min="2570" max="2816" width="9.140625" style="127"/>
    <col min="2817" max="2817" width="5.5703125" style="127" customWidth="1"/>
    <col min="2818" max="2818" width="8.7109375" style="127" customWidth="1"/>
    <col min="2819" max="2819" width="66.140625" style="127" customWidth="1"/>
    <col min="2820" max="2820" width="13" style="127" customWidth="1"/>
    <col min="2821" max="2821" width="6" style="127" customWidth="1"/>
    <col min="2822" max="2822" width="16.7109375" style="127" customWidth="1"/>
    <col min="2823" max="2823" width="9.140625" style="127"/>
    <col min="2824" max="2824" width="10.85546875" style="127" bestFit="1" customWidth="1"/>
    <col min="2825" max="2825" width="11.140625" style="127" bestFit="1" customWidth="1"/>
    <col min="2826" max="3072" width="9.140625" style="127"/>
    <col min="3073" max="3073" width="5.5703125" style="127" customWidth="1"/>
    <col min="3074" max="3074" width="8.7109375" style="127" customWidth="1"/>
    <col min="3075" max="3075" width="66.140625" style="127" customWidth="1"/>
    <col min="3076" max="3076" width="13" style="127" customWidth="1"/>
    <col min="3077" max="3077" width="6" style="127" customWidth="1"/>
    <col min="3078" max="3078" width="16.7109375" style="127" customWidth="1"/>
    <col min="3079" max="3079" width="9.140625" style="127"/>
    <col min="3080" max="3080" width="10.85546875" style="127" bestFit="1" customWidth="1"/>
    <col min="3081" max="3081" width="11.140625" style="127" bestFit="1" customWidth="1"/>
    <col min="3082" max="3328" width="9.140625" style="127"/>
    <col min="3329" max="3329" width="5.5703125" style="127" customWidth="1"/>
    <col min="3330" max="3330" width="8.7109375" style="127" customWidth="1"/>
    <col min="3331" max="3331" width="66.140625" style="127" customWidth="1"/>
    <col min="3332" max="3332" width="13" style="127" customWidth="1"/>
    <col min="3333" max="3333" width="6" style="127" customWidth="1"/>
    <col min="3334" max="3334" width="16.7109375" style="127" customWidth="1"/>
    <col min="3335" max="3335" width="9.140625" style="127"/>
    <col min="3336" max="3336" width="10.85546875" style="127" bestFit="1" customWidth="1"/>
    <col min="3337" max="3337" width="11.140625" style="127" bestFit="1" customWidth="1"/>
    <col min="3338" max="3584" width="9.140625" style="127"/>
    <col min="3585" max="3585" width="5.5703125" style="127" customWidth="1"/>
    <col min="3586" max="3586" width="8.7109375" style="127" customWidth="1"/>
    <col min="3587" max="3587" width="66.140625" style="127" customWidth="1"/>
    <col min="3588" max="3588" width="13" style="127" customWidth="1"/>
    <col min="3589" max="3589" width="6" style="127" customWidth="1"/>
    <col min="3590" max="3590" width="16.7109375" style="127" customWidth="1"/>
    <col min="3591" max="3591" width="9.140625" style="127"/>
    <col min="3592" max="3592" width="10.85546875" style="127" bestFit="1" customWidth="1"/>
    <col min="3593" max="3593" width="11.140625" style="127" bestFit="1" customWidth="1"/>
    <col min="3594" max="3840" width="9.140625" style="127"/>
    <col min="3841" max="3841" width="5.5703125" style="127" customWidth="1"/>
    <col min="3842" max="3842" width="8.7109375" style="127" customWidth="1"/>
    <col min="3843" max="3843" width="66.140625" style="127" customWidth="1"/>
    <col min="3844" max="3844" width="13" style="127" customWidth="1"/>
    <col min="3845" max="3845" width="6" style="127" customWidth="1"/>
    <col min="3846" max="3846" width="16.7109375" style="127" customWidth="1"/>
    <col min="3847" max="3847" width="9.140625" style="127"/>
    <col min="3848" max="3848" width="10.85546875" style="127" bestFit="1" customWidth="1"/>
    <col min="3849" max="3849" width="11.140625" style="127" bestFit="1" customWidth="1"/>
    <col min="3850" max="4096" width="9.140625" style="127"/>
    <col min="4097" max="4097" width="5.5703125" style="127" customWidth="1"/>
    <col min="4098" max="4098" width="8.7109375" style="127" customWidth="1"/>
    <col min="4099" max="4099" width="66.140625" style="127" customWidth="1"/>
    <col min="4100" max="4100" width="13" style="127" customWidth="1"/>
    <col min="4101" max="4101" width="6" style="127" customWidth="1"/>
    <col min="4102" max="4102" width="16.7109375" style="127" customWidth="1"/>
    <col min="4103" max="4103" width="9.140625" style="127"/>
    <col min="4104" max="4104" width="10.85546875" style="127" bestFit="1" customWidth="1"/>
    <col min="4105" max="4105" width="11.140625" style="127" bestFit="1" customWidth="1"/>
    <col min="4106" max="4352" width="9.140625" style="127"/>
    <col min="4353" max="4353" width="5.5703125" style="127" customWidth="1"/>
    <col min="4354" max="4354" width="8.7109375" style="127" customWidth="1"/>
    <col min="4355" max="4355" width="66.140625" style="127" customWidth="1"/>
    <col min="4356" max="4356" width="13" style="127" customWidth="1"/>
    <col min="4357" max="4357" width="6" style="127" customWidth="1"/>
    <col min="4358" max="4358" width="16.7109375" style="127" customWidth="1"/>
    <col min="4359" max="4359" width="9.140625" style="127"/>
    <col min="4360" max="4360" width="10.85546875" style="127" bestFit="1" customWidth="1"/>
    <col min="4361" max="4361" width="11.140625" style="127" bestFit="1" customWidth="1"/>
    <col min="4362" max="4608" width="9.140625" style="127"/>
    <col min="4609" max="4609" width="5.5703125" style="127" customWidth="1"/>
    <col min="4610" max="4610" width="8.7109375" style="127" customWidth="1"/>
    <col min="4611" max="4611" width="66.140625" style="127" customWidth="1"/>
    <col min="4612" max="4612" width="13" style="127" customWidth="1"/>
    <col min="4613" max="4613" width="6" style="127" customWidth="1"/>
    <col min="4614" max="4614" width="16.7109375" style="127" customWidth="1"/>
    <col min="4615" max="4615" width="9.140625" style="127"/>
    <col min="4616" max="4616" width="10.85546875" style="127" bestFit="1" customWidth="1"/>
    <col min="4617" max="4617" width="11.140625" style="127" bestFit="1" customWidth="1"/>
    <col min="4618" max="4864" width="9.140625" style="127"/>
    <col min="4865" max="4865" width="5.5703125" style="127" customWidth="1"/>
    <col min="4866" max="4866" width="8.7109375" style="127" customWidth="1"/>
    <col min="4867" max="4867" width="66.140625" style="127" customWidth="1"/>
    <col min="4868" max="4868" width="13" style="127" customWidth="1"/>
    <col min="4869" max="4869" width="6" style="127" customWidth="1"/>
    <col min="4870" max="4870" width="16.7109375" style="127" customWidth="1"/>
    <col min="4871" max="4871" width="9.140625" style="127"/>
    <col min="4872" max="4872" width="10.85546875" style="127" bestFit="1" customWidth="1"/>
    <col min="4873" max="4873" width="11.140625" style="127" bestFit="1" customWidth="1"/>
    <col min="4874" max="5120" width="9.140625" style="127"/>
    <col min="5121" max="5121" width="5.5703125" style="127" customWidth="1"/>
    <col min="5122" max="5122" width="8.7109375" style="127" customWidth="1"/>
    <col min="5123" max="5123" width="66.140625" style="127" customWidth="1"/>
    <col min="5124" max="5124" width="13" style="127" customWidth="1"/>
    <col min="5125" max="5125" width="6" style="127" customWidth="1"/>
    <col min="5126" max="5126" width="16.7109375" style="127" customWidth="1"/>
    <col min="5127" max="5127" width="9.140625" style="127"/>
    <col min="5128" max="5128" width="10.85546875" style="127" bestFit="1" customWidth="1"/>
    <col min="5129" max="5129" width="11.140625" style="127" bestFit="1" customWidth="1"/>
    <col min="5130" max="5376" width="9.140625" style="127"/>
    <col min="5377" max="5377" width="5.5703125" style="127" customWidth="1"/>
    <col min="5378" max="5378" width="8.7109375" style="127" customWidth="1"/>
    <col min="5379" max="5379" width="66.140625" style="127" customWidth="1"/>
    <col min="5380" max="5380" width="13" style="127" customWidth="1"/>
    <col min="5381" max="5381" width="6" style="127" customWidth="1"/>
    <col min="5382" max="5382" width="16.7109375" style="127" customWidth="1"/>
    <col min="5383" max="5383" width="9.140625" style="127"/>
    <col min="5384" max="5384" width="10.85546875" style="127" bestFit="1" customWidth="1"/>
    <col min="5385" max="5385" width="11.140625" style="127" bestFit="1" customWidth="1"/>
    <col min="5386" max="5632" width="9.140625" style="127"/>
    <col min="5633" max="5633" width="5.5703125" style="127" customWidth="1"/>
    <col min="5634" max="5634" width="8.7109375" style="127" customWidth="1"/>
    <col min="5635" max="5635" width="66.140625" style="127" customWidth="1"/>
    <col min="5636" max="5636" width="13" style="127" customWidth="1"/>
    <col min="5637" max="5637" width="6" style="127" customWidth="1"/>
    <col min="5638" max="5638" width="16.7109375" style="127" customWidth="1"/>
    <col min="5639" max="5639" width="9.140625" style="127"/>
    <col min="5640" max="5640" width="10.85546875" style="127" bestFit="1" customWidth="1"/>
    <col min="5641" max="5641" width="11.140625" style="127" bestFit="1" customWidth="1"/>
    <col min="5642" max="5888" width="9.140625" style="127"/>
    <col min="5889" max="5889" width="5.5703125" style="127" customWidth="1"/>
    <col min="5890" max="5890" width="8.7109375" style="127" customWidth="1"/>
    <col min="5891" max="5891" width="66.140625" style="127" customWidth="1"/>
    <col min="5892" max="5892" width="13" style="127" customWidth="1"/>
    <col min="5893" max="5893" width="6" style="127" customWidth="1"/>
    <col min="5894" max="5894" width="16.7109375" style="127" customWidth="1"/>
    <col min="5895" max="5895" width="9.140625" style="127"/>
    <col min="5896" max="5896" width="10.85546875" style="127" bestFit="1" customWidth="1"/>
    <col min="5897" max="5897" width="11.140625" style="127" bestFit="1" customWidth="1"/>
    <col min="5898" max="6144" width="9.140625" style="127"/>
    <col min="6145" max="6145" width="5.5703125" style="127" customWidth="1"/>
    <col min="6146" max="6146" width="8.7109375" style="127" customWidth="1"/>
    <col min="6147" max="6147" width="66.140625" style="127" customWidth="1"/>
    <col min="6148" max="6148" width="13" style="127" customWidth="1"/>
    <col min="6149" max="6149" width="6" style="127" customWidth="1"/>
    <col min="6150" max="6150" width="16.7109375" style="127" customWidth="1"/>
    <col min="6151" max="6151" width="9.140625" style="127"/>
    <col min="6152" max="6152" width="10.85546875" style="127" bestFit="1" customWidth="1"/>
    <col min="6153" max="6153" width="11.140625" style="127" bestFit="1" customWidth="1"/>
    <col min="6154" max="6400" width="9.140625" style="127"/>
    <col min="6401" max="6401" width="5.5703125" style="127" customWidth="1"/>
    <col min="6402" max="6402" width="8.7109375" style="127" customWidth="1"/>
    <col min="6403" max="6403" width="66.140625" style="127" customWidth="1"/>
    <col min="6404" max="6404" width="13" style="127" customWidth="1"/>
    <col min="6405" max="6405" width="6" style="127" customWidth="1"/>
    <col min="6406" max="6406" width="16.7109375" style="127" customWidth="1"/>
    <col min="6407" max="6407" width="9.140625" style="127"/>
    <col min="6408" max="6408" width="10.85546875" style="127" bestFit="1" customWidth="1"/>
    <col min="6409" max="6409" width="11.140625" style="127" bestFit="1" customWidth="1"/>
    <col min="6410" max="6656" width="9.140625" style="127"/>
    <col min="6657" max="6657" width="5.5703125" style="127" customWidth="1"/>
    <col min="6658" max="6658" width="8.7109375" style="127" customWidth="1"/>
    <col min="6659" max="6659" width="66.140625" style="127" customWidth="1"/>
    <col min="6660" max="6660" width="13" style="127" customWidth="1"/>
    <col min="6661" max="6661" width="6" style="127" customWidth="1"/>
    <col min="6662" max="6662" width="16.7109375" style="127" customWidth="1"/>
    <col min="6663" max="6663" width="9.140625" style="127"/>
    <col min="6664" max="6664" width="10.85546875" style="127" bestFit="1" customWidth="1"/>
    <col min="6665" max="6665" width="11.140625" style="127" bestFit="1" customWidth="1"/>
    <col min="6666" max="6912" width="9.140625" style="127"/>
    <col min="6913" max="6913" width="5.5703125" style="127" customWidth="1"/>
    <col min="6914" max="6914" width="8.7109375" style="127" customWidth="1"/>
    <col min="6915" max="6915" width="66.140625" style="127" customWidth="1"/>
    <col min="6916" max="6916" width="13" style="127" customWidth="1"/>
    <col min="6917" max="6917" width="6" style="127" customWidth="1"/>
    <col min="6918" max="6918" width="16.7109375" style="127" customWidth="1"/>
    <col min="6919" max="6919" width="9.140625" style="127"/>
    <col min="6920" max="6920" width="10.85546875" style="127" bestFit="1" customWidth="1"/>
    <col min="6921" max="6921" width="11.140625" style="127" bestFit="1" customWidth="1"/>
    <col min="6922" max="7168" width="9.140625" style="127"/>
    <col min="7169" max="7169" width="5.5703125" style="127" customWidth="1"/>
    <col min="7170" max="7170" width="8.7109375" style="127" customWidth="1"/>
    <col min="7171" max="7171" width="66.140625" style="127" customWidth="1"/>
    <col min="7172" max="7172" width="13" style="127" customWidth="1"/>
    <col min="7173" max="7173" width="6" style="127" customWidth="1"/>
    <col min="7174" max="7174" width="16.7109375" style="127" customWidth="1"/>
    <col min="7175" max="7175" width="9.140625" style="127"/>
    <col min="7176" max="7176" width="10.85546875" style="127" bestFit="1" customWidth="1"/>
    <col min="7177" max="7177" width="11.140625" style="127" bestFit="1" customWidth="1"/>
    <col min="7178" max="7424" width="9.140625" style="127"/>
    <col min="7425" max="7425" width="5.5703125" style="127" customWidth="1"/>
    <col min="7426" max="7426" width="8.7109375" style="127" customWidth="1"/>
    <col min="7427" max="7427" width="66.140625" style="127" customWidth="1"/>
    <col min="7428" max="7428" width="13" style="127" customWidth="1"/>
    <col min="7429" max="7429" width="6" style="127" customWidth="1"/>
    <col min="7430" max="7430" width="16.7109375" style="127" customWidth="1"/>
    <col min="7431" max="7431" width="9.140625" style="127"/>
    <col min="7432" max="7432" width="10.85546875" style="127" bestFit="1" customWidth="1"/>
    <col min="7433" max="7433" width="11.140625" style="127" bestFit="1" customWidth="1"/>
    <col min="7434" max="7680" width="9.140625" style="127"/>
    <col min="7681" max="7681" width="5.5703125" style="127" customWidth="1"/>
    <col min="7682" max="7682" width="8.7109375" style="127" customWidth="1"/>
    <col min="7683" max="7683" width="66.140625" style="127" customWidth="1"/>
    <col min="7684" max="7684" width="13" style="127" customWidth="1"/>
    <col min="7685" max="7685" width="6" style="127" customWidth="1"/>
    <col min="7686" max="7686" width="16.7109375" style="127" customWidth="1"/>
    <col min="7687" max="7687" width="9.140625" style="127"/>
    <col min="7688" max="7688" width="10.85546875" style="127" bestFit="1" customWidth="1"/>
    <col min="7689" max="7689" width="11.140625" style="127" bestFit="1" customWidth="1"/>
    <col min="7690" max="7936" width="9.140625" style="127"/>
    <col min="7937" max="7937" width="5.5703125" style="127" customWidth="1"/>
    <col min="7938" max="7938" width="8.7109375" style="127" customWidth="1"/>
    <col min="7939" max="7939" width="66.140625" style="127" customWidth="1"/>
    <col min="7940" max="7940" width="13" style="127" customWidth="1"/>
    <col min="7941" max="7941" width="6" style="127" customWidth="1"/>
    <col min="7942" max="7942" width="16.7109375" style="127" customWidth="1"/>
    <col min="7943" max="7943" width="9.140625" style="127"/>
    <col min="7944" max="7944" width="10.85546875" style="127" bestFit="1" customWidth="1"/>
    <col min="7945" max="7945" width="11.140625" style="127" bestFit="1" customWidth="1"/>
    <col min="7946" max="8192" width="9.140625" style="127"/>
    <col min="8193" max="8193" width="5.5703125" style="127" customWidth="1"/>
    <col min="8194" max="8194" width="8.7109375" style="127" customWidth="1"/>
    <col min="8195" max="8195" width="66.140625" style="127" customWidth="1"/>
    <col min="8196" max="8196" width="13" style="127" customWidth="1"/>
    <col min="8197" max="8197" width="6" style="127" customWidth="1"/>
    <col min="8198" max="8198" width="16.7109375" style="127" customWidth="1"/>
    <col min="8199" max="8199" width="9.140625" style="127"/>
    <col min="8200" max="8200" width="10.85546875" style="127" bestFit="1" customWidth="1"/>
    <col min="8201" max="8201" width="11.140625" style="127" bestFit="1" customWidth="1"/>
    <col min="8202" max="8448" width="9.140625" style="127"/>
    <col min="8449" max="8449" width="5.5703125" style="127" customWidth="1"/>
    <col min="8450" max="8450" width="8.7109375" style="127" customWidth="1"/>
    <col min="8451" max="8451" width="66.140625" style="127" customWidth="1"/>
    <col min="8452" max="8452" width="13" style="127" customWidth="1"/>
    <col min="8453" max="8453" width="6" style="127" customWidth="1"/>
    <col min="8454" max="8454" width="16.7109375" style="127" customWidth="1"/>
    <col min="8455" max="8455" width="9.140625" style="127"/>
    <col min="8456" max="8456" width="10.85546875" style="127" bestFit="1" customWidth="1"/>
    <col min="8457" max="8457" width="11.140625" style="127" bestFit="1" customWidth="1"/>
    <col min="8458" max="8704" width="9.140625" style="127"/>
    <col min="8705" max="8705" width="5.5703125" style="127" customWidth="1"/>
    <col min="8706" max="8706" width="8.7109375" style="127" customWidth="1"/>
    <col min="8707" max="8707" width="66.140625" style="127" customWidth="1"/>
    <col min="8708" max="8708" width="13" style="127" customWidth="1"/>
    <col min="8709" max="8709" width="6" style="127" customWidth="1"/>
    <col min="8710" max="8710" width="16.7109375" style="127" customWidth="1"/>
    <col min="8711" max="8711" width="9.140625" style="127"/>
    <col min="8712" max="8712" width="10.85546875" style="127" bestFit="1" customWidth="1"/>
    <col min="8713" max="8713" width="11.140625" style="127" bestFit="1" customWidth="1"/>
    <col min="8714" max="8960" width="9.140625" style="127"/>
    <col min="8961" max="8961" width="5.5703125" style="127" customWidth="1"/>
    <col min="8962" max="8962" width="8.7109375" style="127" customWidth="1"/>
    <col min="8963" max="8963" width="66.140625" style="127" customWidth="1"/>
    <col min="8964" max="8964" width="13" style="127" customWidth="1"/>
    <col min="8965" max="8965" width="6" style="127" customWidth="1"/>
    <col min="8966" max="8966" width="16.7109375" style="127" customWidth="1"/>
    <col min="8967" max="8967" width="9.140625" style="127"/>
    <col min="8968" max="8968" width="10.85546875" style="127" bestFit="1" customWidth="1"/>
    <col min="8969" max="8969" width="11.140625" style="127" bestFit="1" customWidth="1"/>
    <col min="8970" max="9216" width="9.140625" style="127"/>
    <col min="9217" max="9217" width="5.5703125" style="127" customWidth="1"/>
    <col min="9218" max="9218" width="8.7109375" style="127" customWidth="1"/>
    <col min="9219" max="9219" width="66.140625" style="127" customWidth="1"/>
    <col min="9220" max="9220" width="13" style="127" customWidth="1"/>
    <col min="9221" max="9221" width="6" style="127" customWidth="1"/>
    <col min="9222" max="9222" width="16.7109375" style="127" customWidth="1"/>
    <col min="9223" max="9223" width="9.140625" style="127"/>
    <col min="9224" max="9224" width="10.85546875" style="127" bestFit="1" customWidth="1"/>
    <col min="9225" max="9225" width="11.140625" style="127" bestFit="1" customWidth="1"/>
    <col min="9226" max="9472" width="9.140625" style="127"/>
    <col min="9473" max="9473" width="5.5703125" style="127" customWidth="1"/>
    <col min="9474" max="9474" width="8.7109375" style="127" customWidth="1"/>
    <col min="9475" max="9475" width="66.140625" style="127" customWidth="1"/>
    <col min="9476" max="9476" width="13" style="127" customWidth="1"/>
    <col min="9477" max="9477" width="6" style="127" customWidth="1"/>
    <col min="9478" max="9478" width="16.7109375" style="127" customWidth="1"/>
    <col min="9479" max="9479" width="9.140625" style="127"/>
    <col min="9480" max="9480" width="10.85546875" style="127" bestFit="1" customWidth="1"/>
    <col min="9481" max="9481" width="11.140625" style="127" bestFit="1" customWidth="1"/>
    <col min="9482" max="9728" width="9.140625" style="127"/>
    <col min="9729" max="9729" width="5.5703125" style="127" customWidth="1"/>
    <col min="9730" max="9730" width="8.7109375" style="127" customWidth="1"/>
    <col min="9731" max="9731" width="66.140625" style="127" customWidth="1"/>
    <col min="9732" max="9732" width="13" style="127" customWidth="1"/>
    <col min="9733" max="9733" width="6" style="127" customWidth="1"/>
    <col min="9734" max="9734" width="16.7109375" style="127" customWidth="1"/>
    <col min="9735" max="9735" width="9.140625" style="127"/>
    <col min="9736" max="9736" width="10.85546875" style="127" bestFit="1" customWidth="1"/>
    <col min="9737" max="9737" width="11.140625" style="127" bestFit="1" customWidth="1"/>
    <col min="9738" max="9984" width="9.140625" style="127"/>
    <col min="9985" max="9985" width="5.5703125" style="127" customWidth="1"/>
    <col min="9986" max="9986" width="8.7109375" style="127" customWidth="1"/>
    <col min="9987" max="9987" width="66.140625" style="127" customWidth="1"/>
    <col min="9988" max="9988" width="13" style="127" customWidth="1"/>
    <col min="9989" max="9989" width="6" style="127" customWidth="1"/>
    <col min="9990" max="9990" width="16.7109375" style="127" customWidth="1"/>
    <col min="9991" max="9991" width="9.140625" style="127"/>
    <col min="9992" max="9992" width="10.85546875" style="127" bestFit="1" customWidth="1"/>
    <col min="9993" max="9993" width="11.140625" style="127" bestFit="1" customWidth="1"/>
    <col min="9994" max="10240" width="9.140625" style="127"/>
    <col min="10241" max="10241" width="5.5703125" style="127" customWidth="1"/>
    <col min="10242" max="10242" width="8.7109375" style="127" customWidth="1"/>
    <col min="10243" max="10243" width="66.140625" style="127" customWidth="1"/>
    <col min="10244" max="10244" width="13" style="127" customWidth="1"/>
    <col min="10245" max="10245" width="6" style="127" customWidth="1"/>
    <col min="10246" max="10246" width="16.7109375" style="127" customWidth="1"/>
    <col min="10247" max="10247" width="9.140625" style="127"/>
    <col min="10248" max="10248" width="10.85546875" style="127" bestFit="1" customWidth="1"/>
    <col min="10249" max="10249" width="11.140625" style="127" bestFit="1" customWidth="1"/>
    <col min="10250" max="10496" width="9.140625" style="127"/>
    <col min="10497" max="10497" width="5.5703125" style="127" customWidth="1"/>
    <col min="10498" max="10498" width="8.7109375" style="127" customWidth="1"/>
    <col min="10499" max="10499" width="66.140625" style="127" customWidth="1"/>
    <col min="10500" max="10500" width="13" style="127" customWidth="1"/>
    <col min="10501" max="10501" width="6" style="127" customWidth="1"/>
    <col min="10502" max="10502" width="16.7109375" style="127" customWidth="1"/>
    <col min="10503" max="10503" width="9.140625" style="127"/>
    <col min="10504" max="10504" width="10.85546875" style="127" bestFit="1" customWidth="1"/>
    <col min="10505" max="10505" width="11.140625" style="127" bestFit="1" customWidth="1"/>
    <col min="10506" max="10752" width="9.140625" style="127"/>
    <col min="10753" max="10753" width="5.5703125" style="127" customWidth="1"/>
    <col min="10754" max="10754" width="8.7109375" style="127" customWidth="1"/>
    <col min="10755" max="10755" width="66.140625" style="127" customWidth="1"/>
    <col min="10756" max="10756" width="13" style="127" customWidth="1"/>
    <col min="10757" max="10757" width="6" style="127" customWidth="1"/>
    <col min="10758" max="10758" width="16.7109375" style="127" customWidth="1"/>
    <col min="10759" max="10759" width="9.140625" style="127"/>
    <col min="10760" max="10760" width="10.85546875" style="127" bestFit="1" customWidth="1"/>
    <col min="10761" max="10761" width="11.140625" style="127" bestFit="1" customWidth="1"/>
    <col min="10762" max="11008" width="9.140625" style="127"/>
    <col min="11009" max="11009" width="5.5703125" style="127" customWidth="1"/>
    <col min="11010" max="11010" width="8.7109375" style="127" customWidth="1"/>
    <col min="11011" max="11011" width="66.140625" style="127" customWidth="1"/>
    <col min="11012" max="11012" width="13" style="127" customWidth="1"/>
    <col min="11013" max="11013" width="6" style="127" customWidth="1"/>
    <col min="11014" max="11014" width="16.7109375" style="127" customWidth="1"/>
    <col min="11015" max="11015" width="9.140625" style="127"/>
    <col min="11016" max="11016" width="10.85546875" style="127" bestFit="1" customWidth="1"/>
    <col min="11017" max="11017" width="11.140625" style="127" bestFit="1" customWidth="1"/>
    <col min="11018" max="11264" width="9.140625" style="127"/>
    <col min="11265" max="11265" width="5.5703125" style="127" customWidth="1"/>
    <col min="11266" max="11266" width="8.7109375" style="127" customWidth="1"/>
    <col min="11267" max="11267" width="66.140625" style="127" customWidth="1"/>
    <col min="11268" max="11268" width="13" style="127" customWidth="1"/>
    <col min="11269" max="11269" width="6" style="127" customWidth="1"/>
    <col min="11270" max="11270" width="16.7109375" style="127" customWidth="1"/>
    <col min="11271" max="11271" width="9.140625" style="127"/>
    <col min="11272" max="11272" width="10.85546875" style="127" bestFit="1" customWidth="1"/>
    <col min="11273" max="11273" width="11.140625" style="127" bestFit="1" customWidth="1"/>
    <col min="11274" max="11520" width="9.140625" style="127"/>
    <col min="11521" max="11521" width="5.5703125" style="127" customWidth="1"/>
    <col min="11522" max="11522" width="8.7109375" style="127" customWidth="1"/>
    <col min="11523" max="11523" width="66.140625" style="127" customWidth="1"/>
    <col min="11524" max="11524" width="13" style="127" customWidth="1"/>
    <col min="11525" max="11525" width="6" style="127" customWidth="1"/>
    <col min="11526" max="11526" width="16.7109375" style="127" customWidth="1"/>
    <col min="11527" max="11527" width="9.140625" style="127"/>
    <col min="11528" max="11528" width="10.85546875" style="127" bestFit="1" customWidth="1"/>
    <col min="11529" max="11529" width="11.140625" style="127" bestFit="1" customWidth="1"/>
    <col min="11530" max="11776" width="9.140625" style="127"/>
    <col min="11777" max="11777" width="5.5703125" style="127" customWidth="1"/>
    <col min="11778" max="11778" width="8.7109375" style="127" customWidth="1"/>
    <col min="11779" max="11779" width="66.140625" style="127" customWidth="1"/>
    <col min="11780" max="11780" width="13" style="127" customWidth="1"/>
    <col min="11781" max="11781" width="6" style="127" customWidth="1"/>
    <col min="11782" max="11782" width="16.7109375" style="127" customWidth="1"/>
    <col min="11783" max="11783" width="9.140625" style="127"/>
    <col min="11784" max="11784" width="10.85546875" style="127" bestFit="1" customWidth="1"/>
    <col min="11785" max="11785" width="11.140625" style="127" bestFit="1" customWidth="1"/>
    <col min="11786" max="12032" width="9.140625" style="127"/>
    <col min="12033" max="12033" width="5.5703125" style="127" customWidth="1"/>
    <col min="12034" max="12034" width="8.7109375" style="127" customWidth="1"/>
    <col min="12035" max="12035" width="66.140625" style="127" customWidth="1"/>
    <col min="12036" max="12036" width="13" style="127" customWidth="1"/>
    <col min="12037" max="12037" width="6" style="127" customWidth="1"/>
    <col min="12038" max="12038" width="16.7109375" style="127" customWidth="1"/>
    <col min="12039" max="12039" width="9.140625" style="127"/>
    <col min="12040" max="12040" width="10.85546875" style="127" bestFit="1" customWidth="1"/>
    <col min="12041" max="12041" width="11.140625" style="127" bestFit="1" customWidth="1"/>
    <col min="12042" max="12288" width="9.140625" style="127"/>
    <col min="12289" max="12289" width="5.5703125" style="127" customWidth="1"/>
    <col min="12290" max="12290" width="8.7109375" style="127" customWidth="1"/>
    <col min="12291" max="12291" width="66.140625" style="127" customWidth="1"/>
    <col min="12292" max="12292" width="13" style="127" customWidth="1"/>
    <col min="12293" max="12293" width="6" style="127" customWidth="1"/>
    <col min="12294" max="12294" width="16.7109375" style="127" customWidth="1"/>
    <col min="12295" max="12295" width="9.140625" style="127"/>
    <col min="12296" max="12296" width="10.85546875" style="127" bestFit="1" customWidth="1"/>
    <col min="12297" max="12297" width="11.140625" style="127" bestFit="1" customWidth="1"/>
    <col min="12298" max="12544" width="9.140625" style="127"/>
    <col min="12545" max="12545" width="5.5703125" style="127" customWidth="1"/>
    <col min="12546" max="12546" width="8.7109375" style="127" customWidth="1"/>
    <col min="12547" max="12547" width="66.140625" style="127" customWidth="1"/>
    <col min="12548" max="12548" width="13" style="127" customWidth="1"/>
    <col min="12549" max="12549" width="6" style="127" customWidth="1"/>
    <col min="12550" max="12550" width="16.7109375" style="127" customWidth="1"/>
    <col min="12551" max="12551" width="9.140625" style="127"/>
    <col min="12552" max="12552" width="10.85546875" style="127" bestFit="1" customWidth="1"/>
    <col min="12553" max="12553" width="11.140625" style="127" bestFit="1" customWidth="1"/>
    <col min="12554" max="12800" width="9.140625" style="127"/>
    <col min="12801" max="12801" width="5.5703125" style="127" customWidth="1"/>
    <col min="12802" max="12802" width="8.7109375" style="127" customWidth="1"/>
    <col min="12803" max="12803" width="66.140625" style="127" customWidth="1"/>
    <col min="12804" max="12804" width="13" style="127" customWidth="1"/>
    <col min="12805" max="12805" width="6" style="127" customWidth="1"/>
    <col min="12806" max="12806" width="16.7109375" style="127" customWidth="1"/>
    <col min="12807" max="12807" width="9.140625" style="127"/>
    <col min="12808" max="12808" width="10.85546875" style="127" bestFit="1" customWidth="1"/>
    <col min="12809" max="12809" width="11.140625" style="127" bestFit="1" customWidth="1"/>
    <col min="12810" max="13056" width="9.140625" style="127"/>
    <col min="13057" max="13057" width="5.5703125" style="127" customWidth="1"/>
    <col min="13058" max="13058" width="8.7109375" style="127" customWidth="1"/>
    <col min="13059" max="13059" width="66.140625" style="127" customWidth="1"/>
    <col min="13060" max="13060" width="13" style="127" customWidth="1"/>
    <col min="13061" max="13061" width="6" style="127" customWidth="1"/>
    <col min="13062" max="13062" width="16.7109375" style="127" customWidth="1"/>
    <col min="13063" max="13063" width="9.140625" style="127"/>
    <col min="13064" max="13064" width="10.85546875" style="127" bestFit="1" customWidth="1"/>
    <col min="13065" max="13065" width="11.140625" style="127" bestFit="1" customWidth="1"/>
    <col min="13066" max="13312" width="9.140625" style="127"/>
    <col min="13313" max="13313" width="5.5703125" style="127" customWidth="1"/>
    <col min="13314" max="13314" width="8.7109375" style="127" customWidth="1"/>
    <col min="13315" max="13315" width="66.140625" style="127" customWidth="1"/>
    <col min="13316" max="13316" width="13" style="127" customWidth="1"/>
    <col min="13317" max="13317" width="6" style="127" customWidth="1"/>
    <col min="13318" max="13318" width="16.7109375" style="127" customWidth="1"/>
    <col min="13319" max="13319" width="9.140625" style="127"/>
    <col min="13320" max="13320" width="10.85546875" style="127" bestFit="1" customWidth="1"/>
    <col min="13321" max="13321" width="11.140625" style="127" bestFit="1" customWidth="1"/>
    <col min="13322" max="13568" width="9.140625" style="127"/>
    <col min="13569" max="13569" width="5.5703125" style="127" customWidth="1"/>
    <col min="13570" max="13570" width="8.7109375" style="127" customWidth="1"/>
    <col min="13571" max="13571" width="66.140625" style="127" customWidth="1"/>
    <col min="13572" max="13572" width="13" style="127" customWidth="1"/>
    <col min="13573" max="13573" width="6" style="127" customWidth="1"/>
    <col min="13574" max="13574" width="16.7109375" style="127" customWidth="1"/>
    <col min="13575" max="13575" width="9.140625" style="127"/>
    <col min="13576" max="13576" width="10.85546875" style="127" bestFit="1" customWidth="1"/>
    <col min="13577" max="13577" width="11.140625" style="127" bestFit="1" customWidth="1"/>
    <col min="13578" max="13824" width="9.140625" style="127"/>
    <col min="13825" max="13825" width="5.5703125" style="127" customWidth="1"/>
    <col min="13826" max="13826" width="8.7109375" style="127" customWidth="1"/>
    <col min="13827" max="13827" width="66.140625" style="127" customWidth="1"/>
    <col min="13828" max="13828" width="13" style="127" customWidth="1"/>
    <col min="13829" max="13829" width="6" style="127" customWidth="1"/>
    <col min="13830" max="13830" width="16.7109375" style="127" customWidth="1"/>
    <col min="13831" max="13831" width="9.140625" style="127"/>
    <col min="13832" max="13832" width="10.85546875" style="127" bestFit="1" customWidth="1"/>
    <col min="13833" max="13833" width="11.140625" style="127" bestFit="1" customWidth="1"/>
    <col min="13834" max="14080" width="9.140625" style="127"/>
    <col min="14081" max="14081" width="5.5703125" style="127" customWidth="1"/>
    <col min="14082" max="14082" width="8.7109375" style="127" customWidth="1"/>
    <col min="14083" max="14083" width="66.140625" style="127" customWidth="1"/>
    <col min="14084" max="14084" width="13" style="127" customWidth="1"/>
    <col min="14085" max="14085" width="6" style="127" customWidth="1"/>
    <col min="14086" max="14086" width="16.7109375" style="127" customWidth="1"/>
    <col min="14087" max="14087" width="9.140625" style="127"/>
    <col min="14088" max="14088" width="10.85546875" style="127" bestFit="1" customWidth="1"/>
    <col min="14089" max="14089" width="11.140625" style="127" bestFit="1" customWidth="1"/>
    <col min="14090" max="14336" width="9.140625" style="127"/>
    <col min="14337" max="14337" width="5.5703125" style="127" customWidth="1"/>
    <col min="14338" max="14338" width="8.7109375" style="127" customWidth="1"/>
    <col min="14339" max="14339" width="66.140625" style="127" customWidth="1"/>
    <col min="14340" max="14340" width="13" style="127" customWidth="1"/>
    <col min="14341" max="14341" width="6" style="127" customWidth="1"/>
    <col min="14342" max="14342" width="16.7109375" style="127" customWidth="1"/>
    <col min="14343" max="14343" width="9.140625" style="127"/>
    <col min="14344" max="14344" width="10.85546875" style="127" bestFit="1" customWidth="1"/>
    <col min="14345" max="14345" width="11.140625" style="127" bestFit="1" customWidth="1"/>
    <col min="14346" max="14592" width="9.140625" style="127"/>
    <col min="14593" max="14593" width="5.5703125" style="127" customWidth="1"/>
    <col min="14594" max="14594" width="8.7109375" style="127" customWidth="1"/>
    <col min="14595" max="14595" width="66.140625" style="127" customWidth="1"/>
    <col min="14596" max="14596" width="13" style="127" customWidth="1"/>
    <col min="14597" max="14597" width="6" style="127" customWidth="1"/>
    <col min="14598" max="14598" width="16.7109375" style="127" customWidth="1"/>
    <col min="14599" max="14599" width="9.140625" style="127"/>
    <col min="14600" max="14600" width="10.85546875" style="127" bestFit="1" customWidth="1"/>
    <col min="14601" max="14601" width="11.140625" style="127" bestFit="1" customWidth="1"/>
    <col min="14602" max="14848" width="9.140625" style="127"/>
    <col min="14849" max="14849" width="5.5703125" style="127" customWidth="1"/>
    <col min="14850" max="14850" width="8.7109375" style="127" customWidth="1"/>
    <col min="14851" max="14851" width="66.140625" style="127" customWidth="1"/>
    <col min="14852" max="14852" width="13" style="127" customWidth="1"/>
    <col min="14853" max="14853" width="6" style="127" customWidth="1"/>
    <col min="14854" max="14854" width="16.7109375" style="127" customWidth="1"/>
    <col min="14855" max="14855" width="9.140625" style="127"/>
    <col min="14856" max="14856" width="10.85546875" style="127" bestFit="1" customWidth="1"/>
    <col min="14857" max="14857" width="11.140625" style="127" bestFit="1" customWidth="1"/>
    <col min="14858" max="15104" width="9.140625" style="127"/>
    <col min="15105" max="15105" width="5.5703125" style="127" customWidth="1"/>
    <col min="15106" max="15106" width="8.7109375" style="127" customWidth="1"/>
    <col min="15107" max="15107" width="66.140625" style="127" customWidth="1"/>
    <col min="15108" max="15108" width="13" style="127" customWidth="1"/>
    <col min="15109" max="15109" width="6" style="127" customWidth="1"/>
    <col min="15110" max="15110" width="16.7109375" style="127" customWidth="1"/>
    <col min="15111" max="15111" width="9.140625" style="127"/>
    <col min="15112" max="15112" width="10.85546875" style="127" bestFit="1" customWidth="1"/>
    <col min="15113" max="15113" width="11.140625" style="127" bestFit="1" customWidth="1"/>
    <col min="15114" max="15360" width="9.140625" style="127"/>
    <col min="15361" max="15361" width="5.5703125" style="127" customWidth="1"/>
    <col min="15362" max="15362" width="8.7109375" style="127" customWidth="1"/>
    <col min="15363" max="15363" width="66.140625" style="127" customWidth="1"/>
    <col min="15364" max="15364" width="13" style="127" customWidth="1"/>
    <col min="15365" max="15365" width="6" style="127" customWidth="1"/>
    <col min="15366" max="15366" width="16.7109375" style="127" customWidth="1"/>
    <col min="15367" max="15367" width="9.140625" style="127"/>
    <col min="15368" max="15368" width="10.85546875" style="127" bestFit="1" customWidth="1"/>
    <col min="15369" max="15369" width="11.140625" style="127" bestFit="1" customWidth="1"/>
    <col min="15370" max="15616" width="9.140625" style="127"/>
    <col min="15617" max="15617" width="5.5703125" style="127" customWidth="1"/>
    <col min="15618" max="15618" width="8.7109375" style="127" customWidth="1"/>
    <col min="15619" max="15619" width="66.140625" style="127" customWidth="1"/>
    <col min="15620" max="15620" width="13" style="127" customWidth="1"/>
    <col min="15621" max="15621" width="6" style="127" customWidth="1"/>
    <col min="15622" max="15622" width="16.7109375" style="127" customWidth="1"/>
    <col min="15623" max="15623" width="9.140625" style="127"/>
    <col min="15624" max="15624" width="10.85546875" style="127" bestFit="1" customWidth="1"/>
    <col min="15625" max="15625" width="11.140625" style="127" bestFit="1" customWidth="1"/>
    <col min="15626" max="15872" width="9.140625" style="127"/>
    <col min="15873" max="15873" width="5.5703125" style="127" customWidth="1"/>
    <col min="15874" max="15874" width="8.7109375" style="127" customWidth="1"/>
    <col min="15875" max="15875" width="66.140625" style="127" customWidth="1"/>
    <col min="15876" max="15876" width="13" style="127" customWidth="1"/>
    <col min="15877" max="15877" width="6" style="127" customWidth="1"/>
    <col min="15878" max="15878" width="16.7109375" style="127" customWidth="1"/>
    <col min="15879" max="15879" width="9.140625" style="127"/>
    <col min="15880" max="15880" width="10.85546875" style="127" bestFit="1" customWidth="1"/>
    <col min="15881" max="15881" width="11.140625" style="127" bestFit="1" customWidth="1"/>
    <col min="15882" max="16128" width="9.140625" style="127"/>
    <col min="16129" max="16129" width="5.5703125" style="127" customWidth="1"/>
    <col min="16130" max="16130" width="8.7109375" style="127" customWidth="1"/>
    <col min="16131" max="16131" width="66.140625" style="127" customWidth="1"/>
    <col min="16132" max="16132" width="13" style="127" customWidth="1"/>
    <col min="16133" max="16133" width="6" style="127" customWidth="1"/>
    <col min="16134" max="16134" width="16.7109375" style="127" customWidth="1"/>
    <col min="16135" max="16135" width="9.140625" style="127"/>
    <col min="16136" max="16136" width="10.85546875" style="127" bestFit="1" customWidth="1"/>
    <col min="16137" max="16137" width="11.140625" style="127" bestFit="1" customWidth="1"/>
    <col min="16138" max="16384" width="9.140625" style="127"/>
  </cols>
  <sheetData>
    <row r="1" spans="1:6" ht="1.5" customHeight="1">
      <c r="A1" s="124"/>
      <c r="B1" s="125"/>
      <c r="C1" s="126"/>
      <c r="D1" s="125"/>
      <c r="E1" s="124"/>
      <c r="F1" s="125"/>
    </row>
    <row r="2" spans="1:6" ht="57" customHeight="1">
      <c r="A2" s="381" t="s">
        <v>105</v>
      </c>
      <c r="B2" s="381"/>
      <c r="C2" s="381"/>
      <c r="D2" s="381"/>
      <c r="E2" s="381"/>
      <c r="F2" s="381"/>
    </row>
    <row r="3" spans="1:6" ht="53.25" customHeight="1">
      <c r="A3" s="128" t="s">
        <v>101</v>
      </c>
      <c r="B3" s="128" t="s">
        <v>102</v>
      </c>
      <c r="C3" s="128" t="s">
        <v>1</v>
      </c>
      <c r="D3" s="128" t="s">
        <v>106</v>
      </c>
      <c r="E3" s="128" t="s">
        <v>11</v>
      </c>
      <c r="F3" s="128" t="s">
        <v>12</v>
      </c>
    </row>
    <row r="4" spans="1:6">
      <c r="A4" s="129">
        <v>1</v>
      </c>
      <c r="B4" s="128">
        <v>2</v>
      </c>
      <c r="C4" s="131"/>
      <c r="D4" s="128">
        <v>5</v>
      </c>
      <c r="E4" s="129"/>
      <c r="F4" s="128">
        <v>7</v>
      </c>
    </row>
    <row r="5" spans="1:6" ht="82.5" customHeight="1">
      <c r="A5" s="382">
        <v>1</v>
      </c>
      <c r="B5" s="384">
        <f>'Lift - Detailed'!I5</f>
        <v>6</v>
      </c>
      <c r="C5" s="131" t="str">
        <f>'Lift - Detailed'!D4</f>
        <v>Supply and erect and commision at site 1 no of "13 person (884 kgs) passanger lift for Annex building at coimbatore in accordance with the  following  lift specification ( for INS, SI &amp; AC)</v>
      </c>
      <c r="D5" s="386">
        <v>2525000</v>
      </c>
      <c r="E5" s="388" t="s">
        <v>107</v>
      </c>
      <c r="F5" s="390">
        <f>D5*B5</f>
        <v>15150000</v>
      </c>
    </row>
    <row r="6" spans="1:6" ht="409.5" customHeight="1">
      <c r="A6" s="383"/>
      <c r="B6" s="385"/>
      <c r="C6" s="392" t="str">
        <f>'Lift - Detailed'!D5</f>
        <v>Number Of Lifts/Type Of Lift:ONE / SUKRANTI - PASSENGER
Load / Speed                      : 13 Persons (884Kgs.) / 1.25 Mtr. Per Second
Drive                                     :      MICRO PROCESSOR BASED VVVF                                                                     Travel / PIT / HeadRoom : 9 METER
Number Of Floors             : 11 (STILT + 10 UPPER FLOORS)
Number Of Landing Entrances : 11 (STILT +10 UPPER FLOORS)
Number and Position of Car Entrances : 1 (ONE), IN FRONT ONLY
Position Of Machinery : MACHINE ROOMLESS - GEARLESS
Size of Lift Well              : 2400 X 2100 (MM Wide * MM Depth)
Lift Car Inside Size        : 1500 X 1600 (MM Wide * MM Depth)                                                                                Type or Design of Lift Car STAINLESS STEEL -Moon Rock                                                                            Additional CAR Spec :
Car Ceiling - Car Floor : SLEEK (SMALL CIRCULAR LIGHTS) - SS HAIRLINE FINISH -PVC   
Car Fittings                     : LED LIGHTS &amp; REGULAR (CIRCULAR) - FAN                                                                 Type Of Car Entrance Protection: POWER OPERATED CENTRE OPENING SLIDING DOOR - STAINLESSSTEEL - MOON ROCK FINISH                                                                                                                       Type Of Landing Entrance Protection CENTRE OPENING SLIDING DOOR - STAINLESS STEEL - MOON ROCK FINISH
Type of Landing Door Frame : STAINLESS STEEL - MOON ROCK
Additional Door Spec :
Clear opening of Gates / Doors : 900 X 2000 (MM Wide * MM Height)                                                                   Type Of Control System  :MICROPROCESSOR BASED SIMPLEX         SELECTIVE COLLECTIVE  CONTROL WITH / WITHOUT ATTENDENT
Electric Supply : AC 400/440 VOLTS, 3 PHASE, 50 CYCLES
Delivery Period / Time Of Erection 4MONTHS / EX-WORKS / 6 WEEKS                                                                                                                                                                                                                                     Special Inclusions :                                                                                      
1. Battery Operated Emergency Light And Alarm Bell                           
2. Call Register Signal And Vf Door Operator 3 Way Intercom / Press And                                                                                                                                                                                                                                          Speak Phone
3.Landing Push Button In Landing Door Frames
4 Automatic Rescue Device
5Vandal Proof S.S. Button With S.S. Cover
6 Full Car Operating Panel
7 Call Register Signal And Vf Door Operator
8 Scrolling Type Direction &amp; Position Indicators In Car &amp; Landings.
9  Floor Annunciator With Music                                                                                      
10 Firemans Switch
11 False Ceiling In Car
12  Infra Red Door Screen-2d
12 Overload Warning Indicator Infra Red Door Screen-2d
13 Scaffolding &amp; Electrcity
14.3 way intercom /Press anf speak phonre                                                                                                                   15.Pit Ladder
16. SS Hand rail                                                                                                                                                                                                                       17. Lift License                                                                                                        18.Minor Nuilders Works                                                                                                     Comprehensive servicing and
maintenance of lifts for further period of 2 years beyond
free warranty period of one year from the date of
commissioning of lifts will be paid at the rate of 5% of
capital cost of lift</v>
      </c>
      <c r="D6" s="387"/>
      <c r="E6" s="389"/>
      <c r="F6" s="391"/>
    </row>
    <row r="7" spans="1:6" ht="55.5" customHeight="1">
      <c r="A7" s="383"/>
      <c r="B7" s="385"/>
      <c r="C7" s="392"/>
      <c r="D7" s="387"/>
      <c r="E7" s="389"/>
      <c r="F7" s="391"/>
    </row>
    <row r="8" spans="1:6" ht="55.5" customHeight="1">
      <c r="A8" s="383"/>
      <c r="B8" s="385"/>
      <c r="C8" s="392"/>
      <c r="D8" s="387"/>
      <c r="E8" s="389"/>
      <c r="F8" s="391"/>
    </row>
    <row r="9" spans="1:6" ht="55.5" customHeight="1">
      <c r="A9" s="383"/>
      <c r="B9" s="385"/>
      <c r="C9" s="392"/>
      <c r="D9" s="387"/>
      <c r="E9" s="389"/>
      <c r="F9" s="391"/>
    </row>
    <row r="10" spans="1:6" ht="264" customHeight="1">
      <c r="A10" s="383"/>
      <c r="B10" s="385"/>
      <c r="C10" s="393"/>
      <c r="D10" s="387"/>
      <c r="E10" s="389"/>
      <c r="F10" s="391"/>
    </row>
    <row r="11" spans="1:6" s="136" customFormat="1" ht="52.5" customHeight="1">
      <c r="A11" s="132"/>
      <c r="B11" s="133"/>
      <c r="C11" s="134"/>
      <c r="D11" s="132" t="s">
        <v>108</v>
      </c>
      <c r="E11" s="133"/>
      <c r="F11" s="135">
        <f>SUM(F5)</f>
        <v>15150000</v>
      </c>
    </row>
  </sheetData>
  <mergeCells count="7">
    <mergeCell ref="A2:F2"/>
    <mergeCell ref="A5:A10"/>
    <mergeCell ref="B5:B10"/>
    <mergeCell ref="D5:D10"/>
    <mergeCell ref="E5:E10"/>
    <mergeCell ref="F5:F10"/>
    <mergeCell ref="C6:C10"/>
  </mergeCells>
  <pageMargins left="0.7" right="0.7" top="0.39" bottom="0.4" header="0.3" footer="0.3"/>
  <pageSetup scale="51" orientation="portrait" r:id="rId1"/>
</worksheet>
</file>

<file path=xl/worksheets/sheet12.xml><?xml version="1.0" encoding="utf-8"?>
<worksheet xmlns="http://schemas.openxmlformats.org/spreadsheetml/2006/main" xmlns:r="http://schemas.openxmlformats.org/officeDocument/2006/relationships">
  <dimension ref="A1:Q56"/>
  <sheetViews>
    <sheetView topLeftCell="A15" zoomScale="78" zoomScaleNormal="78" workbookViewId="0">
      <selection activeCell="O21" sqref="O21"/>
    </sheetView>
  </sheetViews>
  <sheetFormatPr defaultRowHeight="15"/>
  <cols>
    <col min="1" max="1" width="5" customWidth="1"/>
    <col min="2" max="2" width="37.5703125" customWidth="1"/>
    <col min="3" max="4" width="3.28515625" customWidth="1"/>
    <col min="5" max="5" width="8.28515625" customWidth="1"/>
    <col min="6" max="7" width="7.85546875" customWidth="1"/>
    <col min="8" max="8" width="10.85546875" customWidth="1"/>
  </cols>
  <sheetData>
    <row r="1" spans="1:17" ht="19.5">
      <c r="A1" s="400" t="s">
        <v>7</v>
      </c>
      <c r="B1" s="401"/>
      <c r="C1" s="401"/>
      <c r="D1" s="401"/>
      <c r="E1" s="401"/>
      <c r="F1" s="401"/>
      <c r="G1" s="401"/>
      <c r="H1" s="402"/>
    </row>
    <row r="2" spans="1:17" ht="13.9" customHeight="1">
      <c r="A2" s="143"/>
      <c r="B2" s="144"/>
      <c r="C2" s="144"/>
      <c r="D2" s="144"/>
      <c r="E2" s="144"/>
      <c r="F2" s="144"/>
      <c r="G2" s="144"/>
      <c r="H2" s="145"/>
    </row>
    <row r="3" spans="1:17" ht="22.5" customHeight="1">
      <c r="A3" s="146" t="s">
        <v>111</v>
      </c>
      <c r="B3" s="147"/>
      <c r="C3" s="41"/>
      <c r="D3" s="41"/>
      <c r="E3" s="41"/>
      <c r="F3" s="41"/>
      <c r="G3" s="41"/>
      <c r="H3" s="148"/>
    </row>
    <row r="4" spans="1:17" ht="22.9" customHeight="1">
      <c r="A4" s="403" t="s">
        <v>133</v>
      </c>
      <c r="B4" s="404"/>
      <c r="C4" s="404"/>
      <c r="D4" s="404"/>
      <c r="E4" s="404"/>
      <c r="F4" s="404"/>
      <c r="G4" s="404"/>
      <c r="H4" s="405"/>
    </row>
    <row r="5" spans="1:17" ht="9" customHeight="1">
      <c r="A5" s="406"/>
      <c r="B5" s="404"/>
      <c r="C5" s="404"/>
      <c r="D5" s="404"/>
      <c r="E5" s="404"/>
      <c r="F5" s="404"/>
      <c r="G5" s="404"/>
      <c r="H5" s="405"/>
    </row>
    <row r="6" spans="1:17" ht="45.75" customHeight="1">
      <c r="A6" s="407"/>
      <c r="B6" s="408"/>
      <c r="C6" s="408"/>
      <c r="D6" s="408"/>
      <c r="E6" s="408"/>
      <c r="F6" s="408"/>
      <c r="G6" s="408"/>
      <c r="H6" s="409"/>
      <c r="Q6" t="s">
        <v>112</v>
      </c>
    </row>
    <row r="7" spans="1:17">
      <c r="A7" s="410" t="s">
        <v>113</v>
      </c>
      <c r="B7" s="411" t="s">
        <v>114</v>
      </c>
      <c r="C7" s="411" t="s">
        <v>65</v>
      </c>
      <c r="D7" s="411"/>
      <c r="E7" s="411" t="s">
        <v>27</v>
      </c>
      <c r="F7" s="411"/>
      <c r="G7" s="411"/>
      <c r="H7" s="412" t="s">
        <v>115</v>
      </c>
    </row>
    <row r="8" spans="1:17">
      <c r="A8" s="410"/>
      <c r="B8" s="411"/>
      <c r="C8" s="411"/>
      <c r="D8" s="411"/>
      <c r="E8" s="411" t="s">
        <v>116</v>
      </c>
      <c r="F8" s="411" t="s">
        <v>117</v>
      </c>
      <c r="G8" s="412" t="s">
        <v>118</v>
      </c>
      <c r="H8" s="412"/>
      <c r="K8" s="149"/>
      <c r="M8" s="149"/>
    </row>
    <row r="9" spans="1:17" ht="29.25" customHeight="1">
      <c r="A9" s="410"/>
      <c r="B9" s="411"/>
      <c r="C9" s="411"/>
      <c r="D9" s="411"/>
      <c r="E9" s="411"/>
      <c r="F9" s="411"/>
      <c r="G9" s="412"/>
      <c r="H9" s="412"/>
      <c r="K9" s="149"/>
      <c r="M9" s="149"/>
    </row>
    <row r="10" spans="1:17">
      <c r="A10" s="150">
        <v>1</v>
      </c>
      <c r="B10" s="151">
        <v>2</v>
      </c>
      <c r="C10" s="397">
        <v>3</v>
      </c>
      <c r="D10" s="397"/>
      <c r="E10" s="150">
        <v>4</v>
      </c>
      <c r="F10" s="150">
        <v>5</v>
      </c>
      <c r="G10" s="150">
        <v>6</v>
      </c>
      <c r="H10" s="150">
        <v>7</v>
      </c>
      <c r="M10" s="149"/>
    </row>
    <row r="11" spans="1:17" ht="163.5" customHeight="1">
      <c r="A11" s="152">
        <v>1</v>
      </c>
      <c r="B11" s="153" t="s">
        <v>134</v>
      </c>
      <c r="C11" s="398">
        <v>1</v>
      </c>
      <c r="D11" s="394">
        <v>1</v>
      </c>
      <c r="E11" s="394">
        <v>1</v>
      </c>
      <c r="F11" s="394"/>
      <c r="G11" s="394"/>
      <c r="H11" s="394">
        <v>1</v>
      </c>
    </row>
    <row r="12" spans="1:17" ht="162.75" customHeight="1">
      <c r="A12" s="152"/>
      <c r="B12" s="154" t="s">
        <v>135</v>
      </c>
      <c r="C12" s="399"/>
      <c r="D12" s="395"/>
      <c r="E12" s="395"/>
      <c r="F12" s="395"/>
      <c r="G12" s="395"/>
      <c r="H12" s="395"/>
    </row>
    <row r="13" spans="1:17" ht="255">
      <c r="A13" s="152"/>
      <c r="B13" s="154" t="s">
        <v>119</v>
      </c>
      <c r="C13" s="399"/>
      <c r="D13" s="395"/>
      <c r="E13" s="395"/>
      <c r="F13" s="395"/>
      <c r="G13" s="395"/>
      <c r="H13" s="395"/>
    </row>
    <row r="14" spans="1:17" ht="180">
      <c r="A14" s="152"/>
      <c r="B14" s="154" t="s">
        <v>120</v>
      </c>
      <c r="C14" s="399"/>
      <c r="D14" s="395"/>
      <c r="E14" s="395"/>
      <c r="F14" s="395"/>
      <c r="G14" s="395"/>
      <c r="H14" s="395"/>
    </row>
    <row r="15" spans="1:17" ht="150">
      <c r="A15" s="152"/>
      <c r="B15" s="154" t="s">
        <v>121</v>
      </c>
      <c r="C15" s="399"/>
      <c r="D15" s="395"/>
      <c r="E15" s="395"/>
      <c r="F15" s="395"/>
      <c r="G15" s="395"/>
      <c r="H15" s="395"/>
    </row>
    <row r="16" spans="1:17" ht="165">
      <c r="A16" s="155"/>
      <c r="B16" s="156" t="s">
        <v>122</v>
      </c>
      <c r="C16" s="399"/>
      <c r="D16" s="395"/>
      <c r="E16" s="395"/>
      <c r="F16" s="395"/>
      <c r="G16" s="395"/>
      <c r="H16" s="395"/>
    </row>
    <row r="17" spans="1:8">
      <c r="A17" s="157"/>
      <c r="B17" s="158"/>
      <c r="C17" s="396"/>
      <c r="D17" s="396"/>
      <c r="E17" s="396"/>
      <c r="F17" s="396"/>
      <c r="G17" s="396"/>
      <c r="H17" s="396"/>
    </row>
    <row r="18" spans="1:8">
      <c r="A18" s="149"/>
      <c r="B18" s="149"/>
      <c r="C18" s="149"/>
      <c r="D18" s="149"/>
      <c r="E18" s="149"/>
      <c r="F18" s="149"/>
      <c r="G18" s="149"/>
      <c r="H18" s="149"/>
    </row>
    <row r="19" spans="1:8">
      <c r="A19" s="159"/>
      <c r="B19" s="159"/>
      <c r="C19" s="159"/>
      <c r="D19" s="159"/>
      <c r="E19" s="159"/>
      <c r="F19" s="159"/>
      <c r="G19" s="159"/>
      <c r="H19" s="159"/>
    </row>
    <row r="20" spans="1:8" ht="24" customHeight="1"/>
    <row r="21" spans="1:8" ht="24" customHeight="1"/>
    <row r="22" spans="1:8" ht="24" customHeight="1"/>
    <row r="23" spans="1:8" ht="24" customHeight="1"/>
    <row r="24" spans="1:8" ht="24" customHeight="1"/>
    <row r="25" spans="1:8" ht="24" customHeight="1"/>
    <row r="26" spans="1:8" ht="24" customHeight="1"/>
    <row r="27" spans="1:8" ht="24" customHeight="1"/>
    <row r="28" spans="1:8" ht="24" customHeight="1"/>
    <row r="29" spans="1:8" ht="24" customHeight="1"/>
    <row r="30" spans="1:8" ht="24" customHeight="1"/>
    <row r="31" spans="1:8" ht="24" customHeight="1"/>
    <row r="32" spans="1:8" ht="24" customHeight="1"/>
    <row r="33" ht="24" customHeight="1"/>
    <row r="34" ht="24" customHeight="1"/>
    <row r="35" ht="24" customHeight="1"/>
    <row r="36" ht="24" customHeight="1"/>
    <row r="37" ht="24" customHeight="1"/>
    <row r="38" ht="24" customHeight="1"/>
    <row r="39" ht="24" customHeight="1"/>
    <row r="40" ht="24" customHeight="1"/>
    <row r="41" ht="24" customHeight="1"/>
    <row r="42" ht="24" customHeight="1"/>
    <row r="43" ht="24" customHeight="1"/>
    <row r="44" ht="24" customHeight="1"/>
    <row r="45" ht="24" customHeight="1"/>
    <row r="46" ht="24" customHeight="1"/>
    <row r="47" ht="24" customHeight="1"/>
    <row r="48" ht="24" customHeight="1"/>
    <row r="55" spans="1:2">
      <c r="A55" s="1"/>
    </row>
    <row r="56" spans="1:2">
      <c r="B56" s="1"/>
    </row>
  </sheetData>
  <mergeCells count="17">
    <mergeCell ref="A1:H1"/>
    <mergeCell ref="A4:H6"/>
    <mergeCell ref="A7:A9"/>
    <mergeCell ref="B7:B9"/>
    <mergeCell ref="C7:D9"/>
    <mergeCell ref="E7:G7"/>
    <mergeCell ref="H7:H9"/>
    <mergeCell ref="E8:E9"/>
    <mergeCell ref="F8:F9"/>
    <mergeCell ref="G8:G9"/>
    <mergeCell ref="H11:H17"/>
    <mergeCell ref="C10:D10"/>
    <mergeCell ref="C11:C17"/>
    <mergeCell ref="D11:D17"/>
    <mergeCell ref="E11:E17"/>
    <mergeCell ref="F11:F17"/>
    <mergeCell ref="G11:G17"/>
  </mergeCells>
  <pageMargins left="0.78740157480314965" right="0.59055118110236227" top="0.59055118110236227" bottom="0.19685039370078741" header="0.31496062992125984" footer="0.31496062992125984"/>
  <pageSetup paperSize="9" orientation="portrait" r:id="rId1"/>
</worksheet>
</file>

<file path=xl/worksheets/sheet13.xml><?xml version="1.0" encoding="utf-8"?>
<worksheet xmlns="http://schemas.openxmlformats.org/spreadsheetml/2006/main" xmlns:r="http://schemas.openxmlformats.org/officeDocument/2006/relationships">
  <dimension ref="A1:I16"/>
  <sheetViews>
    <sheetView view="pageBreakPreview" zoomScale="95" zoomScaleSheetLayoutView="95" workbookViewId="0">
      <selection activeCell="A3" sqref="A3:G4"/>
    </sheetView>
  </sheetViews>
  <sheetFormatPr defaultColWidth="9.140625" defaultRowHeight="15"/>
  <cols>
    <col min="1" max="1" width="5" style="160" customWidth="1"/>
    <col min="2" max="2" width="10.42578125" style="160" customWidth="1"/>
    <col min="3" max="3" width="53" style="160" customWidth="1"/>
    <col min="4" max="4" width="8.28515625" style="160" customWidth="1"/>
    <col min="5" max="5" width="3.85546875" style="160" customWidth="1"/>
    <col min="6" max="6" width="6.28515625" style="160" customWidth="1"/>
    <col min="7" max="7" width="14.85546875" style="160" customWidth="1"/>
    <col min="8" max="16384" width="9.140625" style="160"/>
  </cols>
  <sheetData>
    <row r="1" spans="1:9" ht="22.5" customHeight="1">
      <c r="A1" s="431" t="s">
        <v>15</v>
      </c>
      <c r="B1" s="431"/>
      <c r="C1" s="431"/>
      <c r="D1" s="431"/>
      <c r="E1" s="431"/>
      <c r="F1" s="431"/>
      <c r="G1" s="431"/>
    </row>
    <row r="2" spans="1:9" ht="21.75" customHeight="1">
      <c r="A2" s="432" t="s">
        <v>111</v>
      </c>
      <c r="B2" s="432"/>
      <c r="C2" s="432"/>
      <c r="D2" s="432"/>
      <c r="E2" s="432"/>
      <c r="F2" s="432"/>
      <c r="G2" s="432"/>
    </row>
    <row r="3" spans="1:9" ht="15.75" customHeight="1">
      <c r="A3" s="433" t="s">
        <v>133</v>
      </c>
      <c r="B3" s="433"/>
      <c r="C3" s="433"/>
      <c r="D3" s="433"/>
      <c r="E3" s="433"/>
      <c r="F3" s="433"/>
      <c r="G3" s="433"/>
    </row>
    <row r="4" spans="1:9" ht="40.9" customHeight="1">
      <c r="A4" s="433"/>
      <c r="B4" s="433"/>
      <c r="C4" s="433"/>
      <c r="D4" s="433"/>
      <c r="E4" s="433"/>
      <c r="F4" s="433"/>
      <c r="G4" s="433"/>
    </row>
    <row r="5" spans="1:9">
      <c r="A5" s="161"/>
      <c r="B5" s="161"/>
      <c r="C5" s="161"/>
      <c r="D5" s="161"/>
      <c r="E5" s="161"/>
      <c r="F5" s="161"/>
      <c r="G5" s="161"/>
    </row>
    <row r="6" spans="1:9">
      <c r="A6" s="434" t="s">
        <v>113</v>
      </c>
      <c r="B6" s="436" t="s">
        <v>123</v>
      </c>
      <c r="C6" s="436" t="s">
        <v>124</v>
      </c>
      <c r="D6" s="438" t="s">
        <v>125</v>
      </c>
      <c r="E6" s="439"/>
      <c r="F6" s="440" t="s">
        <v>126</v>
      </c>
      <c r="G6" s="162" t="s">
        <v>127</v>
      </c>
    </row>
    <row r="7" spans="1:9">
      <c r="A7" s="435"/>
      <c r="B7" s="437"/>
      <c r="C7" s="436"/>
      <c r="D7" s="162" t="s">
        <v>128</v>
      </c>
      <c r="E7" s="162" t="s">
        <v>129</v>
      </c>
      <c r="F7" s="441"/>
      <c r="G7" s="162" t="s">
        <v>128</v>
      </c>
    </row>
    <row r="8" spans="1:9">
      <c r="A8" s="163">
        <v>1</v>
      </c>
      <c r="B8" s="163">
        <v>2</v>
      </c>
      <c r="C8" s="164">
        <v>3</v>
      </c>
      <c r="D8" s="414">
        <v>4</v>
      </c>
      <c r="E8" s="415"/>
      <c r="F8" s="165">
        <v>5</v>
      </c>
      <c r="G8" s="164">
        <v>6</v>
      </c>
    </row>
    <row r="9" spans="1:9" ht="123.75" customHeight="1">
      <c r="A9" s="416">
        <v>1</v>
      </c>
      <c r="B9" s="419">
        <v>3</v>
      </c>
      <c r="C9" s="166" t="str">
        <f>'Genset - Detailed'!B11</f>
        <v xml:space="preserve">Technical Specification of 125 KVA DG Set
 A - Diesel Engine:
125 KVA Mech CPCB II, diesel engine developing 126.4 BHP (110%) at 1500 RPM. Water cooled radiator type, 4 stroke, 4 cylinders Inline suitable for 
Generating set application Engine confirms to as per ISO 3046 / BS 5514 / EU Stage II Standards. 
</v>
      </c>
      <c r="D9" s="422">
        <v>1048000</v>
      </c>
      <c r="E9" s="423"/>
      <c r="F9" s="416" t="s">
        <v>130</v>
      </c>
      <c r="G9" s="428">
        <f>D9*B9</f>
        <v>3144000</v>
      </c>
      <c r="I9" s="167" t="s">
        <v>131</v>
      </c>
    </row>
    <row r="10" spans="1:9" ht="129.75" customHeight="1">
      <c r="A10" s="417"/>
      <c r="B10" s="420"/>
      <c r="C10" s="168" t="str">
        <f>'Genset - Detailed'!B12</f>
        <v xml:space="preserve">B -   Alternator : 
Crompton Greaves-Equivalent make rated at 125 KVA / 80 KW, 1500 RPM, 
415 V, 50 Hz, 0.8 PF, Three phase star connected, IP 23 Enclosure, brushless Alternator with AVR, Class “H” insulation. single bearing alternator suitable for close coupling, The alternator shall confirm to IS: 4722
</v>
      </c>
      <c r="D10" s="424"/>
      <c r="E10" s="425"/>
      <c r="F10" s="417"/>
      <c r="G10" s="429"/>
      <c r="I10" s="167"/>
    </row>
    <row r="11" spans="1:9" ht="194.25" customHeight="1">
      <c r="A11" s="417"/>
      <c r="B11" s="420"/>
      <c r="C11" s="168" t="str">
        <f>'[4]DETEILED (2)'!B13</f>
        <v>C - Acoustic Enclosure: Acoustic Enclosure is fabricated with CRCA sheet of 16 SWG. modular construction with lifting arrangement integral part of the enclosure, provision made to assemble &amp; is mantle easily as per site condition. No Parts extend beyond Acoustic Enclosure. • Provision made for fuel filling and fuel level is indicator with fuel gauge.• Doors are provided with high quality EPDM gaskets to avoid leakage of sound, Door handles with locks. • Sound Proof enclosure by high quality mineral wool / imported PU fire resistant foam of 25 mm thickness.</v>
      </c>
      <c r="D11" s="424"/>
      <c r="E11" s="425"/>
      <c r="F11" s="417"/>
      <c r="G11" s="429"/>
      <c r="I11" s="167"/>
    </row>
    <row r="12" spans="1:9" ht="126.75" customHeight="1">
      <c r="A12" s="417"/>
      <c r="B12" s="420"/>
      <c r="C12" s="169" t="str">
        <f>'[4]DETEILED (2)'!B14</f>
        <v>• Specially designed attenuators are provided to minimize the noise levels from hot air outlet. Adequate space provided to meet fresh air requirement for combustion and hot air from radiator. • Temperature inside the Acoustic Enclosure shall not exceed beyond 5 Deg of ambient temperature.Noise level shall be 75 dB (A) at 1 meter distance at free field conditions as specified by CPCB</v>
      </c>
      <c r="D12" s="424"/>
      <c r="E12" s="425"/>
      <c r="F12" s="417"/>
      <c r="G12" s="429"/>
      <c r="I12" s="167"/>
    </row>
    <row r="13" spans="1:9" ht="90">
      <c r="A13" s="418"/>
      <c r="B13" s="421"/>
      <c r="C13" s="169" t="str">
        <f>'[4]DETEILED (2)'!B16</f>
        <v>(E) – Engine Mounted Control Panel Consists of:High Water &amp; Low water temperature gaugeLow water level for Radiator.Low lube oil pressure &amp; lube oil temperature gauge. Engine over speed tripping.                      Low Fuel Level / Battery Health Status / RPM Indicator &amp; Running Hours.</v>
      </c>
      <c r="D13" s="426"/>
      <c r="E13" s="427"/>
      <c r="F13" s="417"/>
      <c r="G13" s="430"/>
      <c r="I13" s="167" t="s">
        <v>112</v>
      </c>
    </row>
    <row r="14" spans="1:9" ht="24" customHeight="1">
      <c r="A14" s="413" t="s">
        <v>132</v>
      </c>
      <c r="B14" s="413"/>
      <c r="C14" s="413"/>
      <c r="D14" s="413"/>
      <c r="E14" s="413"/>
      <c r="F14" s="413"/>
      <c r="G14" s="170">
        <f>G9</f>
        <v>3144000</v>
      </c>
    </row>
    <row r="15" spans="1:9" ht="21" customHeight="1">
      <c r="A15" s="171"/>
    </row>
    <row r="16" spans="1:9" ht="24" customHeight="1">
      <c r="A16" s="171"/>
    </row>
  </sheetData>
  <mergeCells count="15">
    <mergeCell ref="G9:G13"/>
    <mergeCell ref="A1:G1"/>
    <mergeCell ref="A2:G2"/>
    <mergeCell ref="A3:G4"/>
    <mergeCell ref="A6:A7"/>
    <mergeCell ref="B6:B7"/>
    <mergeCell ref="C6:C7"/>
    <mergeCell ref="D6:E6"/>
    <mergeCell ref="F6:F7"/>
    <mergeCell ref="A14:F14"/>
    <mergeCell ref="D8:E8"/>
    <mergeCell ref="A9:A13"/>
    <mergeCell ref="B9:B13"/>
    <mergeCell ref="D9:E13"/>
    <mergeCell ref="F9:F13"/>
  </mergeCells>
  <pageMargins left="0.70866141732283472" right="0.31496062992125984" top="0.43307086614173229" bottom="0.51181102362204722" header="0.15748031496062992" footer="0.31496062992125984"/>
  <pageSetup paperSize="9" scale="83" orientation="portrait" r:id="rId1"/>
  <headerFooter>
    <oddHeader>Page &amp;P</oddHeader>
  </headerFooter>
</worksheet>
</file>

<file path=xl/worksheets/sheet14.xml><?xml version="1.0" encoding="utf-8"?>
<worksheet xmlns="http://schemas.openxmlformats.org/spreadsheetml/2006/main" xmlns:r="http://schemas.openxmlformats.org/officeDocument/2006/relationships">
  <dimension ref="A1:L307"/>
  <sheetViews>
    <sheetView view="pageBreakPreview" topLeftCell="A4" zoomScaleSheetLayoutView="100" workbookViewId="0">
      <selection activeCell="A5" sqref="A5:XFD13"/>
    </sheetView>
  </sheetViews>
  <sheetFormatPr defaultRowHeight="15"/>
  <cols>
    <col min="1" max="1" width="5.7109375" style="200" customWidth="1"/>
    <col min="2" max="2" width="41.5703125" style="201" customWidth="1"/>
    <col min="3" max="4" width="8.42578125" style="202" bestFit="1" customWidth="1"/>
    <col min="5" max="5" width="9.85546875" style="172" bestFit="1" customWidth="1"/>
    <col min="6" max="6" width="8.85546875" style="172" customWidth="1"/>
    <col min="7" max="7" width="10" style="172" customWidth="1"/>
    <col min="8" max="8" width="12" style="172" bestFit="1" customWidth="1"/>
    <col min="9" max="9" width="10" style="203" customWidth="1"/>
    <col min="10" max="256" width="9.140625" style="172"/>
    <col min="257" max="257" width="5.7109375" style="172" customWidth="1"/>
    <col min="258" max="258" width="41.5703125" style="172" customWidth="1"/>
    <col min="259" max="260" width="8.42578125" style="172" bestFit="1" customWidth="1"/>
    <col min="261" max="261" width="9.85546875" style="172" bestFit="1" customWidth="1"/>
    <col min="262" max="262" width="8.85546875" style="172" customWidth="1"/>
    <col min="263" max="263" width="10" style="172" customWidth="1"/>
    <col min="264" max="264" width="12" style="172" bestFit="1" customWidth="1"/>
    <col min="265" max="265" width="10" style="172" customWidth="1"/>
    <col min="266" max="512" width="9.140625" style="172"/>
    <col min="513" max="513" width="5.7109375" style="172" customWidth="1"/>
    <col min="514" max="514" width="41.5703125" style="172" customWidth="1"/>
    <col min="515" max="516" width="8.42578125" style="172" bestFit="1" customWidth="1"/>
    <col min="517" max="517" width="9.85546875" style="172" bestFit="1" customWidth="1"/>
    <col min="518" max="518" width="8.85546875" style="172" customWidth="1"/>
    <col min="519" max="519" width="10" style="172" customWidth="1"/>
    <col min="520" max="520" width="12" style="172" bestFit="1" customWidth="1"/>
    <col min="521" max="521" width="10" style="172" customWidth="1"/>
    <col min="522" max="768" width="9.140625" style="172"/>
    <col min="769" max="769" width="5.7109375" style="172" customWidth="1"/>
    <col min="770" max="770" width="41.5703125" style="172" customWidth="1"/>
    <col min="771" max="772" width="8.42578125" style="172" bestFit="1" customWidth="1"/>
    <col min="773" max="773" width="9.85546875" style="172" bestFit="1" customWidth="1"/>
    <col min="774" max="774" width="8.85546875" style="172" customWidth="1"/>
    <col min="775" max="775" width="10" style="172" customWidth="1"/>
    <col min="776" max="776" width="12" style="172" bestFit="1" customWidth="1"/>
    <col min="777" max="777" width="10" style="172" customWidth="1"/>
    <col min="778" max="1024" width="9.140625" style="172"/>
    <col min="1025" max="1025" width="5.7109375" style="172" customWidth="1"/>
    <col min="1026" max="1026" width="41.5703125" style="172" customWidth="1"/>
    <col min="1027" max="1028" width="8.42578125" style="172" bestFit="1" customWidth="1"/>
    <col min="1029" max="1029" width="9.85546875" style="172" bestFit="1" customWidth="1"/>
    <col min="1030" max="1030" width="8.85546875" style="172" customWidth="1"/>
    <col min="1031" max="1031" width="10" style="172" customWidth="1"/>
    <col min="1032" max="1032" width="12" style="172" bestFit="1" customWidth="1"/>
    <col min="1033" max="1033" width="10" style="172" customWidth="1"/>
    <col min="1034" max="1280" width="9.140625" style="172"/>
    <col min="1281" max="1281" width="5.7109375" style="172" customWidth="1"/>
    <col min="1282" max="1282" width="41.5703125" style="172" customWidth="1"/>
    <col min="1283" max="1284" width="8.42578125" style="172" bestFit="1" customWidth="1"/>
    <col min="1285" max="1285" width="9.85546875" style="172" bestFit="1" customWidth="1"/>
    <col min="1286" max="1286" width="8.85546875" style="172" customWidth="1"/>
    <col min="1287" max="1287" width="10" style="172" customWidth="1"/>
    <col min="1288" max="1288" width="12" style="172" bestFit="1" customWidth="1"/>
    <col min="1289" max="1289" width="10" style="172" customWidth="1"/>
    <col min="1290" max="1536" width="9.140625" style="172"/>
    <col min="1537" max="1537" width="5.7109375" style="172" customWidth="1"/>
    <col min="1538" max="1538" width="41.5703125" style="172" customWidth="1"/>
    <col min="1539" max="1540" width="8.42578125" style="172" bestFit="1" customWidth="1"/>
    <col min="1541" max="1541" width="9.85546875" style="172" bestFit="1" customWidth="1"/>
    <col min="1542" max="1542" width="8.85546875" style="172" customWidth="1"/>
    <col min="1543" max="1543" width="10" style="172" customWidth="1"/>
    <col min="1544" max="1544" width="12" style="172" bestFit="1" customWidth="1"/>
    <col min="1545" max="1545" width="10" style="172" customWidth="1"/>
    <col min="1546" max="1792" width="9.140625" style="172"/>
    <col min="1793" max="1793" width="5.7109375" style="172" customWidth="1"/>
    <col min="1794" max="1794" width="41.5703125" style="172" customWidth="1"/>
    <col min="1795" max="1796" width="8.42578125" style="172" bestFit="1" customWidth="1"/>
    <col min="1797" max="1797" width="9.85546875" style="172" bestFit="1" customWidth="1"/>
    <col min="1798" max="1798" width="8.85546875" style="172" customWidth="1"/>
    <col min="1799" max="1799" width="10" style="172" customWidth="1"/>
    <col min="1800" max="1800" width="12" style="172" bestFit="1" customWidth="1"/>
    <col min="1801" max="1801" width="10" style="172" customWidth="1"/>
    <col min="1802" max="2048" width="9.140625" style="172"/>
    <col min="2049" max="2049" width="5.7109375" style="172" customWidth="1"/>
    <col min="2050" max="2050" width="41.5703125" style="172" customWidth="1"/>
    <col min="2051" max="2052" width="8.42578125" style="172" bestFit="1" customWidth="1"/>
    <col min="2053" max="2053" width="9.85546875" style="172" bestFit="1" customWidth="1"/>
    <col min="2054" max="2054" width="8.85546875" style="172" customWidth="1"/>
    <col min="2055" max="2055" width="10" style="172" customWidth="1"/>
    <col min="2056" max="2056" width="12" style="172" bestFit="1" customWidth="1"/>
    <col min="2057" max="2057" width="10" style="172" customWidth="1"/>
    <col min="2058" max="2304" width="9.140625" style="172"/>
    <col min="2305" max="2305" width="5.7109375" style="172" customWidth="1"/>
    <col min="2306" max="2306" width="41.5703125" style="172" customWidth="1"/>
    <col min="2307" max="2308" width="8.42578125" style="172" bestFit="1" customWidth="1"/>
    <col min="2309" max="2309" width="9.85546875" style="172" bestFit="1" customWidth="1"/>
    <col min="2310" max="2310" width="8.85546875" style="172" customWidth="1"/>
    <col min="2311" max="2311" width="10" style="172" customWidth="1"/>
    <col min="2312" max="2312" width="12" style="172" bestFit="1" customWidth="1"/>
    <col min="2313" max="2313" width="10" style="172" customWidth="1"/>
    <col min="2314" max="2560" width="9.140625" style="172"/>
    <col min="2561" max="2561" width="5.7109375" style="172" customWidth="1"/>
    <col min="2562" max="2562" width="41.5703125" style="172" customWidth="1"/>
    <col min="2563" max="2564" width="8.42578125" style="172" bestFit="1" customWidth="1"/>
    <col min="2565" max="2565" width="9.85546875" style="172" bestFit="1" customWidth="1"/>
    <col min="2566" max="2566" width="8.85546875" style="172" customWidth="1"/>
    <col min="2567" max="2567" width="10" style="172" customWidth="1"/>
    <col min="2568" max="2568" width="12" style="172" bestFit="1" customWidth="1"/>
    <col min="2569" max="2569" width="10" style="172" customWidth="1"/>
    <col min="2570" max="2816" width="9.140625" style="172"/>
    <col min="2817" max="2817" width="5.7109375" style="172" customWidth="1"/>
    <col min="2818" max="2818" width="41.5703125" style="172" customWidth="1"/>
    <col min="2819" max="2820" width="8.42578125" style="172" bestFit="1" customWidth="1"/>
    <col min="2821" max="2821" width="9.85546875" style="172" bestFit="1" customWidth="1"/>
    <col min="2822" max="2822" width="8.85546875" style="172" customWidth="1"/>
    <col min="2823" max="2823" width="10" style="172" customWidth="1"/>
    <col min="2824" max="2824" width="12" style="172" bestFit="1" customWidth="1"/>
    <col min="2825" max="2825" width="10" style="172" customWidth="1"/>
    <col min="2826" max="3072" width="9.140625" style="172"/>
    <col min="3073" max="3073" width="5.7109375" style="172" customWidth="1"/>
    <col min="3074" max="3074" width="41.5703125" style="172" customWidth="1"/>
    <col min="3075" max="3076" width="8.42578125" style="172" bestFit="1" customWidth="1"/>
    <col min="3077" max="3077" width="9.85546875" style="172" bestFit="1" customWidth="1"/>
    <col min="3078" max="3078" width="8.85546875" style="172" customWidth="1"/>
    <col min="3079" max="3079" width="10" style="172" customWidth="1"/>
    <col min="3080" max="3080" width="12" style="172" bestFit="1" customWidth="1"/>
    <col min="3081" max="3081" width="10" style="172" customWidth="1"/>
    <col min="3082" max="3328" width="9.140625" style="172"/>
    <col min="3329" max="3329" width="5.7109375" style="172" customWidth="1"/>
    <col min="3330" max="3330" width="41.5703125" style="172" customWidth="1"/>
    <col min="3331" max="3332" width="8.42578125" style="172" bestFit="1" customWidth="1"/>
    <col min="3333" max="3333" width="9.85546875" style="172" bestFit="1" customWidth="1"/>
    <col min="3334" max="3334" width="8.85546875" style="172" customWidth="1"/>
    <col min="3335" max="3335" width="10" style="172" customWidth="1"/>
    <col min="3336" max="3336" width="12" style="172" bestFit="1" customWidth="1"/>
    <col min="3337" max="3337" width="10" style="172" customWidth="1"/>
    <col min="3338" max="3584" width="9.140625" style="172"/>
    <col min="3585" max="3585" width="5.7109375" style="172" customWidth="1"/>
    <col min="3586" max="3586" width="41.5703125" style="172" customWidth="1"/>
    <col min="3587" max="3588" width="8.42578125" style="172" bestFit="1" customWidth="1"/>
    <col min="3589" max="3589" width="9.85546875" style="172" bestFit="1" customWidth="1"/>
    <col min="3590" max="3590" width="8.85546875" style="172" customWidth="1"/>
    <col min="3591" max="3591" width="10" style="172" customWidth="1"/>
    <col min="3592" max="3592" width="12" style="172" bestFit="1" customWidth="1"/>
    <col min="3593" max="3593" width="10" style="172" customWidth="1"/>
    <col min="3594" max="3840" width="9.140625" style="172"/>
    <col min="3841" max="3841" width="5.7109375" style="172" customWidth="1"/>
    <col min="3842" max="3842" width="41.5703125" style="172" customWidth="1"/>
    <col min="3843" max="3844" width="8.42578125" style="172" bestFit="1" customWidth="1"/>
    <col min="3845" max="3845" width="9.85546875" style="172" bestFit="1" customWidth="1"/>
    <col min="3846" max="3846" width="8.85546875" style="172" customWidth="1"/>
    <col min="3847" max="3847" width="10" style="172" customWidth="1"/>
    <col min="3848" max="3848" width="12" style="172" bestFit="1" customWidth="1"/>
    <col min="3849" max="3849" width="10" style="172" customWidth="1"/>
    <col min="3850" max="4096" width="9.140625" style="172"/>
    <col min="4097" max="4097" width="5.7109375" style="172" customWidth="1"/>
    <col min="4098" max="4098" width="41.5703125" style="172" customWidth="1"/>
    <col min="4099" max="4100" width="8.42578125" style="172" bestFit="1" customWidth="1"/>
    <col min="4101" max="4101" width="9.85546875" style="172" bestFit="1" customWidth="1"/>
    <col min="4102" max="4102" width="8.85546875" style="172" customWidth="1"/>
    <col min="4103" max="4103" width="10" style="172" customWidth="1"/>
    <col min="4104" max="4104" width="12" style="172" bestFit="1" customWidth="1"/>
    <col min="4105" max="4105" width="10" style="172" customWidth="1"/>
    <col min="4106" max="4352" width="9.140625" style="172"/>
    <col min="4353" max="4353" width="5.7109375" style="172" customWidth="1"/>
    <col min="4354" max="4354" width="41.5703125" style="172" customWidth="1"/>
    <col min="4355" max="4356" width="8.42578125" style="172" bestFit="1" customWidth="1"/>
    <col min="4357" max="4357" width="9.85546875" style="172" bestFit="1" customWidth="1"/>
    <col min="4358" max="4358" width="8.85546875" style="172" customWidth="1"/>
    <col min="4359" max="4359" width="10" style="172" customWidth="1"/>
    <col min="4360" max="4360" width="12" style="172" bestFit="1" customWidth="1"/>
    <col min="4361" max="4361" width="10" style="172" customWidth="1"/>
    <col min="4362" max="4608" width="9.140625" style="172"/>
    <col min="4609" max="4609" width="5.7109375" style="172" customWidth="1"/>
    <col min="4610" max="4610" width="41.5703125" style="172" customWidth="1"/>
    <col min="4611" max="4612" width="8.42578125" style="172" bestFit="1" customWidth="1"/>
    <col min="4613" max="4613" width="9.85546875" style="172" bestFit="1" customWidth="1"/>
    <col min="4614" max="4614" width="8.85546875" style="172" customWidth="1"/>
    <col min="4615" max="4615" width="10" style="172" customWidth="1"/>
    <col min="4616" max="4616" width="12" style="172" bestFit="1" customWidth="1"/>
    <col min="4617" max="4617" width="10" style="172" customWidth="1"/>
    <col min="4618" max="4864" width="9.140625" style="172"/>
    <col min="4865" max="4865" width="5.7109375" style="172" customWidth="1"/>
    <col min="4866" max="4866" width="41.5703125" style="172" customWidth="1"/>
    <col min="4867" max="4868" width="8.42578125" style="172" bestFit="1" customWidth="1"/>
    <col min="4869" max="4869" width="9.85546875" style="172" bestFit="1" customWidth="1"/>
    <col min="4870" max="4870" width="8.85546875" style="172" customWidth="1"/>
    <col min="4871" max="4871" width="10" style="172" customWidth="1"/>
    <col min="4872" max="4872" width="12" style="172" bestFit="1" customWidth="1"/>
    <col min="4873" max="4873" width="10" style="172" customWidth="1"/>
    <col min="4874" max="5120" width="9.140625" style="172"/>
    <col min="5121" max="5121" width="5.7109375" style="172" customWidth="1"/>
    <col min="5122" max="5122" width="41.5703125" style="172" customWidth="1"/>
    <col min="5123" max="5124" width="8.42578125" style="172" bestFit="1" customWidth="1"/>
    <col min="5125" max="5125" width="9.85546875" style="172" bestFit="1" customWidth="1"/>
    <col min="5126" max="5126" width="8.85546875" style="172" customWidth="1"/>
    <col min="5127" max="5127" width="10" style="172" customWidth="1"/>
    <col min="5128" max="5128" width="12" style="172" bestFit="1" customWidth="1"/>
    <col min="5129" max="5129" width="10" style="172" customWidth="1"/>
    <col min="5130" max="5376" width="9.140625" style="172"/>
    <col min="5377" max="5377" width="5.7109375" style="172" customWidth="1"/>
    <col min="5378" max="5378" width="41.5703125" style="172" customWidth="1"/>
    <col min="5379" max="5380" width="8.42578125" style="172" bestFit="1" customWidth="1"/>
    <col min="5381" max="5381" width="9.85546875" style="172" bestFit="1" customWidth="1"/>
    <col min="5382" max="5382" width="8.85546875" style="172" customWidth="1"/>
    <col min="5383" max="5383" width="10" style="172" customWidth="1"/>
    <col min="5384" max="5384" width="12" style="172" bestFit="1" customWidth="1"/>
    <col min="5385" max="5385" width="10" style="172" customWidth="1"/>
    <col min="5386" max="5632" width="9.140625" style="172"/>
    <col min="5633" max="5633" width="5.7109375" style="172" customWidth="1"/>
    <col min="5634" max="5634" width="41.5703125" style="172" customWidth="1"/>
    <col min="5635" max="5636" width="8.42578125" style="172" bestFit="1" customWidth="1"/>
    <col min="5637" max="5637" width="9.85546875" style="172" bestFit="1" customWidth="1"/>
    <col min="5638" max="5638" width="8.85546875" style="172" customWidth="1"/>
    <col min="5639" max="5639" width="10" style="172" customWidth="1"/>
    <col min="5640" max="5640" width="12" style="172" bestFit="1" customWidth="1"/>
    <col min="5641" max="5641" width="10" style="172" customWidth="1"/>
    <col min="5642" max="5888" width="9.140625" style="172"/>
    <col min="5889" max="5889" width="5.7109375" style="172" customWidth="1"/>
    <col min="5890" max="5890" width="41.5703125" style="172" customWidth="1"/>
    <col min="5891" max="5892" width="8.42578125" style="172" bestFit="1" customWidth="1"/>
    <col min="5893" max="5893" width="9.85546875" style="172" bestFit="1" customWidth="1"/>
    <col min="5894" max="5894" width="8.85546875" style="172" customWidth="1"/>
    <col min="5895" max="5895" width="10" style="172" customWidth="1"/>
    <col min="5896" max="5896" width="12" style="172" bestFit="1" customWidth="1"/>
    <col min="5897" max="5897" width="10" style="172" customWidth="1"/>
    <col min="5898" max="6144" width="9.140625" style="172"/>
    <col min="6145" max="6145" width="5.7109375" style="172" customWidth="1"/>
    <col min="6146" max="6146" width="41.5703125" style="172" customWidth="1"/>
    <col min="6147" max="6148" width="8.42578125" style="172" bestFit="1" customWidth="1"/>
    <col min="6149" max="6149" width="9.85546875" style="172" bestFit="1" customWidth="1"/>
    <col min="6150" max="6150" width="8.85546875" style="172" customWidth="1"/>
    <col min="6151" max="6151" width="10" style="172" customWidth="1"/>
    <col min="6152" max="6152" width="12" style="172" bestFit="1" customWidth="1"/>
    <col min="6153" max="6153" width="10" style="172" customWidth="1"/>
    <col min="6154" max="6400" width="9.140625" style="172"/>
    <col min="6401" max="6401" width="5.7109375" style="172" customWidth="1"/>
    <col min="6402" max="6402" width="41.5703125" style="172" customWidth="1"/>
    <col min="6403" max="6404" width="8.42578125" style="172" bestFit="1" customWidth="1"/>
    <col min="6405" max="6405" width="9.85546875" style="172" bestFit="1" customWidth="1"/>
    <col min="6406" max="6406" width="8.85546875" style="172" customWidth="1"/>
    <col min="6407" max="6407" width="10" style="172" customWidth="1"/>
    <col min="6408" max="6408" width="12" style="172" bestFit="1" customWidth="1"/>
    <col min="6409" max="6409" width="10" style="172" customWidth="1"/>
    <col min="6410" max="6656" width="9.140625" style="172"/>
    <col min="6657" max="6657" width="5.7109375" style="172" customWidth="1"/>
    <col min="6658" max="6658" width="41.5703125" style="172" customWidth="1"/>
    <col min="6659" max="6660" width="8.42578125" style="172" bestFit="1" customWidth="1"/>
    <col min="6661" max="6661" width="9.85546875" style="172" bestFit="1" customWidth="1"/>
    <col min="6662" max="6662" width="8.85546875" style="172" customWidth="1"/>
    <col min="6663" max="6663" width="10" style="172" customWidth="1"/>
    <col min="6664" max="6664" width="12" style="172" bestFit="1" customWidth="1"/>
    <col min="6665" max="6665" width="10" style="172" customWidth="1"/>
    <col min="6666" max="6912" width="9.140625" style="172"/>
    <col min="6913" max="6913" width="5.7109375" style="172" customWidth="1"/>
    <col min="6914" max="6914" width="41.5703125" style="172" customWidth="1"/>
    <col min="6915" max="6916" width="8.42578125" style="172" bestFit="1" customWidth="1"/>
    <col min="6917" max="6917" width="9.85546875" style="172" bestFit="1" customWidth="1"/>
    <col min="6918" max="6918" width="8.85546875" style="172" customWidth="1"/>
    <col min="6919" max="6919" width="10" style="172" customWidth="1"/>
    <col min="6920" max="6920" width="12" style="172" bestFit="1" customWidth="1"/>
    <col min="6921" max="6921" width="10" style="172" customWidth="1"/>
    <col min="6922" max="7168" width="9.140625" style="172"/>
    <col min="7169" max="7169" width="5.7109375" style="172" customWidth="1"/>
    <col min="7170" max="7170" width="41.5703125" style="172" customWidth="1"/>
    <col min="7171" max="7172" width="8.42578125" style="172" bestFit="1" customWidth="1"/>
    <col min="7173" max="7173" width="9.85546875" style="172" bestFit="1" customWidth="1"/>
    <col min="7174" max="7174" width="8.85546875" style="172" customWidth="1"/>
    <col min="7175" max="7175" width="10" style="172" customWidth="1"/>
    <col min="7176" max="7176" width="12" style="172" bestFit="1" customWidth="1"/>
    <col min="7177" max="7177" width="10" style="172" customWidth="1"/>
    <col min="7178" max="7424" width="9.140625" style="172"/>
    <col min="7425" max="7425" width="5.7109375" style="172" customWidth="1"/>
    <col min="7426" max="7426" width="41.5703125" style="172" customWidth="1"/>
    <col min="7427" max="7428" width="8.42578125" style="172" bestFit="1" customWidth="1"/>
    <col min="7429" max="7429" width="9.85546875" style="172" bestFit="1" customWidth="1"/>
    <col min="7430" max="7430" width="8.85546875" style="172" customWidth="1"/>
    <col min="7431" max="7431" width="10" style="172" customWidth="1"/>
    <col min="7432" max="7432" width="12" style="172" bestFit="1" customWidth="1"/>
    <col min="7433" max="7433" width="10" style="172" customWidth="1"/>
    <col min="7434" max="7680" width="9.140625" style="172"/>
    <col min="7681" max="7681" width="5.7109375" style="172" customWidth="1"/>
    <col min="7682" max="7682" width="41.5703125" style="172" customWidth="1"/>
    <col min="7683" max="7684" width="8.42578125" style="172" bestFit="1" customWidth="1"/>
    <col min="7685" max="7685" width="9.85546875" style="172" bestFit="1" customWidth="1"/>
    <col min="7686" max="7686" width="8.85546875" style="172" customWidth="1"/>
    <col min="7687" max="7687" width="10" style="172" customWidth="1"/>
    <col min="7688" max="7688" width="12" style="172" bestFit="1" customWidth="1"/>
    <col min="7689" max="7689" width="10" style="172" customWidth="1"/>
    <col min="7690" max="7936" width="9.140625" style="172"/>
    <col min="7937" max="7937" width="5.7109375" style="172" customWidth="1"/>
    <col min="7938" max="7938" width="41.5703125" style="172" customWidth="1"/>
    <col min="7939" max="7940" width="8.42578125" style="172" bestFit="1" customWidth="1"/>
    <col min="7941" max="7941" width="9.85546875" style="172" bestFit="1" customWidth="1"/>
    <col min="7942" max="7942" width="8.85546875" style="172" customWidth="1"/>
    <col min="7943" max="7943" width="10" style="172" customWidth="1"/>
    <col min="7944" max="7944" width="12" style="172" bestFit="1" customWidth="1"/>
    <col min="7945" max="7945" width="10" style="172" customWidth="1"/>
    <col min="7946" max="8192" width="9.140625" style="172"/>
    <col min="8193" max="8193" width="5.7109375" style="172" customWidth="1"/>
    <col min="8194" max="8194" width="41.5703125" style="172" customWidth="1"/>
    <col min="8195" max="8196" width="8.42578125" style="172" bestFit="1" customWidth="1"/>
    <col min="8197" max="8197" width="9.85546875" style="172" bestFit="1" customWidth="1"/>
    <col min="8198" max="8198" width="8.85546875" style="172" customWidth="1"/>
    <col min="8199" max="8199" width="10" style="172" customWidth="1"/>
    <col min="8200" max="8200" width="12" style="172" bestFit="1" customWidth="1"/>
    <col min="8201" max="8201" width="10" style="172" customWidth="1"/>
    <col min="8202" max="8448" width="9.140625" style="172"/>
    <col min="8449" max="8449" width="5.7109375" style="172" customWidth="1"/>
    <col min="8450" max="8450" width="41.5703125" style="172" customWidth="1"/>
    <col min="8451" max="8452" width="8.42578125" style="172" bestFit="1" customWidth="1"/>
    <col min="8453" max="8453" width="9.85546875" style="172" bestFit="1" customWidth="1"/>
    <col min="8454" max="8454" width="8.85546875" style="172" customWidth="1"/>
    <col min="8455" max="8455" width="10" style="172" customWidth="1"/>
    <col min="8456" max="8456" width="12" style="172" bestFit="1" customWidth="1"/>
    <col min="8457" max="8457" width="10" style="172" customWidth="1"/>
    <col min="8458" max="8704" width="9.140625" style="172"/>
    <col min="8705" max="8705" width="5.7109375" style="172" customWidth="1"/>
    <col min="8706" max="8706" width="41.5703125" style="172" customWidth="1"/>
    <col min="8707" max="8708" width="8.42578125" style="172" bestFit="1" customWidth="1"/>
    <col min="8709" max="8709" width="9.85546875" style="172" bestFit="1" customWidth="1"/>
    <col min="8710" max="8710" width="8.85546875" style="172" customWidth="1"/>
    <col min="8711" max="8711" width="10" style="172" customWidth="1"/>
    <col min="8712" max="8712" width="12" style="172" bestFit="1" customWidth="1"/>
    <col min="8713" max="8713" width="10" style="172" customWidth="1"/>
    <col min="8714" max="8960" width="9.140625" style="172"/>
    <col min="8961" max="8961" width="5.7109375" style="172" customWidth="1"/>
    <col min="8962" max="8962" width="41.5703125" style="172" customWidth="1"/>
    <col min="8963" max="8964" width="8.42578125" style="172" bestFit="1" customWidth="1"/>
    <col min="8965" max="8965" width="9.85546875" style="172" bestFit="1" customWidth="1"/>
    <col min="8966" max="8966" width="8.85546875" style="172" customWidth="1"/>
    <col min="8967" max="8967" width="10" style="172" customWidth="1"/>
    <col min="8968" max="8968" width="12" style="172" bestFit="1" customWidth="1"/>
    <col min="8969" max="8969" width="10" style="172" customWidth="1"/>
    <col min="8970" max="9216" width="9.140625" style="172"/>
    <col min="9217" max="9217" width="5.7109375" style="172" customWidth="1"/>
    <col min="9218" max="9218" width="41.5703125" style="172" customWidth="1"/>
    <col min="9219" max="9220" width="8.42578125" style="172" bestFit="1" customWidth="1"/>
    <col min="9221" max="9221" width="9.85546875" style="172" bestFit="1" customWidth="1"/>
    <col min="9222" max="9222" width="8.85546875" style="172" customWidth="1"/>
    <col min="9223" max="9223" width="10" style="172" customWidth="1"/>
    <col min="9224" max="9224" width="12" style="172" bestFit="1" customWidth="1"/>
    <col min="9225" max="9225" width="10" style="172" customWidth="1"/>
    <col min="9226" max="9472" width="9.140625" style="172"/>
    <col min="9473" max="9473" width="5.7109375" style="172" customWidth="1"/>
    <col min="9474" max="9474" width="41.5703125" style="172" customWidth="1"/>
    <col min="9475" max="9476" width="8.42578125" style="172" bestFit="1" customWidth="1"/>
    <col min="9477" max="9477" width="9.85546875" style="172" bestFit="1" customWidth="1"/>
    <col min="9478" max="9478" width="8.85546875" style="172" customWidth="1"/>
    <col min="9479" max="9479" width="10" style="172" customWidth="1"/>
    <col min="9480" max="9480" width="12" style="172" bestFit="1" customWidth="1"/>
    <col min="9481" max="9481" width="10" style="172" customWidth="1"/>
    <col min="9482" max="9728" width="9.140625" style="172"/>
    <col min="9729" max="9729" width="5.7109375" style="172" customWidth="1"/>
    <col min="9730" max="9730" width="41.5703125" style="172" customWidth="1"/>
    <col min="9731" max="9732" width="8.42578125" style="172" bestFit="1" customWidth="1"/>
    <col min="9733" max="9733" width="9.85546875" style="172" bestFit="1" customWidth="1"/>
    <col min="9734" max="9734" width="8.85546875" style="172" customWidth="1"/>
    <col min="9735" max="9735" width="10" style="172" customWidth="1"/>
    <col min="9736" max="9736" width="12" style="172" bestFit="1" customWidth="1"/>
    <col min="9737" max="9737" width="10" style="172" customWidth="1"/>
    <col min="9738" max="9984" width="9.140625" style="172"/>
    <col min="9985" max="9985" width="5.7109375" style="172" customWidth="1"/>
    <col min="9986" max="9986" width="41.5703125" style="172" customWidth="1"/>
    <col min="9987" max="9988" width="8.42578125" style="172" bestFit="1" customWidth="1"/>
    <col min="9989" max="9989" width="9.85546875" style="172" bestFit="1" customWidth="1"/>
    <col min="9990" max="9990" width="8.85546875" style="172" customWidth="1"/>
    <col min="9991" max="9991" width="10" style="172" customWidth="1"/>
    <col min="9992" max="9992" width="12" style="172" bestFit="1" customWidth="1"/>
    <col min="9993" max="9993" width="10" style="172" customWidth="1"/>
    <col min="9994" max="10240" width="9.140625" style="172"/>
    <col min="10241" max="10241" width="5.7109375" style="172" customWidth="1"/>
    <col min="10242" max="10242" width="41.5703125" style="172" customWidth="1"/>
    <col min="10243" max="10244" width="8.42578125" style="172" bestFit="1" customWidth="1"/>
    <col min="10245" max="10245" width="9.85546875" style="172" bestFit="1" customWidth="1"/>
    <col min="10246" max="10246" width="8.85546875" style="172" customWidth="1"/>
    <col min="10247" max="10247" width="10" style="172" customWidth="1"/>
    <col min="10248" max="10248" width="12" style="172" bestFit="1" customWidth="1"/>
    <col min="10249" max="10249" width="10" style="172" customWidth="1"/>
    <col min="10250" max="10496" width="9.140625" style="172"/>
    <col min="10497" max="10497" width="5.7109375" style="172" customWidth="1"/>
    <col min="10498" max="10498" width="41.5703125" style="172" customWidth="1"/>
    <col min="10499" max="10500" width="8.42578125" style="172" bestFit="1" customWidth="1"/>
    <col min="10501" max="10501" width="9.85546875" style="172" bestFit="1" customWidth="1"/>
    <col min="10502" max="10502" width="8.85546875" style="172" customWidth="1"/>
    <col min="10503" max="10503" width="10" style="172" customWidth="1"/>
    <col min="10504" max="10504" width="12" style="172" bestFit="1" customWidth="1"/>
    <col min="10505" max="10505" width="10" style="172" customWidth="1"/>
    <col min="10506" max="10752" width="9.140625" style="172"/>
    <col min="10753" max="10753" width="5.7109375" style="172" customWidth="1"/>
    <col min="10754" max="10754" width="41.5703125" style="172" customWidth="1"/>
    <col min="10755" max="10756" width="8.42578125" style="172" bestFit="1" customWidth="1"/>
    <col min="10757" max="10757" width="9.85546875" style="172" bestFit="1" customWidth="1"/>
    <col min="10758" max="10758" width="8.85546875" style="172" customWidth="1"/>
    <col min="10759" max="10759" width="10" style="172" customWidth="1"/>
    <col min="10760" max="10760" width="12" style="172" bestFit="1" customWidth="1"/>
    <col min="10761" max="10761" width="10" style="172" customWidth="1"/>
    <col min="10762" max="11008" width="9.140625" style="172"/>
    <col min="11009" max="11009" width="5.7109375" style="172" customWidth="1"/>
    <col min="11010" max="11010" width="41.5703125" style="172" customWidth="1"/>
    <col min="11011" max="11012" width="8.42578125" style="172" bestFit="1" customWidth="1"/>
    <col min="11013" max="11013" width="9.85546875" style="172" bestFit="1" customWidth="1"/>
    <col min="11014" max="11014" width="8.85546875" style="172" customWidth="1"/>
    <col min="11015" max="11015" width="10" style="172" customWidth="1"/>
    <col min="11016" max="11016" width="12" style="172" bestFit="1" customWidth="1"/>
    <col min="11017" max="11017" width="10" style="172" customWidth="1"/>
    <col min="11018" max="11264" width="9.140625" style="172"/>
    <col min="11265" max="11265" width="5.7109375" style="172" customWidth="1"/>
    <col min="11266" max="11266" width="41.5703125" style="172" customWidth="1"/>
    <col min="11267" max="11268" width="8.42578125" style="172" bestFit="1" customWidth="1"/>
    <col min="11269" max="11269" width="9.85546875" style="172" bestFit="1" customWidth="1"/>
    <col min="11270" max="11270" width="8.85546875" style="172" customWidth="1"/>
    <col min="11271" max="11271" width="10" style="172" customWidth="1"/>
    <col min="11272" max="11272" width="12" style="172" bestFit="1" customWidth="1"/>
    <col min="11273" max="11273" width="10" style="172" customWidth="1"/>
    <col min="11274" max="11520" width="9.140625" style="172"/>
    <col min="11521" max="11521" width="5.7109375" style="172" customWidth="1"/>
    <col min="11522" max="11522" width="41.5703125" style="172" customWidth="1"/>
    <col min="11523" max="11524" width="8.42578125" style="172" bestFit="1" customWidth="1"/>
    <col min="11525" max="11525" width="9.85546875" style="172" bestFit="1" customWidth="1"/>
    <col min="11526" max="11526" width="8.85546875" style="172" customWidth="1"/>
    <col min="11527" max="11527" width="10" style="172" customWidth="1"/>
    <col min="11528" max="11528" width="12" style="172" bestFit="1" customWidth="1"/>
    <col min="11529" max="11529" width="10" style="172" customWidth="1"/>
    <col min="11530" max="11776" width="9.140625" style="172"/>
    <col min="11777" max="11777" width="5.7109375" style="172" customWidth="1"/>
    <col min="11778" max="11778" width="41.5703125" style="172" customWidth="1"/>
    <col min="11779" max="11780" width="8.42578125" style="172" bestFit="1" customWidth="1"/>
    <col min="11781" max="11781" width="9.85546875" style="172" bestFit="1" customWidth="1"/>
    <col min="11782" max="11782" width="8.85546875" style="172" customWidth="1"/>
    <col min="11783" max="11783" width="10" style="172" customWidth="1"/>
    <col min="11784" max="11784" width="12" style="172" bestFit="1" customWidth="1"/>
    <col min="11785" max="11785" width="10" style="172" customWidth="1"/>
    <col min="11786" max="12032" width="9.140625" style="172"/>
    <col min="12033" max="12033" width="5.7109375" style="172" customWidth="1"/>
    <col min="12034" max="12034" width="41.5703125" style="172" customWidth="1"/>
    <col min="12035" max="12036" width="8.42578125" style="172" bestFit="1" customWidth="1"/>
    <col min="12037" max="12037" width="9.85546875" style="172" bestFit="1" customWidth="1"/>
    <col min="12038" max="12038" width="8.85546875" style="172" customWidth="1"/>
    <col min="12039" max="12039" width="10" style="172" customWidth="1"/>
    <col min="12040" max="12040" width="12" style="172" bestFit="1" customWidth="1"/>
    <col min="12041" max="12041" width="10" style="172" customWidth="1"/>
    <col min="12042" max="12288" width="9.140625" style="172"/>
    <col min="12289" max="12289" width="5.7109375" style="172" customWidth="1"/>
    <col min="12290" max="12290" width="41.5703125" style="172" customWidth="1"/>
    <col min="12291" max="12292" width="8.42578125" style="172" bestFit="1" customWidth="1"/>
    <col min="12293" max="12293" width="9.85546875" style="172" bestFit="1" customWidth="1"/>
    <col min="12294" max="12294" width="8.85546875" style="172" customWidth="1"/>
    <col min="12295" max="12295" width="10" style="172" customWidth="1"/>
    <col min="12296" max="12296" width="12" style="172" bestFit="1" customWidth="1"/>
    <col min="12297" max="12297" width="10" style="172" customWidth="1"/>
    <col min="12298" max="12544" width="9.140625" style="172"/>
    <col min="12545" max="12545" width="5.7109375" style="172" customWidth="1"/>
    <col min="12546" max="12546" width="41.5703125" style="172" customWidth="1"/>
    <col min="12547" max="12548" width="8.42578125" style="172" bestFit="1" customWidth="1"/>
    <col min="12549" max="12549" width="9.85546875" style="172" bestFit="1" customWidth="1"/>
    <col min="12550" max="12550" width="8.85546875" style="172" customWidth="1"/>
    <col min="12551" max="12551" width="10" style="172" customWidth="1"/>
    <col min="12552" max="12552" width="12" style="172" bestFit="1" customWidth="1"/>
    <col min="12553" max="12553" width="10" style="172" customWidth="1"/>
    <col min="12554" max="12800" width="9.140625" style="172"/>
    <col min="12801" max="12801" width="5.7109375" style="172" customWidth="1"/>
    <col min="12802" max="12802" width="41.5703125" style="172" customWidth="1"/>
    <col min="12803" max="12804" width="8.42578125" style="172" bestFit="1" customWidth="1"/>
    <col min="12805" max="12805" width="9.85546875" style="172" bestFit="1" customWidth="1"/>
    <col min="12806" max="12806" width="8.85546875" style="172" customWidth="1"/>
    <col min="12807" max="12807" width="10" style="172" customWidth="1"/>
    <col min="12808" max="12808" width="12" style="172" bestFit="1" customWidth="1"/>
    <col min="12809" max="12809" width="10" style="172" customWidth="1"/>
    <col min="12810" max="13056" width="9.140625" style="172"/>
    <col min="13057" max="13057" width="5.7109375" style="172" customWidth="1"/>
    <col min="13058" max="13058" width="41.5703125" style="172" customWidth="1"/>
    <col min="13059" max="13060" width="8.42578125" style="172" bestFit="1" customWidth="1"/>
    <col min="13061" max="13061" width="9.85546875" style="172" bestFit="1" customWidth="1"/>
    <col min="13062" max="13062" width="8.85546875" style="172" customWidth="1"/>
    <col min="13063" max="13063" width="10" style="172" customWidth="1"/>
    <col min="13064" max="13064" width="12" style="172" bestFit="1" customWidth="1"/>
    <col min="13065" max="13065" width="10" style="172" customWidth="1"/>
    <col min="13066" max="13312" width="9.140625" style="172"/>
    <col min="13313" max="13313" width="5.7109375" style="172" customWidth="1"/>
    <col min="13314" max="13314" width="41.5703125" style="172" customWidth="1"/>
    <col min="13315" max="13316" width="8.42578125" style="172" bestFit="1" customWidth="1"/>
    <col min="13317" max="13317" width="9.85546875" style="172" bestFit="1" customWidth="1"/>
    <col min="13318" max="13318" width="8.85546875" style="172" customWidth="1"/>
    <col min="13319" max="13319" width="10" style="172" customWidth="1"/>
    <col min="13320" max="13320" width="12" style="172" bestFit="1" customWidth="1"/>
    <col min="13321" max="13321" width="10" style="172" customWidth="1"/>
    <col min="13322" max="13568" width="9.140625" style="172"/>
    <col min="13569" max="13569" width="5.7109375" style="172" customWidth="1"/>
    <col min="13570" max="13570" width="41.5703125" style="172" customWidth="1"/>
    <col min="13571" max="13572" width="8.42578125" style="172" bestFit="1" customWidth="1"/>
    <col min="13573" max="13573" width="9.85546875" style="172" bestFit="1" customWidth="1"/>
    <col min="13574" max="13574" width="8.85546875" style="172" customWidth="1"/>
    <col min="13575" max="13575" width="10" style="172" customWidth="1"/>
    <col min="13576" max="13576" width="12" style="172" bestFit="1" customWidth="1"/>
    <col min="13577" max="13577" width="10" style="172" customWidth="1"/>
    <col min="13578" max="13824" width="9.140625" style="172"/>
    <col min="13825" max="13825" width="5.7109375" style="172" customWidth="1"/>
    <col min="13826" max="13826" width="41.5703125" style="172" customWidth="1"/>
    <col min="13827" max="13828" width="8.42578125" style="172" bestFit="1" customWidth="1"/>
    <col min="13829" max="13829" width="9.85546875" style="172" bestFit="1" customWidth="1"/>
    <col min="13830" max="13830" width="8.85546875" style="172" customWidth="1"/>
    <col min="13831" max="13831" width="10" style="172" customWidth="1"/>
    <col min="13832" max="13832" width="12" style="172" bestFit="1" customWidth="1"/>
    <col min="13833" max="13833" width="10" style="172" customWidth="1"/>
    <col min="13834" max="14080" width="9.140625" style="172"/>
    <col min="14081" max="14081" width="5.7109375" style="172" customWidth="1"/>
    <col min="14082" max="14082" width="41.5703125" style="172" customWidth="1"/>
    <col min="14083" max="14084" width="8.42578125" style="172" bestFit="1" customWidth="1"/>
    <col min="14085" max="14085" width="9.85546875" style="172" bestFit="1" customWidth="1"/>
    <col min="14086" max="14086" width="8.85546875" style="172" customWidth="1"/>
    <col min="14087" max="14087" width="10" style="172" customWidth="1"/>
    <col min="14088" max="14088" width="12" style="172" bestFit="1" customWidth="1"/>
    <col min="14089" max="14089" width="10" style="172" customWidth="1"/>
    <col min="14090" max="14336" width="9.140625" style="172"/>
    <col min="14337" max="14337" width="5.7109375" style="172" customWidth="1"/>
    <col min="14338" max="14338" width="41.5703125" style="172" customWidth="1"/>
    <col min="14339" max="14340" width="8.42578125" style="172" bestFit="1" customWidth="1"/>
    <col min="14341" max="14341" width="9.85546875" style="172" bestFit="1" customWidth="1"/>
    <col min="14342" max="14342" width="8.85546875" style="172" customWidth="1"/>
    <col min="14343" max="14343" width="10" style="172" customWidth="1"/>
    <col min="14344" max="14344" width="12" style="172" bestFit="1" customWidth="1"/>
    <col min="14345" max="14345" width="10" style="172" customWidth="1"/>
    <col min="14346" max="14592" width="9.140625" style="172"/>
    <col min="14593" max="14593" width="5.7109375" style="172" customWidth="1"/>
    <col min="14594" max="14594" width="41.5703125" style="172" customWidth="1"/>
    <col min="14595" max="14596" width="8.42578125" style="172" bestFit="1" customWidth="1"/>
    <col min="14597" max="14597" width="9.85546875" style="172" bestFit="1" customWidth="1"/>
    <col min="14598" max="14598" width="8.85546875" style="172" customWidth="1"/>
    <col min="14599" max="14599" width="10" style="172" customWidth="1"/>
    <col min="14600" max="14600" width="12" style="172" bestFit="1" customWidth="1"/>
    <col min="14601" max="14601" width="10" style="172" customWidth="1"/>
    <col min="14602" max="14848" width="9.140625" style="172"/>
    <col min="14849" max="14849" width="5.7109375" style="172" customWidth="1"/>
    <col min="14850" max="14850" width="41.5703125" style="172" customWidth="1"/>
    <col min="14851" max="14852" width="8.42578125" style="172" bestFit="1" customWidth="1"/>
    <col min="14853" max="14853" width="9.85546875" style="172" bestFit="1" customWidth="1"/>
    <col min="14854" max="14854" width="8.85546875" style="172" customWidth="1"/>
    <col min="14855" max="14855" width="10" style="172" customWidth="1"/>
    <col min="14856" max="14856" width="12" style="172" bestFit="1" customWidth="1"/>
    <col min="14857" max="14857" width="10" style="172" customWidth="1"/>
    <col min="14858" max="15104" width="9.140625" style="172"/>
    <col min="15105" max="15105" width="5.7109375" style="172" customWidth="1"/>
    <col min="15106" max="15106" width="41.5703125" style="172" customWidth="1"/>
    <col min="15107" max="15108" width="8.42578125" style="172" bestFit="1" customWidth="1"/>
    <col min="15109" max="15109" width="9.85546875" style="172" bestFit="1" customWidth="1"/>
    <col min="15110" max="15110" width="8.85546875" style="172" customWidth="1"/>
    <col min="15111" max="15111" width="10" style="172" customWidth="1"/>
    <col min="15112" max="15112" width="12" style="172" bestFit="1" customWidth="1"/>
    <col min="15113" max="15113" width="10" style="172" customWidth="1"/>
    <col min="15114" max="15360" width="9.140625" style="172"/>
    <col min="15361" max="15361" width="5.7109375" style="172" customWidth="1"/>
    <col min="15362" max="15362" width="41.5703125" style="172" customWidth="1"/>
    <col min="15363" max="15364" width="8.42578125" style="172" bestFit="1" customWidth="1"/>
    <col min="15365" max="15365" width="9.85546875" style="172" bestFit="1" customWidth="1"/>
    <col min="15366" max="15366" width="8.85546875" style="172" customWidth="1"/>
    <col min="15367" max="15367" width="10" style="172" customWidth="1"/>
    <col min="15368" max="15368" width="12" style="172" bestFit="1" customWidth="1"/>
    <col min="15369" max="15369" width="10" style="172" customWidth="1"/>
    <col min="15370" max="15616" width="9.140625" style="172"/>
    <col min="15617" max="15617" width="5.7109375" style="172" customWidth="1"/>
    <col min="15618" max="15618" width="41.5703125" style="172" customWidth="1"/>
    <col min="15619" max="15620" width="8.42578125" style="172" bestFit="1" customWidth="1"/>
    <col min="15621" max="15621" width="9.85546875" style="172" bestFit="1" customWidth="1"/>
    <col min="15622" max="15622" width="8.85546875" style="172" customWidth="1"/>
    <col min="15623" max="15623" width="10" style="172" customWidth="1"/>
    <col min="15624" max="15624" width="12" style="172" bestFit="1" customWidth="1"/>
    <col min="15625" max="15625" width="10" style="172" customWidth="1"/>
    <col min="15626" max="15872" width="9.140625" style="172"/>
    <col min="15873" max="15873" width="5.7109375" style="172" customWidth="1"/>
    <col min="15874" max="15874" width="41.5703125" style="172" customWidth="1"/>
    <col min="15875" max="15876" width="8.42578125" style="172" bestFit="1" customWidth="1"/>
    <col min="15877" max="15877" width="9.85546875" style="172" bestFit="1" customWidth="1"/>
    <col min="15878" max="15878" width="8.85546875" style="172" customWidth="1"/>
    <col min="15879" max="15879" width="10" style="172" customWidth="1"/>
    <col min="15880" max="15880" width="12" style="172" bestFit="1" customWidth="1"/>
    <col min="15881" max="15881" width="10" style="172" customWidth="1"/>
    <col min="15882" max="16128" width="9.140625" style="172"/>
    <col min="16129" max="16129" width="5.7109375" style="172" customWidth="1"/>
    <col min="16130" max="16130" width="41.5703125" style="172" customWidth="1"/>
    <col min="16131" max="16132" width="8.42578125" style="172" bestFit="1" customWidth="1"/>
    <col min="16133" max="16133" width="9.85546875" style="172" bestFit="1" customWidth="1"/>
    <col min="16134" max="16134" width="8.85546875" style="172" customWidth="1"/>
    <col min="16135" max="16135" width="10" style="172" customWidth="1"/>
    <col min="16136" max="16136" width="12" style="172" bestFit="1" customWidth="1"/>
    <col min="16137" max="16137" width="10" style="172" customWidth="1"/>
    <col min="16138" max="16384" width="9.140625" style="172"/>
  </cols>
  <sheetData>
    <row r="1" spans="1:9" ht="54" customHeight="1">
      <c r="A1" s="442" t="s">
        <v>148</v>
      </c>
      <c r="B1" s="442"/>
      <c r="C1" s="442"/>
      <c r="D1" s="442"/>
      <c r="E1" s="442"/>
      <c r="F1" s="442"/>
      <c r="G1" s="442"/>
      <c r="H1" s="442"/>
      <c r="I1" s="442"/>
    </row>
    <row r="2" spans="1:9" ht="18" customHeight="1">
      <c r="A2" s="443" t="s">
        <v>136</v>
      </c>
      <c r="B2" s="444"/>
      <c r="C2" s="443"/>
      <c r="D2" s="443"/>
      <c r="E2" s="444"/>
      <c r="F2" s="444"/>
      <c r="G2" s="444"/>
      <c r="H2" s="444"/>
      <c r="I2" s="173"/>
    </row>
    <row r="3" spans="1:9" ht="21" customHeight="1">
      <c r="A3" s="174" t="s">
        <v>137</v>
      </c>
      <c r="B3" s="175" t="s">
        <v>138</v>
      </c>
      <c r="C3" s="445" t="s">
        <v>104</v>
      </c>
      <c r="D3" s="445"/>
      <c r="E3" s="177" t="s">
        <v>3</v>
      </c>
      <c r="F3" s="177" t="s">
        <v>4</v>
      </c>
      <c r="G3" s="177" t="s">
        <v>5</v>
      </c>
      <c r="H3" s="177" t="s">
        <v>6</v>
      </c>
      <c r="I3" s="178"/>
    </row>
    <row r="4" spans="1:9" ht="93" customHeight="1">
      <c r="A4" s="174">
        <v>1</v>
      </c>
      <c r="B4" s="179" t="s">
        <v>147</v>
      </c>
      <c r="C4" s="180"/>
      <c r="D4" s="180"/>
      <c r="E4" s="181"/>
      <c r="F4" s="181"/>
      <c r="G4" s="181"/>
      <c r="H4" s="178"/>
      <c r="I4" s="178"/>
    </row>
    <row r="5" spans="1:9" s="1" customFormat="1" ht="16.5">
      <c r="A5" s="4"/>
      <c r="B5" s="5" t="s">
        <v>149</v>
      </c>
      <c r="C5" s="8">
        <v>1</v>
      </c>
      <c r="D5" s="8">
        <v>1</v>
      </c>
      <c r="E5" s="8">
        <v>51</v>
      </c>
      <c r="F5" s="8">
        <v>12.2</v>
      </c>
      <c r="G5" s="8">
        <v>0.3</v>
      </c>
      <c r="H5" s="10">
        <f>G5*F5*E5*D5*C5</f>
        <v>186.66</v>
      </c>
    </row>
    <row r="6" spans="1:9" s="1" customFormat="1" ht="16.5">
      <c r="A6" s="4"/>
      <c r="B6" s="5" t="s">
        <v>150</v>
      </c>
      <c r="C6" s="8">
        <v>1</v>
      </c>
      <c r="D6" s="8">
        <v>2</v>
      </c>
      <c r="E6" s="8">
        <v>51</v>
      </c>
      <c r="F6" s="8">
        <v>4</v>
      </c>
      <c r="G6" s="8">
        <v>0.3</v>
      </c>
      <c r="H6" s="10">
        <f>G6*F6*E6*D6*C6</f>
        <v>122.39999999999999</v>
      </c>
    </row>
    <row r="7" spans="1:9" s="1" customFormat="1" ht="16.5">
      <c r="A7" s="4"/>
      <c r="B7" s="5" t="s">
        <v>151</v>
      </c>
      <c r="C7" s="8">
        <v>1</v>
      </c>
      <c r="D7" s="8">
        <v>4</v>
      </c>
      <c r="E7" s="8">
        <v>10.199999999999999</v>
      </c>
      <c r="F7" s="8">
        <v>12.4</v>
      </c>
      <c r="G7" s="8">
        <v>0.3</v>
      </c>
      <c r="H7" s="10">
        <f>G7*F7*E7*D7*C7</f>
        <v>151.77599999999998</v>
      </c>
    </row>
    <row r="8" spans="1:9" s="1" customFormat="1" ht="16.5">
      <c r="A8" s="4"/>
      <c r="B8" s="5" t="s">
        <v>18</v>
      </c>
      <c r="C8" s="8">
        <v>1</v>
      </c>
      <c r="D8" s="8">
        <v>1</v>
      </c>
      <c r="E8" s="8">
        <v>52</v>
      </c>
      <c r="F8" s="8">
        <v>3.7</v>
      </c>
      <c r="G8" s="8">
        <v>0.3</v>
      </c>
      <c r="H8" s="10">
        <f t="shared" ref="H8:H12" si="0">G8*F8*E8*D8*C8</f>
        <v>57.720000000000006</v>
      </c>
    </row>
    <row r="9" spans="1:9" s="1" customFormat="1" ht="16.5">
      <c r="A9" s="4"/>
      <c r="B9" s="5" t="s">
        <v>19</v>
      </c>
      <c r="C9" s="8">
        <v>1</v>
      </c>
      <c r="D9" s="8">
        <v>1</v>
      </c>
      <c r="E9" s="8">
        <v>44</v>
      </c>
      <c r="F9" s="8">
        <v>4</v>
      </c>
      <c r="G9" s="8">
        <v>0.3</v>
      </c>
      <c r="H9" s="10">
        <f t="shared" si="0"/>
        <v>52.8</v>
      </c>
    </row>
    <row r="10" spans="1:9" s="1" customFormat="1" ht="21" customHeight="1">
      <c r="A10" s="4"/>
      <c r="B10" s="5" t="s">
        <v>152</v>
      </c>
      <c r="C10" s="8">
        <v>1</v>
      </c>
      <c r="D10" s="8">
        <v>3</v>
      </c>
      <c r="E10" s="8">
        <v>51</v>
      </c>
      <c r="F10" s="8">
        <v>4</v>
      </c>
      <c r="G10" s="8">
        <v>0.3</v>
      </c>
      <c r="H10" s="10">
        <f>G10*F10*E10*D10*C10</f>
        <v>183.6</v>
      </c>
    </row>
    <row r="11" spans="1:9" s="1" customFormat="1" ht="16.5">
      <c r="A11" s="4"/>
      <c r="B11" s="5" t="s">
        <v>153</v>
      </c>
      <c r="C11" s="8">
        <v>1</v>
      </c>
      <c r="D11" s="8">
        <v>2</v>
      </c>
      <c r="E11" s="8">
        <v>27</v>
      </c>
      <c r="F11" s="8">
        <v>11.4</v>
      </c>
      <c r="G11" s="8">
        <v>0.3</v>
      </c>
      <c r="H11" s="10">
        <f t="shared" si="0"/>
        <v>184.68</v>
      </c>
    </row>
    <row r="12" spans="1:9" s="1" customFormat="1" ht="16.5">
      <c r="A12" s="4"/>
      <c r="B12" s="5" t="s">
        <v>20</v>
      </c>
      <c r="C12" s="8">
        <v>1</v>
      </c>
      <c r="D12" s="8">
        <v>2</v>
      </c>
      <c r="E12" s="8">
        <v>36</v>
      </c>
      <c r="F12" s="8">
        <v>4</v>
      </c>
      <c r="G12" s="8">
        <v>0.3</v>
      </c>
      <c r="H12" s="10">
        <f t="shared" si="0"/>
        <v>86.399999999999991</v>
      </c>
    </row>
    <row r="13" spans="1:9" s="1" customFormat="1" ht="16.5">
      <c r="A13" s="4"/>
      <c r="B13" s="5" t="s">
        <v>154</v>
      </c>
      <c r="C13" s="8">
        <v>1</v>
      </c>
      <c r="D13" s="8">
        <v>1</v>
      </c>
      <c r="E13" s="8">
        <v>36</v>
      </c>
      <c r="F13" s="8">
        <v>9.5</v>
      </c>
      <c r="G13" s="8">
        <v>0.3</v>
      </c>
      <c r="H13" s="10">
        <f t="shared" ref="H13" si="1">G13*F13*E13*D13*C13</f>
        <v>102.60000000000001</v>
      </c>
    </row>
    <row r="14" spans="1:9" ht="15.75">
      <c r="A14" s="174"/>
      <c r="B14" s="183"/>
      <c r="C14" s="180"/>
      <c r="D14" s="180"/>
      <c r="E14" s="181"/>
      <c r="F14" s="181"/>
      <c r="G14" s="184"/>
      <c r="H14" s="181">
        <v>0.06</v>
      </c>
      <c r="I14" s="178"/>
    </row>
    <row r="15" spans="1:9" ht="15.75">
      <c r="A15" s="174"/>
      <c r="B15" s="183"/>
      <c r="C15" s="180"/>
      <c r="D15" s="180"/>
      <c r="E15" s="181"/>
      <c r="F15" s="181"/>
      <c r="G15" s="184"/>
      <c r="H15" s="178">
        <f>SUM(H5:H14)</f>
        <v>1128.6959999999999</v>
      </c>
      <c r="I15" s="178" t="s">
        <v>139</v>
      </c>
    </row>
    <row r="16" spans="1:9" ht="93" customHeight="1">
      <c r="A16" s="174">
        <v>2</v>
      </c>
      <c r="B16" s="179" t="s">
        <v>155</v>
      </c>
      <c r="C16" s="180"/>
      <c r="D16" s="180"/>
      <c r="E16" s="181"/>
      <c r="F16" s="181"/>
      <c r="G16" s="181"/>
      <c r="H16" s="178"/>
      <c r="I16" s="178"/>
    </row>
    <row r="17" spans="1:9" s="1" customFormat="1" ht="16.5">
      <c r="A17" s="4"/>
      <c r="B17" s="5" t="s">
        <v>149</v>
      </c>
      <c r="C17" s="8">
        <v>1</v>
      </c>
      <c r="D17" s="8">
        <v>1</v>
      </c>
      <c r="E17" s="8">
        <v>51</v>
      </c>
      <c r="F17" s="8">
        <v>12.2</v>
      </c>
      <c r="G17" s="8">
        <v>0.15</v>
      </c>
      <c r="H17" s="10">
        <f>G17*F17*E17*D17*C17</f>
        <v>93.33</v>
      </c>
    </row>
    <row r="18" spans="1:9" s="1" customFormat="1" ht="16.5">
      <c r="A18" s="4"/>
      <c r="B18" s="5" t="s">
        <v>150</v>
      </c>
      <c r="C18" s="8">
        <v>1</v>
      </c>
      <c r="D18" s="8">
        <v>2</v>
      </c>
      <c r="E18" s="8">
        <v>51</v>
      </c>
      <c r="F18" s="8">
        <v>4</v>
      </c>
      <c r="G18" s="8">
        <v>0.15</v>
      </c>
      <c r="H18" s="10">
        <f>G18*F18*E18*D18*C18</f>
        <v>61.199999999999996</v>
      </c>
    </row>
    <row r="19" spans="1:9" s="1" customFormat="1" ht="16.5">
      <c r="A19" s="4"/>
      <c r="B19" s="5" t="s">
        <v>151</v>
      </c>
      <c r="C19" s="8">
        <v>1</v>
      </c>
      <c r="D19" s="8">
        <v>4</v>
      </c>
      <c r="E19" s="8">
        <v>10.199999999999999</v>
      </c>
      <c r="F19" s="8">
        <v>12.4</v>
      </c>
      <c r="G19" s="8">
        <v>0.15</v>
      </c>
      <c r="H19" s="10">
        <f>G19*F19*E19*D19*C19</f>
        <v>75.887999999999991</v>
      </c>
    </row>
    <row r="20" spans="1:9" s="1" customFormat="1" ht="16.5">
      <c r="A20" s="4"/>
      <c r="B20" s="5" t="s">
        <v>18</v>
      </c>
      <c r="C20" s="8">
        <v>1</v>
      </c>
      <c r="D20" s="8">
        <v>1</v>
      </c>
      <c r="E20" s="8">
        <v>52</v>
      </c>
      <c r="F20" s="8">
        <v>3.7</v>
      </c>
      <c r="G20" s="8">
        <v>0.15</v>
      </c>
      <c r="H20" s="10">
        <f t="shared" ref="H20:H21" si="2">G20*F20*E20*D20*C20</f>
        <v>28.860000000000003</v>
      </c>
    </row>
    <row r="21" spans="1:9" s="1" customFormat="1" ht="16.5">
      <c r="A21" s="4"/>
      <c r="B21" s="5" t="s">
        <v>19</v>
      </c>
      <c r="C21" s="8">
        <v>1</v>
      </c>
      <c r="D21" s="8">
        <v>1</v>
      </c>
      <c r="E21" s="8">
        <v>44</v>
      </c>
      <c r="F21" s="8">
        <v>4</v>
      </c>
      <c r="G21" s="8">
        <v>0.15</v>
      </c>
      <c r="H21" s="10">
        <f t="shared" si="2"/>
        <v>26.4</v>
      </c>
    </row>
    <row r="22" spans="1:9" s="1" customFormat="1" ht="21" customHeight="1">
      <c r="A22" s="4"/>
      <c r="B22" s="5" t="s">
        <v>152</v>
      </c>
      <c r="C22" s="8">
        <v>1</v>
      </c>
      <c r="D22" s="8">
        <v>3</v>
      </c>
      <c r="E22" s="8">
        <v>51</v>
      </c>
      <c r="F22" s="8">
        <v>4</v>
      </c>
      <c r="G22" s="8">
        <v>0.15</v>
      </c>
      <c r="H22" s="10">
        <f>G22*F22*E22*D22*C22</f>
        <v>91.8</v>
      </c>
    </row>
    <row r="23" spans="1:9" s="1" customFormat="1" ht="16.5">
      <c r="A23" s="4"/>
      <c r="B23" s="5" t="s">
        <v>153</v>
      </c>
      <c r="C23" s="8">
        <v>1</v>
      </c>
      <c r="D23" s="8">
        <v>2</v>
      </c>
      <c r="E23" s="8">
        <v>27</v>
      </c>
      <c r="F23" s="8">
        <v>11.4</v>
      </c>
      <c r="G23" s="8">
        <v>0.15</v>
      </c>
      <c r="H23" s="10">
        <f t="shared" ref="H23:H25" si="3">G23*F23*E23*D23*C23</f>
        <v>92.34</v>
      </c>
    </row>
    <row r="24" spans="1:9" s="1" customFormat="1" ht="16.5">
      <c r="A24" s="4"/>
      <c r="B24" s="5" t="s">
        <v>20</v>
      </c>
      <c r="C24" s="8">
        <v>1</v>
      </c>
      <c r="D24" s="8">
        <v>2</v>
      </c>
      <c r="E24" s="8">
        <v>36</v>
      </c>
      <c r="F24" s="8">
        <v>4</v>
      </c>
      <c r="G24" s="8">
        <v>0.15</v>
      </c>
      <c r="H24" s="10">
        <f t="shared" si="3"/>
        <v>43.199999999999996</v>
      </c>
    </row>
    <row r="25" spans="1:9" s="1" customFormat="1" ht="16.5">
      <c r="A25" s="4"/>
      <c r="B25" s="5" t="s">
        <v>154</v>
      </c>
      <c r="C25" s="8">
        <v>1</v>
      </c>
      <c r="D25" s="8">
        <v>1</v>
      </c>
      <c r="E25" s="8">
        <v>36</v>
      </c>
      <c r="F25" s="8">
        <v>9.5</v>
      </c>
      <c r="G25" s="8">
        <v>0.15</v>
      </c>
      <c r="H25" s="10">
        <f t="shared" si="3"/>
        <v>51.300000000000004</v>
      </c>
    </row>
    <row r="26" spans="1:9" ht="15.75">
      <c r="A26" s="174"/>
      <c r="B26" s="183"/>
      <c r="C26" s="180"/>
      <c r="D26" s="180"/>
      <c r="E26" s="181"/>
      <c r="F26" s="181"/>
      <c r="G26" s="184"/>
      <c r="H26" s="181">
        <v>0.08</v>
      </c>
      <c r="I26" s="178"/>
    </row>
    <row r="27" spans="1:9" ht="15.75">
      <c r="A27" s="174"/>
      <c r="B27" s="183"/>
      <c r="C27" s="180"/>
      <c r="D27" s="180"/>
      <c r="E27" s="181"/>
      <c r="F27" s="181"/>
      <c r="G27" s="184"/>
      <c r="H27" s="178">
        <f>SUM(H17:H26)</f>
        <v>564.39800000000002</v>
      </c>
      <c r="I27" s="178" t="s">
        <v>139</v>
      </c>
    </row>
    <row r="28" spans="1:9" ht="94.5">
      <c r="A28" s="174">
        <v>3</v>
      </c>
      <c r="B28" s="179" t="s">
        <v>140</v>
      </c>
      <c r="C28" s="180"/>
      <c r="D28" s="180"/>
      <c r="E28" s="181"/>
      <c r="F28" s="181"/>
      <c r="G28" s="181"/>
      <c r="H28" s="178"/>
      <c r="I28" s="178"/>
    </row>
    <row r="29" spans="1:9" s="1" customFormat="1" ht="16.5">
      <c r="A29" s="4"/>
      <c r="B29" s="5" t="s">
        <v>149</v>
      </c>
      <c r="C29" s="8">
        <v>1</v>
      </c>
      <c r="D29" s="8">
        <v>1</v>
      </c>
      <c r="E29" s="8">
        <v>51</v>
      </c>
      <c r="F29" s="8">
        <v>12.2</v>
      </c>
      <c r="G29" s="8"/>
      <c r="H29" s="10">
        <f>C29*D29*E29*F29</f>
        <v>622.19999999999993</v>
      </c>
    </row>
    <row r="30" spans="1:9" s="1" customFormat="1" ht="16.5">
      <c r="A30" s="4"/>
      <c r="B30" s="5" t="s">
        <v>150</v>
      </c>
      <c r="C30" s="8">
        <v>1</v>
      </c>
      <c r="D30" s="8">
        <v>2</v>
      </c>
      <c r="E30" s="8">
        <v>51</v>
      </c>
      <c r="F30" s="8">
        <v>4</v>
      </c>
      <c r="G30" s="8"/>
      <c r="H30" s="10">
        <f t="shared" ref="H30:H37" si="4">C30*D30*E30*F30</f>
        <v>408</v>
      </c>
    </row>
    <row r="31" spans="1:9" s="1" customFormat="1" ht="16.5">
      <c r="A31" s="4"/>
      <c r="B31" s="5" t="s">
        <v>151</v>
      </c>
      <c r="C31" s="8">
        <v>1</v>
      </c>
      <c r="D31" s="8">
        <v>4</v>
      </c>
      <c r="E31" s="8">
        <v>10.199999999999999</v>
      </c>
      <c r="F31" s="8">
        <v>12.4</v>
      </c>
      <c r="G31" s="8"/>
      <c r="H31" s="10">
        <f t="shared" si="4"/>
        <v>505.91999999999996</v>
      </c>
    </row>
    <row r="32" spans="1:9" s="1" customFormat="1" ht="16.5">
      <c r="A32" s="4"/>
      <c r="B32" s="5" t="s">
        <v>18</v>
      </c>
      <c r="C32" s="8">
        <v>1</v>
      </c>
      <c r="D32" s="8">
        <v>1</v>
      </c>
      <c r="E32" s="8">
        <v>52</v>
      </c>
      <c r="F32" s="8">
        <v>3.7</v>
      </c>
      <c r="G32" s="8"/>
      <c r="H32" s="10">
        <f t="shared" si="4"/>
        <v>192.4</v>
      </c>
    </row>
    <row r="33" spans="1:9" s="1" customFormat="1" ht="16.5">
      <c r="A33" s="4"/>
      <c r="B33" s="5" t="s">
        <v>19</v>
      </c>
      <c r="C33" s="8">
        <v>1</v>
      </c>
      <c r="D33" s="8">
        <v>1</v>
      </c>
      <c r="E33" s="8">
        <v>44</v>
      </c>
      <c r="F33" s="8">
        <v>4</v>
      </c>
      <c r="G33" s="8"/>
      <c r="H33" s="10">
        <f t="shared" si="4"/>
        <v>176</v>
      </c>
    </row>
    <row r="34" spans="1:9" s="1" customFormat="1" ht="21" customHeight="1">
      <c r="A34" s="4"/>
      <c r="B34" s="5" t="s">
        <v>152</v>
      </c>
      <c r="C34" s="8">
        <v>1</v>
      </c>
      <c r="D34" s="8">
        <v>3</v>
      </c>
      <c r="E34" s="8">
        <v>51</v>
      </c>
      <c r="F34" s="8">
        <v>4</v>
      </c>
      <c r="G34" s="8"/>
      <c r="H34" s="10">
        <f t="shared" si="4"/>
        <v>612</v>
      </c>
    </row>
    <row r="35" spans="1:9" s="1" customFormat="1" ht="16.5">
      <c r="A35" s="4"/>
      <c r="B35" s="5" t="s">
        <v>153</v>
      </c>
      <c r="C35" s="8">
        <v>1</v>
      </c>
      <c r="D35" s="8">
        <v>2</v>
      </c>
      <c r="E35" s="8">
        <v>27</v>
      </c>
      <c r="F35" s="8">
        <v>11.4</v>
      </c>
      <c r="G35" s="8"/>
      <c r="H35" s="10">
        <f t="shared" si="4"/>
        <v>615.6</v>
      </c>
    </row>
    <row r="36" spans="1:9" s="1" customFormat="1" ht="16.5">
      <c r="A36" s="4"/>
      <c r="B36" s="5" t="s">
        <v>20</v>
      </c>
      <c r="C36" s="8">
        <v>1</v>
      </c>
      <c r="D36" s="8">
        <v>2</v>
      </c>
      <c r="E36" s="8">
        <v>36</v>
      </c>
      <c r="F36" s="8">
        <v>4</v>
      </c>
      <c r="G36" s="8"/>
      <c r="H36" s="10">
        <f t="shared" si="4"/>
        <v>288</v>
      </c>
    </row>
    <row r="37" spans="1:9" s="1" customFormat="1" ht="16.5">
      <c r="A37" s="4"/>
      <c r="B37" s="5" t="s">
        <v>154</v>
      </c>
      <c r="C37" s="8">
        <v>1</v>
      </c>
      <c r="D37" s="8">
        <v>1</v>
      </c>
      <c r="E37" s="8">
        <v>36</v>
      </c>
      <c r="F37" s="8">
        <v>9.5</v>
      </c>
      <c r="G37" s="8"/>
      <c r="H37" s="10">
        <f t="shared" si="4"/>
        <v>342</v>
      </c>
    </row>
    <row r="38" spans="1:9" ht="15.75">
      <c r="A38" s="174"/>
      <c r="B38" s="183"/>
      <c r="C38" s="180"/>
      <c r="D38" s="180"/>
      <c r="E38" s="181"/>
      <c r="F38" s="181"/>
      <c r="G38" s="184"/>
      <c r="H38" s="181">
        <v>0.08</v>
      </c>
      <c r="I38" s="178"/>
    </row>
    <row r="39" spans="1:9" ht="15.75">
      <c r="A39" s="174"/>
      <c r="B39" s="179"/>
      <c r="C39" s="180"/>
      <c r="D39" s="180"/>
      <c r="E39" s="181"/>
      <c r="F39" s="181"/>
      <c r="G39" s="181"/>
      <c r="H39" s="178">
        <f>SUM(H29:H38)</f>
        <v>3762.2</v>
      </c>
      <c r="I39" s="178" t="s">
        <v>141</v>
      </c>
    </row>
    <row r="40" spans="1:9" ht="98.25" customHeight="1">
      <c r="A40" s="174">
        <v>4</v>
      </c>
      <c r="B40" s="179" t="s">
        <v>157</v>
      </c>
      <c r="C40" s="180"/>
      <c r="D40" s="180"/>
      <c r="E40" s="181"/>
      <c r="F40" s="181"/>
      <c r="G40" s="181"/>
      <c r="H40" s="178"/>
      <c r="I40" s="178"/>
    </row>
    <row r="41" spans="1:9" s="203" customFormat="1" ht="19.5" customHeight="1">
      <c r="A41" s="174"/>
      <c r="B41" s="215" t="s">
        <v>156</v>
      </c>
      <c r="C41" s="174"/>
      <c r="D41" s="174"/>
      <c r="E41" s="178"/>
      <c r="F41" s="178"/>
      <c r="G41" s="178"/>
      <c r="H41" s="178"/>
      <c r="I41" s="214"/>
    </row>
    <row r="42" spans="1:9" s="1" customFormat="1" ht="16.5">
      <c r="A42" s="4"/>
      <c r="B42" s="5" t="s">
        <v>149</v>
      </c>
      <c r="C42" s="8">
        <v>1</v>
      </c>
      <c r="D42" s="8">
        <v>1</v>
      </c>
      <c r="E42" s="8">
        <v>51</v>
      </c>
      <c r="F42" s="8">
        <v>0.38</v>
      </c>
      <c r="G42" s="8">
        <v>0.3</v>
      </c>
      <c r="H42" s="10">
        <f>C42*D42*E42*F42*G42</f>
        <v>5.8139999999999992</v>
      </c>
    </row>
    <row r="43" spans="1:9" s="1" customFormat="1" ht="16.5">
      <c r="A43" s="4"/>
      <c r="B43" s="5" t="s">
        <v>150</v>
      </c>
      <c r="C43" s="8">
        <v>1</v>
      </c>
      <c r="D43" s="8">
        <v>2</v>
      </c>
      <c r="E43" s="8">
        <v>51</v>
      </c>
      <c r="F43" s="8">
        <v>0.38</v>
      </c>
      <c r="G43" s="8">
        <v>0.3</v>
      </c>
      <c r="H43" s="10">
        <f t="shared" ref="H43:H50" si="5">C43*D43*E43*F43*G43</f>
        <v>11.627999999999998</v>
      </c>
    </row>
    <row r="44" spans="1:9" s="1" customFormat="1" ht="16.5">
      <c r="A44" s="4"/>
      <c r="B44" s="5" t="s">
        <v>151</v>
      </c>
      <c r="C44" s="8">
        <v>1</v>
      </c>
      <c r="D44" s="8">
        <v>4</v>
      </c>
      <c r="E44" s="8">
        <v>10.199999999999999</v>
      </c>
      <c r="F44" s="8">
        <v>0.38</v>
      </c>
      <c r="G44" s="8">
        <v>0.3</v>
      </c>
      <c r="H44" s="10">
        <f t="shared" si="5"/>
        <v>4.6511999999999993</v>
      </c>
    </row>
    <row r="45" spans="1:9" s="1" customFormat="1" ht="16.5">
      <c r="A45" s="4"/>
      <c r="B45" s="5" t="s">
        <v>18</v>
      </c>
      <c r="C45" s="8">
        <v>1</v>
      </c>
      <c r="D45" s="8">
        <v>1</v>
      </c>
      <c r="E45" s="8">
        <v>52</v>
      </c>
      <c r="F45" s="8">
        <v>0.38</v>
      </c>
      <c r="G45" s="8">
        <v>0.3</v>
      </c>
      <c r="H45" s="10">
        <f t="shared" si="5"/>
        <v>5.9279999999999999</v>
      </c>
    </row>
    <row r="46" spans="1:9" s="1" customFormat="1" ht="16.5">
      <c r="A46" s="4"/>
      <c r="B46" s="5" t="s">
        <v>19</v>
      </c>
      <c r="C46" s="8">
        <v>1</v>
      </c>
      <c r="D46" s="8">
        <v>1</v>
      </c>
      <c r="E46" s="8">
        <v>44</v>
      </c>
      <c r="F46" s="8">
        <v>0.38</v>
      </c>
      <c r="G46" s="8">
        <v>0.3</v>
      </c>
      <c r="H46" s="10">
        <f t="shared" si="5"/>
        <v>5.0159999999999991</v>
      </c>
    </row>
    <row r="47" spans="1:9" s="1" customFormat="1" ht="21" customHeight="1">
      <c r="A47" s="4"/>
      <c r="B47" s="5" t="s">
        <v>152</v>
      </c>
      <c r="C47" s="8">
        <v>1</v>
      </c>
      <c r="D47" s="8">
        <v>3</v>
      </c>
      <c r="E47" s="8">
        <v>51</v>
      </c>
      <c r="F47" s="8">
        <v>0.38</v>
      </c>
      <c r="G47" s="8">
        <v>0.3</v>
      </c>
      <c r="H47" s="10">
        <f t="shared" si="5"/>
        <v>17.442</v>
      </c>
    </row>
    <row r="48" spans="1:9" s="1" customFormat="1" ht="16.5">
      <c r="A48" s="4"/>
      <c r="B48" s="5" t="s">
        <v>153</v>
      </c>
      <c r="C48" s="8">
        <v>1</v>
      </c>
      <c r="D48" s="8">
        <v>2</v>
      </c>
      <c r="E48" s="8">
        <v>27</v>
      </c>
      <c r="F48" s="8">
        <v>0.38</v>
      </c>
      <c r="G48" s="8">
        <v>0.3</v>
      </c>
      <c r="H48" s="10">
        <f t="shared" si="5"/>
        <v>6.1559999999999997</v>
      </c>
    </row>
    <row r="49" spans="1:9" s="1" customFormat="1" ht="16.5">
      <c r="A49" s="4"/>
      <c r="B49" s="5" t="s">
        <v>20</v>
      </c>
      <c r="C49" s="8">
        <v>1</v>
      </c>
      <c r="D49" s="8">
        <v>2</v>
      </c>
      <c r="E49" s="8">
        <v>36</v>
      </c>
      <c r="F49" s="8">
        <v>0.38</v>
      </c>
      <c r="G49" s="8">
        <v>0.3</v>
      </c>
      <c r="H49" s="10">
        <f t="shared" si="5"/>
        <v>8.2080000000000002</v>
      </c>
    </row>
    <row r="50" spans="1:9" s="1" customFormat="1" ht="16.5">
      <c r="A50" s="4"/>
      <c r="B50" s="5" t="s">
        <v>154</v>
      </c>
      <c r="C50" s="8">
        <v>1</v>
      </c>
      <c r="D50" s="8">
        <v>1</v>
      </c>
      <c r="E50" s="8">
        <v>36</v>
      </c>
      <c r="F50" s="8">
        <v>0.38</v>
      </c>
      <c r="G50" s="8">
        <v>0.3</v>
      </c>
      <c r="H50" s="10">
        <f t="shared" si="5"/>
        <v>4.1040000000000001</v>
      </c>
    </row>
    <row r="51" spans="1:9" ht="15.75">
      <c r="A51" s="174"/>
      <c r="B51" s="182"/>
      <c r="C51" s="180"/>
      <c r="D51" s="180"/>
      <c r="E51" s="181"/>
      <c r="F51" s="181"/>
      <c r="G51" s="181"/>
      <c r="H51" s="181">
        <v>0.05</v>
      </c>
      <c r="I51" s="178"/>
    </row>
    <row r="52" spans="1:9" ht="15.75">
      <c r="A52" s="174"/>
      <c r="B52" s="179"/>
      <c r="C52" s="180"/>
      <c r="D52" s="180"/>
      <c r="E52" s="181"/>
      <c r="F52" s="181"/>
      <c r="G52" s="181"/>
      <c r="H52" s="178">
        <f>SUM(H42:H51)</f>
        <v>68.997199999999992</v>
      </c>
      <c r="I52" s="178"/>
    </row>
    <row r="53" spans="1:9" ht="114" customHeight="1">
      <c r="A53" s="174">
        <v>5</v>
      </c>
      <c r="B53" s="179" t="s">
        <v>142</v>
      </c>
      <c r="C53" s="180"/>
      <c r="D53" s="180"/>
      <c r="E53" s="181"/>
      <c r="F53" s="181"/>
      <c r="G53" s="181"/>
      <c r="H53" s="178"/>
      <c r="I53" s="178"/>
    </row>
    <row r="54" spans="1:9" s="203" customFormat="1" ht="19.5" customHeight="1">
      <c r="A54" s="174"/>
      <c r="B54" s="215" t="s">
        <v>156</v>
      </c>
      <c r="C54" s="174"/>
      <c r="D54" s="174"/>
      <c r="E54" s="178"/>
      <c r="F54" s="178"/>
      <c r="G54" s="178"/>
      <c r="H54" s="178"/>
      <c r="I54" s="214"/>
    </row>
    <row r="55" spans="1:9" s="1" customFormat="1" ht="16.5">
      <c r="A55" s="4"/>
      <c r="B55" s="5" t="s">
        <v>149</v>
      </c>
      <c r="C55" s="8">
        <v>1</v>
      </c>
      <c r="D55" s="8">
        <v>1</v>
      </c>
      <c r="E55" s="8">
        <v>51</v>
      </c>
      <c r="F55" s="8">
        <v>0.38</v>
      </c>
      <c r="G55" s="8">
        <v>0.1</v>
      </c>
      <c r="H55" s="10">
        <f>C55*D55*E55*F55*G55</f>
        <v>1.9379999999999999</v>
      </c>
    </row>
    <row r="56" spans="1:9" s="1" customFormat="1" ht="16.5">
      <c r="A56" s="4"/>
      <c r="B56" s="5" t="s">
        <v>150</v>
      </c>
      <c r="C56" s="8">
        <v>1</v>
      </c>
      <c r="D56" s="8">
        <v>2</v>
      </c>
      <c r="E56" s="8">
        <v>51</v>
      </c>
      <c r="F56" s="8">
        <v>0.38</v>
      </c>
      <c r="G56" s="8">
        <v>0.1</v>
      </c>
      <c r="H56" s="10">
        <f t="shared" ref="H56:H63" si="6">C56*D56*E56*F56*G56</f>
        <v>3.8759999999999999</v>
      </c>
    </row>
    <row r="57" spans="1:9" s="1" customFormat="1" ht="16.5">
      <c r="A57" s="4"/>
      <c r="B57" s="5" t="s">
        <v>151</v>
      </c>
      <c r="C57" s="8">
        <v>1</v>
      </c>
      <c r="D57" s="8">
        <v>4</v>
      </c>
      <c r="E57" s="8">
        <v>10.199999999999999</v>
      </c>
      <c r="F57" s="8">
        <v>0.38</v>
      </c>
      <c r="G57" s="8">
        <v>0.1</v>
      </c>
      <c r="H57" s="10">
        <f t="shared" si="6"/>
        <v>1.5504</v>
      </c>
    </row>
    <row r="58" spans="1:9" s="1" customFormat="1" ht="16.5">
      <c r="A58" s="4"/>
      <c r="B58" s="5" t="s">
        <v>18</v>
      </c>
      <c r="C58" s="8">
        <v>1</v>
      </c>
      <c r="D58" s="8">
        <v>1</v>
      </c>
      <c r="E58" s="8">
        <v>52</v>
      </c>
      <c r="F58" s="8">
        <v>0.38</v>
      </c>
      <c r="G58" s="8">
        <v>0.1</v>
      </c>
      <c r="H58" s="10">
        <f t="shared" si="6"/>
        <v>1.9760000000000002</v>
      </c>
    </row>
    <row r="59" spans="1:9" s="1" customFormat="1" ht="16.5">
      <c r="A59" s="4"/>
      <c r="B59" s="5" t="s">
        <v>19</v>
      </c>
      <c r="C59" s="8">
        <v>1</v>
      </c>
      <c r="D59" s="8">
        <v>1</v>
      </c>
      <c r="E59" s="8">
        <v>44</v>
      </c>
      <c r="F59" s="8">
        <v>0.38</v>
      </c>
      <c r="G59" s="8">
        <v>0.1</v>
      </c>
      <c r="H59" s="10">
        <f t="shared" si="6"/>
        <v>1.6719999999999999</v>
      </c>
    </row>
    <row r="60" spans="1:9" s="1" customFormat="1" ht="21" customHeight="1">
      <c r="A60" s="4"/>
      <c r="B60" s="5" t="s">
        <v>152</v>
      </c>
      <c r="C60" s="8">
        <v>1</v>
      </c>
      <c r="D60" s="8">
        <v>3</v>
      </c>
      <c r="E60" s="8">
        <v>51</v>
      </c>
      <c r="F60" s="8">
        <v>0.38</v>
      </c>
      <c r="G60" s="8">
        <v>0.1</v>
      </c>
      <c r="H60" s="10">
        <f t="shared" si="6"/>
        <v>5.8140000000000001</v>
      </c>
    </row>
    <row r="61" spans="1:9" s="1" customFormat="1" ht="16.5">
      <c r="A61" s="4"/>
      <c r="B61" s="5" t="s">
        <v>153</v>
      </c>
      <c r="C61" s="8">
        <v>1</v>
      </c>
      <c r="D61" s="8">
        <v>2</v>
      </c>
      <c r="E61" s="8">
        <v>27</v>
      </c>
      <c r="F61" s="8">
        <v>0.38</v>
      </c>
      <c r="G61" s="8">
        <v>0.1</v>
      </c>
      <c r="H61" s="10">
        <f t="shared" si="6"/>
        <v>2.052</v>
      </c>
    </row>
    <row r="62" spans="1:9" s="1" customFormat="1" ht="16.5">
      <c r="A62" s="4"/>
      <c r="B62" s="5" t="s">
        <v>20</v>
      </c>
      <c r="C62" s="8">
        <v>1</v>
      </c>
      <c r="D62" s="8">
        <v>2</v>
      </c>
      <c r="E62" s="8">
        <v>36</v>
      </c>
      <c r="F62" s="8">
        <v>0.38</v>
      </c>
      <c r="G62" s="8">
        <v>0.1</v>
      </c>
      <c r="H62" s="10">
        <f t="shared" si="6"/>
        <v>2.7360000000000002</v>
      </c>
    </row>
    <row r="63" spans="1:9" s="1" customFormat="1" ht="16.5">
      <c r="A63" s="4"/>
      <c r="B63" s="5" t="s">
        <v>154</v>
      </c>
      <c r="C63" s="8">
        <v>1</v>
      </c>
      <c r="D63" s="8">
        <v>1</v>
      </c>
      <c r="E63" s="8">
        <v>36</v>
      </c>
      <c r="F63" s="8">
        <v>0.38</v>
      </c>
      <c r="G63" s="8">
        <v>0.1</v>
      </c>
      <c r="H63" s="10">
        <f t="shared" si="6"/>
        <v>1.3680000000000001</v>
      </c>
    </row>
    <row r="64" spans="1:9" ht="15.75">
      <c r="A64" s="174"/>
      <c r="B64" s="179"/>
      <c r="C64" s="180"/>
      <c r="D64" s="180"/>
      <c r="E64" s="181"/>
      <c r="F64" s="181"/>
      <c r="G64" s="181"/>
      <c r="H64" s="181">
        <v>0.02</v>
      </c>
      <c r="I64" s="178"/>
    </row>
    <row r="65" spans="1:9" ht="15.75">
      <c r="A65" s="174"/>
      <c r="B65" s="179"/>
      <c r="C65" s="180"/>
      <c r="D65" s="180"/>
      <c r="E65" s="181"/>
      <c r="F65" s="181"/>
      <c r="G65" s="181"/>
      <c r="H65" s="178">
        <f>SUM(H55:H64)</f>
        <v>23.002399999999998</v>
      </c>
      <c r="I65" s="178"/>
    </row>
    <row r="66" spans="1:9" ht="126">
      <c r="A66" s="174">
        <v>6</v>
      </c>
      <c r="B66" s="179" t="s">
        <v>143</v>
      </c>
      <c r="C66" s="180"/>
      <c r="D66" s="180"/>
      <c r="E66" s="181"/>
      <c r="F66" s="181"/>
      <c r="G66" s="181"/>
      <c r="H66" s="178"/>
      <c r="I66" s="178"/>
    </row>
    <row r="67" spans="1:9" s="203" customFormat="1" ht="19.5" customHeight="1">
      <c r="A67" s="174"/>
      <c r="B67" s="215" t="s">
        <v>156</v>
      </c>
      <c r="C67" s="174"/>
      <c r="D67" s="174"/>
      <c r="E67" s="178"/>
      <c r="F67" s="178"/>
      <c r="G67" s="178"/>
      <c r="H67" s="178"/>
      <c r="I67" s="214"/>
    </row>
    <row r="68" spans="1:9" s="1" customFormat="1" ht="16.5">
      <c r="A68" s="4"/>
      <c r="B68" s="5" t="s">
        <v>149</v>
      </c>
      <c r="C68" s="8">
        <v>1</v>
      </c>
      <c r="D68" s="8">
        <v>1</v>
      </c>
      <c r="E68" s="8">
        <v>51</v>
      </c>
      <c r="F68" s="8">
        <v>0.23</v>
      </c>
      <c r="G68" s="8">
        <v>0.65</v>
      </c>
      <c r="H68" s="10">
        <f>C68*D68*E68*F68*G68</f>
        <v>7.6245000000000003</v>
      </c>
    </row>
    <row r="69" spans="1:9" s="1" customFormat="1" ht="16.5">
      <c r="A69" s="4"/>
      <c r="B69" s="5" t="s">
        <v>150</v>
      </c>
      <c r="C69" s="8">
        <v>1</v>
      </c>
      <c r="D69" s="8">
        <v>2</v>
      </c>
      <c r="E69" s="8">
        <v>51</v>
      </c>
      <c r="F69" s="8">
        <v>0.23</v>
      </c>
      <c r="G69" s="8">
        <v>0.65</v>
      </c>
      <c r="H69" s="10">
        <f t="shared" ref="H69:H76" si="7">C69*D69*E69*F69*G69</f>
        <v>15.249000000000001</v>
      </c>
    </row>
    <row r="70" spans="1:9" s="1" customFormat="1" ht="16.5">
      <c r="A70" s="4"/>
      <c r="B70" s="5" t="s">
        <v>151</v>
      </c>
      <c r="C70" s="8">
        <v>1</v>
      </c>
      <c r="D70" s="8">
        <v>4</v>
      </c>
      <c r="E70" s="8">
        <v>10.199999999999999</v>
      </c>
      <c r="F70" s="8">
        <v>0.23</v>
      </c>
      <c r="G70" s="8">
        <v>0.65</v>
      </c>
      <c r="H70" s="10">
        <f t="shared" si="7"/>
        <v>6.0996000000000006</v>
      </c>
    </row>
    <row r="71" spans="1:9" s="1" customFormat="1" ht="16.5">
      <c r="A71" s="4"/>
      <c r="B71" s="5" t="s">
        <v>18</v>
      </c>
      <c r="C71" s="8">
        <v>1</v>
      </c>
      <c r="D71" s="8">
        <v>1</v>
      </c>
      <c r="E71" s="8">
        <v>52</v>
      </c>
      <c r="F71" s="8">
        <v>0.23</v>
      </c>
      <c r="G71" s="8">
        <v>0.65</v>
      </c>
      <c r="H71" s="10">
        <f t="shared" si="7"/>
        <v>7.7740000000000009</v>
      </c>
    </row>
    <row r="72" spans="1:9" s="1" customFormat="1" ht="16.5">
      <c r="A72" s="4"/>
      <c r="B72" s="5" t="s">
        <v>19</v>
      </c>
      <c r="C72" s="8">
        <v>1</v>
      </c>
      <c r="D72" s="8">
        <v>1</v>
      </c>
      <c r="E72" s="8">
        <v>44</v>
      </c>
      <c r="F72" s="8">
        <v>0.23</v>
      </c>
      <c r="G72" s="8">
        <v>0.65</v>
      </c>
      <c r="H72" s="10">
        <f t="shared" si="7"/>
        <v>6.5780000000000012</v>
      </c>
    </row>
    <row r="73" spans="1:9" s="1" customFormat="1" ht="21" customHeight="1">
      <c r="A73" s="4"/>
      <c r="B73" s="5" t="s">
        <v>152</v>
      </c>
      <c r="C73" s="8">
        <v>1</v>
      </c>
      <c r="D73" s="8">
        <v>3</v>
      </c>
      <c r="E73" s="8">
        <v>51</v>
      </c>
      <c r="F73" s="8">
        <v>0.23</v>
      </c>
      <c r="G73" s="8">
        <v>0.65</v>
      </c>
      <c r="H73" s="10">
        <f t="shared" si="7"/>
        <v>22.873500000000003</v>
      </c>
    </row>
    <row r="74" spans="1:9" s="1" customFormat="1" ht="16.5">
      <c r="A74" s="4"/>
      <c r="B74" s="5" t="s">
        <v>153</v>
      </c>
      <c r="C74" s="8">
        <v>1</v>
      </c>
      <c r="D74" s="8">
        <v>2</v>
      </c>
      <c r="E74" s="8">
        <v>27</v>
      </c>
      <c r="F74" s="8">
        <v>0.23</v>
      </c>
      <c r="G74" s="8">
        <v>0.65</v>
      </c>
      <c r="H74" s="10">
        <f t="shared" si="7"/>
        <v>8.0730000000000004</v>
      </c>
    </row>
    <row r="75" spans="1:9" s="1" customFormat="1" ht="16.5">
      <c r="A75" s="4"/>
      <c r="B75" s="5" t="s">
        <v>20</v>
      </c>
      <c r="C75" s="8">
        <v>1</v>
      </c>
      <c r="D75" s="8">
        <v>2</v>
      </c>
      <c r="E75" s="8">
        <v>36</v>
      </c>
      <c r="F75" s="8">
        <v>0.23</v>
      </c>
      <c r="G75" s="8">
        <v>0.65</v>
      </c>
      <c r="H75" s="10">
        <f t="shared" si="7"/>
        <v>10.764000000000001</v>
      </c>
    </row>
    <row r="76" spans="1:9" s="1" customFormat="1" ht="16.5">
      <c r="A76" s="4"/>
      <c r="B76" s="5" t="s">
        <v>154</v>
      </c>
      <c r="C76" s="8">
        <v>1</v>
      </c>
      <c r="D76" s="8">
        <v>1</v>
      </c>
      <c r="E76" s="8">
        <v>36</v>
      </c>
      <c r="F76" s="8">
        <v>0.23</v>
      </c>
      <c r="G76" s="8">
        <v>0.65</v>
      </c>
      <c r="H76" s="10">
        <f t="shared" si="7"/>
        <v>5.3820000000000006</v>
      </c>
    </row>
    <row r="77" spans="1:9" s="1" customFormat="1" ht="16.5">
      <c r="A77" s="4"/>
      <c r="B77" s="5"/>
      <c r="C77" s="8"/>
      <c r="D77" s="8"/>
      <c r="E77" s="8"/>
      <c r="F77" s="8"/>
      <c r="G77" s="8"/>
      <c r="H77" s="10">
        <v>0.08</v>
      </c>
    </row>
    <row r="78" spans="1:9" ht="15.75">
      <c r="A78" s="174"/>
      <c r="B78" s="179"/>
      <c r="C78" s="180"/>
      <c r="D78" s="180"/>
      <c r="E78" s="181"/>
      <c r="F78" s="181"/>
      <c r="G78" s="181"/>
      <c r="H78" s="178">
        <f>SUM(H68:H77)</f>
        <v>90.497600000000006</v>
      </c>
      <c r="I78" s="178"/>
    </row>
    <row r="79" spans="1:9" ht="94.5">
      <c r="A79" s="174">
        <v>7</v>
      </c>
      <c r="B79" s="179" t="s">
        <v>144</v>
      </c>
      <c r="C79" s="180"/>
      <c r="D79" s="180"/>
      <c r="E79" s="181"/>
      <c r="F79" s="181"/>
      <c r="G79" s="181"/>
      <c r="H79" s="178"/>
      <c r="I79" s="178"/>
    </row>
    <row r="80" spans="1:9" s="203" customFormat="1" ht="19.5" customHeight="1">
      <c r="A80" s="174"/>
      <c r="B80" s="215" t="s">
        <v>156</v>
      </c>
      <c r="C80" s="174"/>
      <c r="D80" s="174"/>
      <c r="E80" s="178"/>
      <c r="F80" s="178"/>
      <c r="G80" s="178"/>
      <c r="H80" s="178"/>
      <c r="I80" s="214"/>
    </row>
    <row r="81" spans="1:12" s="1" customFormat="1" ht="16.5">
      <c r="A81" s="4"/>
      <c r="B81" s="5" t="s">
        <v>149</v>
      </c>
      <c r="C81" s="8">
        <v>1</v>
      </c>
      <c r="D81" s="8">
        <v>1</v>
      </c>
      <c r="E81" s="8">
        <v>51</v>
      </c>
      <c r="F81" s="8"/>
      <c r="G81" s="8">
        <v>1.53</v>
      </c>
      <c r="H81" s="10">
        <f>C81*D81*E81*G81</f>
        <v>78.03</v>
      </c>
    </row>
    <row r="82" spans="1:12" s="1" customFormat="1" ht="16.5">
      <c r="A82" s="4"/>
      <c r="B82" s="5" t="s">
        <v>150</v>
      </c>
      <c r="C82" s="8">
        <v>1</v>
      </c>
      <c r="D82" s="8">
        <v>2</v>
      </c>
      <c r="E82" s="8">
        <v>51</v>
      </c>
      <c r="F82" s="8"/>
      <c r="G82" s="8">
        <v>1.53</v>
      </c>
      <c r="H82" s="10">
        <f t="shared" ref="H82:H89" si="8">C82*D82*E82*G82</f>
        <v>156.06</v>
      </c>
      <c r="L82" s="1">
        <f>0.65*2</f>
        <v>1.3</v>
      </c>
    </row>
    <row r="83" spans="1:12" s="1" customFormat="1" ht="16.5">
      <c r="A83" s="4"/>
      <c r="B83" s="5" t="s">
        <v>151</v>
      </c>
      <c r="C83" s="8">
        <v>1</v>
      </c>
      <c r="D83" s="8">
        <v>4</v>
      </c>
      <c r="E83" s="8">
        <v>10.199999999999999</v>
      </c>
      <c r="F83" s="8"/>
      <c r="G83" s="8">
        <v>1.53</v>
      </c>
      <c r="H83" s="10">
        <f t="shared" si="8"/>
        <v>62.423999999999999</v>
      </c>
    </row>
    <row r="84" spans="1:12" s="1" customFormat="1" ht="16.5">
      <c r="A84" s="4"/>
      <c r="B84" s="5" t="s">
        <v>18</v>
      </c>
      <c r="C84" s="8">
        <v>1</v>
      </c>
      <c r="D84" s="8">
        <v>1</v>
      </c>
      <c r="E84" s="8">
        <v>52</v>
      </c>
      <c r="F84" s="8"/>
      <c r="G84" s="8">
        <v>1.53</v>
      </c>
      <c r="H84" s="10">
        <f t="shared" si="8"/>
        <v>79.56</v>
      </c>
    </row>
    <row r="85" spans="1:12" s="1" customFormat="1" ht="16.5">
      <c r="A85" s="4"/>
      <c r="B85" s="5" t="s">
        <v>19</v>
      </c>
      <c r="C85" s="8">
        <v>1</v>
      </c>
      <c r="D85" s="8">
        <v>1</v>
      </c>
      <c r="E85" s="8">
        <v>44</v>
      </c>
      <c r="F85" s="8"/>
      <c r="G85" s="8">
        <v>1.53</v>
      </c>
      <c r="H85" s="10">
        <f t="shared" si="8"/>
        <v>67.320000000000007</v>
      </c>
    </row>
    <row r="86" spans="1:12" s="1" customFormat="1" ht="21" customHeight="1">
      <c r="A86" s="4"/>
      <c r="B86" s="5" t="s">
        <v>152</v>
      </c>
      <c r="C86" s="8">
        <v>1</v>
      </c>
      <c r="D86" s="8">
        <v>3</v>
      </c>
      <c r="E86" s="8">
        <v>51</v>
      </c>
      <c r="F86" s="8"/>
      <c r="G86" s="8">
        <v>1.53</v>
      </c>
      <c r="H86" s="10">
        <f t="shared" si="8"/>
        <v>234.09</v>
      </c>
    </row>
    <row r="87" spans="1:12" s="1" customFormat="1" ht="16.5">
      <c r="A87" s="4"/>
      <c r="B87" s="5" t="s">
        <v>153</v>
      </c>
      <c r="C87" s="8">
        <v>1</v>
      </c>
      <c r="D87" s="8">
        <v>2</v>
      </c>
      <c r="E87" s="8">
        <v>27</v>
      </c>
      <c r="F87" s="8"/>
      <c r="G87" s="8">
        <v>1.53</v>
      </c>
      <c r="H87" s="10">
        <f t="shared" si="8"/>
        <v>82.62</v>
      </c>
    </row>
    <row r="88" spans="1:12" s="1" customFormat="1" ht="16.5">
      <c r="A88" s="4"/>
      <c r="B88" s="5" t="s">
        <v>20</v>
      </c>
      <c r="C88" s="8">
        <v>1</v>
      </c>
      <c r="D88" s="8">
        <v>2</v>
      </c>
      <c r="E88" s="8">
        <v>36</v>
      </c>
      <c r="F88" s="8"/>
      <c r="G88" s="8">
        <v>1.53</v>
      </c>
      <c r="H88" s="10">
        <f t="shared" si="8"/>
        <v>110.16</v>
      </c>
    </row>
    <row r="89" spans="1:12" s="1" customFormat="1" ht="16.5">
      <c r="A89" s="4"/>
      <c r="B89" s="5" t="s">
        <v>154</v>
      </c>
      <c r="C89" s="8">
        <v>1</v>
      </c>
      <c r="D89" s="8">
        <v>1</v>
      </c>
      <c r="E89" s="8">
        <v>36</v>
      </c>
      <c r="F89" s="8"/>
      <c r="G89" s="8">
        <v>1.53</v>
      </c>
      <c r="H89" s="10">
        <f t="shared" si="8"/>
        <v>55.08</v>
      </c>
    </row>
    <row r="90" spans="1:12" s="1" customFormat="1" ht="16.5">
      <c r="A90" s="4"/>
      <c r="B90" s="5"/>
      <c r="C90" s="8"/>
      <c r="D90" s="8"/>
      <c r="E90" s="8"/>
      <c r="F90" s="8"/>
      <c r="G90" s="8"/>
      <c r="H90" s="10">
        <v>0.06</v>
      </c>
    </row>
    <row r="91" spans="1:12" ht="15.75">
      <c r="A91" s="174"/>
      <c r="B91" s="179"/>
      <c r="C91" s="180"/>
      <c r="D91" s="180"/>
      <c r="E91" s="181"/>
      <c r="F91" s="181"/>
      <c r="G91" s="181"/>
      <c r="H91" s="178">
        <f>SUM(H81:H90)</f>
        <v>925.404</v>
      </c>
      <c r="I91" s="178"/>
    </row>
    <row r="92" spans="1:12">
      <c r="A92" s="186"/>
      <c r="B92" s="187"/>
      <c r="C92" s="188"/>
      <c r="D92" s="188"/>
      <c r="E92" s="189"/>
      <c r="F92" s="189"/>
      <c r="G92" s="189"/>
      <c r="H92" s="189"/>
      <c r="I92" s="190"/>
    </row>
    <row r="93" spans="1:12">
      <c r="A93" s="186"/>
      <c r="B93" s="187"/>
      <c r="C93" s="188"/>
      <c r="D93" s="188"/>
      <c r="E93" s="189"/>
      <c r="F93" s="189"/>
      <c r="G93" s="189"/>
      <c r="H93" s="189"/>
      <c r="I93" s="190"/>
    </row>
    <row r="94" spans="1:12">
      <c r="A94" s="186"/>
      <c r="B94" s="187"/>
      <c r="C94" s="188"/>
      <c r="D94" s="188"/>
      <c r="E94" s="189"/>
      <c r="F94" s="189"/>
      <c r="G94" s="189"/>
      <c r="H94" s="189"/>
      <c r="I94" s="190"/>
    </row>
    <row r="95" spans="1:12">
      <c r="A95" s="186"/>
      <c r="B95" s="187"/>
      <c r="C95" s="188"/>
      <c r="D95" s="188"/>
      <c r="E95" s="189"/>
      <c r="F95" s="189"/>
      <c r="G95" s="189"/>
      <c r="H95" s="189"/>
      <c r="I95" s="190"/>
    </row>
    <row r="96" spans="1:12">
      <c r="A96" s="186"/>
      <c r="B96" s="187"/>
      <c r="C96" s="188"/>
      <c r="D96" s="188"/>
      <c r="E96" s="189"/>
      <c r="F96" s="189"/>
      <c r="G96" s="189"/>
      <c r="H96" s="189"/>
      <c r="I96" s="190"/>
    </row>
    <row r="97" spans="1:9">
      <c r="A97" s="186"/>
      <c r="B97" s="187"/>
      <c r="C97" s="188"/>
      <c r="D97" s="188"/>
      <c r="E97" s="189"/>
      <c r="F97" s="189"/>
      <c r="G97" s="189"/>
      <c r="H97" s="189"/>
      <c r="I97" s="190"/>
    </row>
    <row r="98" spans="1:9">
      <c r="A98" s="186"/>
      <c r="B98" s="187"/>
      <c r="C98" s="188"/>
      <c r="D98" s="188"/>
      <c r="E98" s="189"/>
      <c r="F98" s="189"/>
      <c r="G98" s="189"/>
      <c r="H98" s="189"/>
      <c r="I98" s="190"/>
    </row>
    <row r="99" spans="1:9">
      <c r="A99" s="186"/>
      <c r="B99" s="187"/>
      <c r="C99" s="188"/>
      <c r="D99" s="188"/>
      <c r="E99" s="189"/>
      <c r="F99" s="189"/>
      <c r="G99" s="189"/>
      <c r="H99" s="189"/>
      <c r="I99" s="190"/>
    </row>
    <row r="100" spans="1:9">
      <c r="A100" s="186"/>
      <c r="B100" s="187"/>
      <c r="C100" s="188"/>
      <c r="D100" s="188"/>
      <c r="E100" s="189"/>
      <c r="F100" s="189"/>
      <c r="G100" s="189"/>
      <c r="H100" s="189"/>
      <c r="I100" s="190"/>
    </row>
    <row r="101" spans="1:9">
      <c r="A101" s="186"/>
      <c r="B101" s="187"/>
      <c r="C101" s="188"/>
      <c r="D101" s="188"/>
      <c r="E101" s="189"/>
      <c r="F101" s="189"/>
      <c r="G101" s="189"/>
      <c r="H101" s="189"/>
      <c r="I101" s="190"/>
    </row>
    <row r="102" spans="1:9">
      <c r="A102" s="186"/>
      <c r="B102" s="187"/>
      <c r="C102" s="188"/>
      <c r="D102" s="188"/>
      <c r="E102" s="189"/>
      <c r="F102" s="189"/>
      <c r="G102" s="189"/>
      <c r="H102" s="189"/>
      <c r="I102" s="190"/>
    </row>
    <row r="103" spans="1:9">
      <c r="A103" s="186"/>
      <c r="B103" s="187"/>
      <c r="C103" s="188"/>
      <c r="D103" s="188"/>
      <c r="E103" s="189"/>
      <c r="F103" s="189"/>
      <c r="G103" s="189"/>
      <c r="H103" s="189"/>
      <c r="I103" s="190"/>
    </row>
    <row r="104" spans="1:9">
      <c r="A104" s="186"/>
      <c r="B104" s="187"/>
      <c r="C104" s="188"/>
      <c r="D104" s="188"/>
      <c r="E104" s="189"/>
      <c r="F104" s="189"/>
      <c r="G104" s="189"/>
      <c r="H104" s="189"/>
      <c r="I104" s="190"/>
    </row>
    <row r="105" spans="1:9">
      <c r="A105" s="186"/>
      <c r="B105" s="187"/>
      <c r="C105" s="188"/>
      <c r="D105" s="188"/>
      <c r="E105" s="189"/>
      <c r="F105" s="189"/>
      <c r="G105" s="189"/>
      <c r="H105" s="189"/>
      <c r="I105" s="190"/>
    </row>
    <row r="106" spans="1:9">
      <c r="A106" s="186"/>
      <c r="B106" s="187"/>
      <c r="C106" s="188"/>
      <c r="D106" s="188"/>
      <c r="E106" s="189"/>
      <c r="F106" s="189"/>
      <c r="G106" s="189"/>
      <c r="H106" s="189"/>
      <c r="I106" s="190"/>
    </row>
    <row r="107" spans="1:9" ht="15.75">
      <c r="A107" s="191"/>
      <c r="B107" s="192"/>
      <c r="C107" s="193"/>
      <c r="D107" s="193"/>
      <c r="E107" s="194"/>
      <c r="F107" s="194"/>
      <c r="G107" s="194"/>
      <c r="H107" s="194"/>
      <c r="I107" s="190"/>
    </row>
    <row r="108" spans="1:9" ht="15.75">
      <c r="A108" s="191"/>
      <c r="B108" s="192"/>
      <c r="C108" s="193"/>
      <c r="D108" s="193"/>
      <c r="E108" s="194"/>
      <c r="F108" s="194"/>
      <c r="G108" s="194"/>
      <c r="H108" s="194"/>
      <c r="I108" s="190"/>
    </row>
    <row r="109" spans="1:9" ht="15.75">
      <c r="A109" s="191"/>
      <c r="B109" s="192"/>
      <c r="C109" s="193"/>
      <c r="D109" s="193"/>
      <c r="E109" s="194"/>
      <c r="F109" s="194"/>
      <c r="G109" s="194"/>
      <c r="H109" s="194"/>
      <c r="I109" s="190"/>
    </row>
    <row r="110" spans="1:9" ht="15.75">
      <c r="A110" s="191"/>
      <c r="B110" s="192"/>
      <c r="C110" s="193"/>
      <c r="D110" s="193"/>
      <c r="E110" s="194"/>
      <c r="F110" s="194"/>
      <c r="G110" s="194"/>
      <c r="H110" s="194"/>
      <c r="I110" s="190"/>
    </row>
    <row r="111" spans="1:9" ht="15.75">
      <c r="A111" s="191"/>
      <c r="B111" s="192"/>
      <c r="C111" s="193"/>
      <c r="D111" s="193"/>
      <c r="E111" s="194"/>
      <c r="F111" s="194"/>
      <c r="G111" s="194"/>
      <c r="H111" s="194"/>
      <c r="I111" s="190"/>
    </row>
    <row r="112" spans="1:9" ht="15.75">
      <c r="A112" s="191"/>
      <c r="B112" s="192"/>
      <c r="C112" s="193"/>
      <c r="D112" s="193"/>
      <c r="E112" s="194"/>
      <c r="F112" s="194"/>
      <c r="G112" s="194"/>
      <c r="H112" s="194"/>
      <c r="I112" s="190"/>
    </row>
    <row r="113" spans="1:9" ht="15.75">
      <c r="A113" s="191"/>
      <c r="B113" s="192"/>
      <c r="C113" s="193"/>
      <c r="D113" s="193"/>
      <c r="E113" s="194"/>
      <c r="F113" s="194"/>
      <c r="G113" s="194"/>
      <c r="H113" s="194"/>
      <c r="I113" s="190"/>
    </row>
    <row r="114" spans="1:9" ht="15.75">
      <c r="A114" s="191"/>
      <c r="B114" s="192"/>
      <c r="C114" s="193"/>
      <c r="D114" s="193"/>
      <c r="E114" s="194"/>
      <c r="F114" s="194"/>
      <c r="G114" s="194"/>
      <c r="H114" s="194"/>
      <c r="I114" s="190"/>
    </row>
    <row r="115" spans="1:9" ht="15.75">
      <c r="A115" s="191"/>
      <c r="B115" s="192"/>
      <c r="C115" s="193"/>
      <c r="D115" s="193"/>
      <c r="E115" s="194"/>
      <c r="F115" s="194"/>
      <c r="G115" s="194"/>
      <c r="H115" s="194"/>
      <c r="I115" s="190"/>
    </row>
    <row r="116" spans="1:9" ht="15.75">
      <c r="A116" s="191"/>
      <c r="B116" s="192"/>
      <c r="C116" s="193"/>
      <c r="D116" s="193"/>
      <c r="E116" s="194"/>
      <c r="F116" s="194"/>
      <c r="G116" s="194"/>
      <c r="H116" s="194"/>
      <c r="I116" s="190"/>
    </row>
    <row r="117" spans="1:9" ht="15.75">
      <c r="A117" s="191"/>
      <c r="B117" s="192"/>
      <c r="C117" s="193"/>
      <c r="D117" s="193"/>
      <c r="E117" s="194"/>
      <c r="F117" s="194"/>
      <c r="G117" s="194"/>
      <c r="H117" s="194"/>
      <c r="I117" s="190"/>
    </row>
    <row r="118" spans="1:9" ht="15.75">
      <c r="A118" s="191"/>
      <c r="B118" s="192"/>
      <c r="C118" s="193"/>
      <c r="D118" s="193"/>
      <c r="E118" s="194"/>
      <c r="F118" s="194"/>
      <c r="G118" s="194"/>
      <c r="H118" s="194"/>
      <c r="I118" s="190"/>
    </row>
    <row r="119" spans="1:9" ht="15.75">
      <c r="A119" s="191"/>
      <c r="B119" s="192"/>
      <c r="C119" s="193"/>
      <c r="D119" s="193"/>
      <c r="E119" s="194"/>
      <c r="F119" s="194"/>
      <c r="G119" s="194"/>
      <c r="H119" s="194"/>
      <c r="I119" s="190"/>
    </row>
    <row r="120" spans="1:9" ht="15.75">
      <c r="A120" s="191"/>
      <c r="B120" s="192"/>
      <c r="C120" s="193"/>
      <c r="D120" s="193"/>
      <c r="E120" s="194"/>
      <c r="F120" s="194"/>
      <c r="G120" s="194"/>
      <c r="H120" s="194"/>
      <c r="I120" s="190"/>
    </row>
    <row r="121" spans="1:9" ht="15.75">
      <c r="A121" s="191"/>
      <c r="B121" s="192"/>
      <c r="C121" s="193"/>
      <c r="D121" s="193"/>
      <c r="E121" s="194"/>
      <c r="F121" s="194"/>
      <c r="G121" s="194"/>
      <c r="H121" s="194"/>
      <c r="I121" s="190"/>
    </row>
    <row r="122" spans="1:9" ht="15.75">
      <c r="A122" s="191"/>
      <c r="B122" s="192"/>
      <c r="C122" s="193"/>
      <c r="D122" s="193"/>
      <c r="E122" s="194"/>
      <c r="F122" s="194"/>
      <c r="G122" s="194"/>
      <c r="H122" s="194"/>
      <c r="I122" s="190"/>
    </row>
    <row r="123" spans="1:9" ht="15.75">
      <c r="A123" s="191"/>
      <c r="B123" s="192"/>
      <c r="C123" s="193"/>
      <c r="D123" s="193"/>
      <c r="E123" s="194"/>
      <c r="F123" s="194"/>
      <c r="G123" s="194"/>
      <c r="H123" s="194"/>
      <c r="I123" s="190"/>
    </row>
    <row r="124" spans="1:9" ht="15.75">
      <c r="A124" s="191"/>
      <c r="B124" s="192"/>
      <c r="C124" s="193"/>
      <c r="D124" s="193"/>
      <c r="E124" s="194"/>
      <c r="F124" s="194"/>
      <c r="G124" s="194"/>
      <c r="H124" s="194"/>
      <c r="I124" s="190"/>
    </row>
    <row r="125" spans="1:9" ht="15.75">
      <c r="A125" s="191"/>
      <c r="B125" s="192"/>
      <c r="C125" s="193"/>
      <c r="D125" s="193"/>
      <c r="E125" s="194"/>
      <c r="F125" s="194"/>
      <c r="G125" s="194"/>
      <c r="H125" s="194"/>
      <c r="I125" s="190"/>
    </row>
    <row r="126" spans="1:9" ht="15.75">
      <c r="A126" s="191"/>
      <c r="B126" s="192"/>
      <c r="C126" s="193"/>
      <c r="D126" s="193"/>
      <c r="E126" s="194"/>
      <c r="F126" s="194"/>
      <c r="G126" s="194"/>
      <c r="H126" s="194"/>
      <c r="I126" s="190"/>
    </row>
    <row r="127" spans="1:9" ht="15.75">
      <c r="A127" s="191"/>
      <c r="B127" s="192"/>
      <c r="C127" s="193"/>
      <c r="D127" s="193"/>
      <c r="E127" s="194"/>
      <c r="F127" s="194"/>
      <c r="G127" s="194"/>
      <c r="H127" s="194"/>
      <c r="I127" s="190"/>
    </row>
    <row r="128" spans="1:9" ht="15.75">
      <c r="A128" s="191"/>
      <c r="B128" s="192"/>
      <c r="C128" s="193"/>
      <c r="D128" s="193"/>
      <c r="E128" s="194"/>
      <c r="F128" s="194"/>
      <c r="G128" s="194"/>
      <c r="H128" s="194"/>
      <c r="I128" s="190"/>
    </row>
    <row r="129" spans="1:9" ht="15.75">
      <c r="A129" s="191"/>
      <c r="B129" s="192"/>
      <c r="C129" s="193"/>
      <c r="D129" s="193"/>
      <c r="E129" s="194"/>
      <c r="F129" s="194"/>
      <c r="G129" s="194"/>
      <c r="H129" s="194"/>
      <c r="I129" s="190"/>
    </row>
    <row r="130" spans="1:9" ht="15.75">
      <c r="A130" s="191"/>
      <c r="B130" s="192"/>
      <c r="C130" s="193"/>
      <c r="D130" s="193"/>
      <c r="E130" s="194"/>
      <c r="F130" s="194"/>
      <c r="G130" s="194"/>
      <c r="H130" s="194"/>
      <c r="I130" s="190"/>
    </row>
    <row r="131" spans="1:9" ht="15.75">
      <c r="A131" s="191"/>
      <c r="B131" s="192"/>
      <c r="C131" s="193"/>
      <c r="D131" s="193"/>
      <c r="E131" s="194"/>
      <c r="F131" s="194"/>
      <c r="G131" s="194"/>
      <c r="H131" s="194"/>
      <c r="I131" s="190"/>
    </row>
    <row r="132" spans="1:9" ht="15.75">
      <c r="A132" s="191"/>
      <c r="B132" s="192"/>
      <c r="C132" s="193"/>
      <c r="D132" s="193"/>
      <c r="E132" s="194"/>
      <c r="F132" s="194"/>
      <c r="G132" s="194"/>
      <c r="H132" s="194"/>
      <c r="I132" s="190"/>
    </row>
    <row r="133" spans="1:9" ht="15.75">
      <c r="A133" s="191"/>
      <c r="B133" s="192"/>
      <c r="C133" s="193"/>
      <c r="D133" s="193"/>
      <c r="E133" s="194"/>
      <c r="F133" s="194"/>
      <c r="G133" s="194"/>
      <c r="H133" s="194"/>
      <c r="I133" s="190"/>
    </row>
    <row r="134" spans="1:9" ht="15.75">
      <c r="A134" s="191"/>
      <c r="B134" s="192"/>
      <c r="C134" s="193"/>
      <c r="D134" s="193"/>
      <c r="E134" s="194"/>
      <c r="F134" s="194"/>
      <c r="G134" s="194"/>
      <c r="H134" s="194"/>
      <c r="I134" s="190"/>
    </row>
    <row r="135" spans="1:9" ht="15.75">
      <c r="A135" s="191"/>
      <c r="B135" s="192"/>
      <c r="C135" s="193"/>
      <c r="D135" s="193"/>
      <c r="E135" s="194"/>
      <c r="F135" s="194"/>
      <c r="G135" s="194"/>
      <c r="H135" s="194"/>
      <c r="I135" s="190"/>
    </row>
    <row r="136" spans="1:9" ht="15.75">
      <c r="A136" s="191"/>
      <c r="B136" s="192"/>
      <c r="C136" s="193"/>
      <c r="D136" s="193"/>
      <c r="E136" s="194"/>
      <c r="F136" s="194"/>
      <c r="G136" s="194"/>
      <c r="H136" s="194"/>
      <c r="I136" s="190"/>
    </row>
    <row r="137" spans="1:9" ht="15.75">
      <c r="A137" s="191"/>
      <c r="B137" s="192"/>
      <c r="C137" s="193"/>
      <c r="D137" s="193"/>
      <c r="E137" s="194"/>
      <c r="F137" s="194"/>
      <c r="G137" s="194"/>
      <c r="H137" s="194"/>
      <c r="I137" s="190"/>
    </row>
    <row r="138" spans="1:9" ht="15.75">
      <c r="A138" s="191"/>
      <c r="B138" s="192"/>
      <c r="C138" s="193"/>
      <c r="D138" s="193"/>
      <c r="E138" s="194"/>
      <c r="F138" s="194"/>
      <c r="G138" s="194"/>
      <c r="H138" s="194"/>
      <c r="I138" s="190"/>
    </row>
    <row r="139" spans="1:9" ht="15.75">
      <c r="A139" s="191"/>
      <c r="B139" s="192"/>
      <c r="C139" s="193"/>
      <c r="D139" s="193"/>
      <c r="E139" s="194"/>
      <c r="F139" s="194"/>
      <c r="G139" s="194"/>
      <c r="H139" s="194"/>
      <c r="I139" s="190"/>
    </row>
    <row r="140" spans="1:9" ht="15.75">
      <c r="A140" s="191"/>
      <c r="B140" s="192"/>
      <c r="C140" s="193"/>
      <c r="D140" s="193"/>
      <c r="E140" s="194"/>
      <c r="F140" s="194"/>
      <c r="G140" s="194"/>
      <c r="H140" s="194"/>
      <c r="I140" s="190"/>
    </row>
    <row r="141" spans="1:9" ht="15.75">
      <c r="A141" s="191"/>
      <c r="B141" s="192"/>
      <c r="C141" s="193"/>
      <c r="D141" s="193"/>
      <c r="E141" s="194"/>
      <c r="F141" s="194"/>
      <c r="G141" s="194"/>
      <c r="H141" s="194"/>
      <c r="I141" s="190"/>
    </row>
    <row r="142" spans="1:9" ht="15.75">
      <c r="A142" s="191"/>
      <c r="B142" s="192"/>
      <c r="C142" s="193"/>
      <c r="D142" s="193"/>
      <c r="E142" s="194"/>
      <c r="F142" s="194"/>
      <c r="G142" s="194"/>
      <c r="H142" s="194"/>
      <c r="I142" s="190"/>
    </row>
    <row r="143" spans="1:9" ht="15.75">
      <c r="A143" s="191"/>
      <c r="B143" s="192"/>
      <c r="C143" s="193"/>
      <c r="D143" s="193"/>
      <c r="E143" s="194"/>
      <c r="F143" s="194"/>
      <c r="G143" s="194"/>
      <c r="H143" s="194"/>
      <c r="I143" s="190"/>
    </row>
    <row r="144" spans="1:9" ht="15.75">
      <c r="A144" s="191"/>
      <c r="B144" s="192"/>
      <c r="C144" s="193"/>
      <c r="D144" s="193"/>
      <c r="E144" s="194"/>
      <c r="F144" s="194"/>
      <c r="G144" s="194"/>
      <c r="H144" s="194"/>
      <c r="I144" s="190"/>
    </row>
    <row r="145" spans="1:9" ht="15.75">
      <c r="A145" s="191"/>
      <c r="B145" s="192"/>
      <c r="C145" s="193"/>
      <c r="D145" s="193"/>
      <c r="E145" s="194"/>
      <c r="F145" s="194"/>
      <c r="G145" s="194"/>
      <c r="H145" s="194"/>
      <c r="I145" s="190"/>
    </row>
    <row r="146" spans="1:9" ht="15.75">
      <c r="A146" s="191"/>
      <c r="B146" s="192"/>
      <c r="C146" s="193"/>
      <c r="D146" s="193"/>
      <c r="E146" s="194"/>
      <c r="F146" s="194"/>
      <c r="G146" s="194"/>
      <c r="H146" s="194"/>
      <c r="I146" s="190"/>
    </row>
    <row r="147" spans="1:9" ht="15.75">
      <c r="A147" s="191"/>
      <c r="B147" s="192"/>
      <c r="C147" s="193"/>
      <c r="D147" s="193"/>
      <c r="E147" s="194"/>
      <c r="F147" s="194"/>
      <c r="G147" s="194"/>
      <c r="H147" s="194"/>
      <c r="I147" s="190"/>
    </row>
    <row r="148" spans="1:9" ht="15.75">
      <c r="A148" s="191"/>
      <c r="B148" s="192"/>
      <c r="C148" s="193"/>
      <c r="D148" s="193"/>
      <c r="E148" s="194"/>
      <c r="F148" s="194"/>
      <c r="G148" s="194"/>
      <c r="H148" s="194"/>
      <c r="I148" s="190"/>
    </row>
    <row r="149" spans="1:9" ht="15.75">
      <c r="A149" s="191"/>
      <c r="B149" s="192"/>
      <c r="C149" s="193"/>
      <c r="D149" s="193"/>
      <c r="E149" s="194"/>
      <c r="F149" s="194"/>
      <c r="G149" s="194"/>
      <c r="H149" s="194"/>
      <c r="I149" s="190"/>
    </row>
    <row r="150" spans="1:9" ht="14.25">
      <c r="A150" s="195"/>
      <c r="B150" s="196"/>
      <c r="C150" s="197"/>
      <c r="D150" s="197"/>
      <c r="E150" s="198"/>
      <c r="F150" s="198"/>
      <c r="G150" s="198"/>
      <c r="H150" s="198"/>
      <c r="I150" s="199"/>
    </row>
    <row r="151" spans="1:9" ht="14.25">
      <c r="A151" s="195"/>
      <c r="B151" s="196"/>
      <c r="C151" s="197"/>
      <c r="D151" s="197"/>
      <c r="E151" s="198"/>
      <c r="F151" s="198"/>
      <c r="G151" s="198"/>
      <c r="H151" s="198"/>
      <c r="I151" s="199"/>
    </row>
    <row r="152" spans="1:9" ht="14.25">
      <c r="A152" s="195"/>
      <c r="B152" s="196"/>
      <c r="C152" s="197"/>
      <c r="D152" s="197"/>
      <c r="E152" s="198"/>
      <c r="F152" s="198"/>
      <c r="G152" s="198"/>
      <c r="H152" s="198"/>
      <c r="I152" s="199"/>
    </row>
    <row r="153" spans="1:9" ht="14.25">
      <c r="A153" s="195"/>
      <c r="B153" s="196"/>
      <c r="C153" s="197"/>
      <c r="D153" s="197"/>
      <c r="E153" s="198"/>
      <c r="F153" s="198"/>
      <c r="G153" s="198"/>
      <c r="H153" s="198"/>
      <c r="I153" s="199"/>
    </row>
    <row r="154" spans="1:9" ht="14.25">
      <c r="A154" s="195"/>
      <c r="B154" s="196"/>
      <c r="C154" s="197"/>
      <c r="D154" s="197"/>
      <c r="E154" s="198"/>
      <c r="F154" s="198"/>
      <c r="G154" s="198"/>
      <c r="H154" s="198"/>
      <c r="I154" s="199"/>
    </row>
    <row r="155" spans="1:9" ht="14.25">
      <c r="A155" s="195"/>
      <c r="B155" s="196"/>
      <c r="C155" s="197"/>
      <c r="D155" s="197"/>
      <c r="E155" s="198"/>
      <c r="F155" s="198"/>
      <c r="G155" s="198"/>
      <c r="H155" s="198"/>
      <c r="I155" s="199"/>
    </row>
    <row r="156" spans="1:9" ht="14.25">
      <c r="A156" s="195"/>
      <c r="B156" s="196"/>
      <c r="C156" s="197"/>
      <c r="D156" s="197"/>
      <c r="E156" s="198"/>
      <c r="F156" s="198"/>
      <c r="G156" s="198"/>
      <c r="H156" s="198"/>
      <c r="I156" s="199"/>
    </row>
    <row r="157" spans="1:9" ht="14.25">
      <c r="A157" s="195"/>
      <c r="B157" s="196"/>
      <c r="C157" s="197"/>
      <c r="D157" s="197"/>
      <c r="E157" s="198"/>
      <c r="F157" s="198"/>
      <c r="G157" s="198"/>
      <c r="H157" s="198"/>
      <c r="I157" s="199"/>
    </row>
    <row r="158" spans="1:9" ht="14.25">
      <c r="A158" s="195"/>
      <c r="B158" s="196"/>
      <c r="C158" s="197"/>
      <c r="D158" s="197"/>
      <c r="E158" s="198"/>
      <c r="F158" s="198"/>
      <c r="G158" s="198"/>
      <c r="H158" s="198"/>
      <c r="I158" s="199"/>
    </row>
    <row r="159" spans="1:9" ht="14.25">
      <c r="A159" s="195"/>
      <c r="B159" s="196"/>
      <c r="C159" s="197"/>
      <c r="D159" s="197"/>
      <c r="E159" s="198"/>
      <c r="F159" s="198"/>
      <c r="G159" s="198"/>
      <c r="H159" s="198"/>
      <c r="I159" s="199"/>
    </row>
    <row r="160" spans="1:9" ht="14.25">
      <c r="A160" s="195"/>
      <c r="B160" s="196"/>
      <c r="C160" s="197"/>
      <c r="D160" s="197"/>
      <c r="E160" s="198"/>
      <c r="F160" s="198"/>
      <c r="G160" s="198"/>
      <c r="H160" s="198"/>
      <c r="I160" s="199"/>
    </row>
    <row r="161" spans="1:9" ht="14.25">
      <c r="A161" s="195"/>
      <c r="B161" s="196"/>
      <c r="C161" s="197"/>
      <c r="D161" s="197"/>
      <c r="E161" s="198"/>
      <c r="F161" s="198"/>
      <c r="G161" s="198"/>
      <c r="H161" s="198"/>
      <c r="I161" s="199"/>
    </row>
    <row r="162" spans="1:9" ht="14.25">
      <c r="A162" s="195"/>
      <c r="B162" s="196"/>
      <c r="C162" s="197"/>
      <c r="D162" s="197"/>
      <c r="E162" s="198"/>
      <c r="F162" s="198"/>
      <c r="G162" s="198"/>
      <c r="H162" s="198"/>
      <c r="I162" s="199"/>
    </row>
    <row r="163" spans="1:9" ht="14.25">
      <c r="A163" s="195"/>
      <c r="B163" s="196"/>
      <c r="C163" s="197"/>
      <c r="D163" s="197"/>
      <c r="E163" s="198"/>
      <c r="F163" s="198"/>
      <c r="G163" s="198"/>
      <c r="H163" s="198"/>
      <c r="I163" s="199"/>
    </row>
    <row r="164" spans="1:9" ht="14.25">
      <c r="A164" s="195"/>
      <c r="B164" s="196"/>
      <c r="C164" s="197"/>
      <c r="D164" s="197"/>
      <c r="E164" s="198"/>
      <c r="F164" s="198"/>
      <c r="G164" s="198"/>
      <c r="H164" s="198"/>
      <c r="I164" s="199"/>
    </row>
    <row r="165" spans="1:9" ht="14.25">
      <c r="A165" s="195"/>
      <c r="B165" s="196"/>
      <c r="C165" s="197"/>
      <c r="D165" s="197"/>
      <c r="E165" s="198"/>
      <c r="F165" s="198"/>
      <c r="G165" s="198"/>
      <c r="H165" s="198"/>
      <c r="I165" s="199"/>
    </row>
    <row r="166" spans="1:9" ht="14.25">
      <c r="A166" s="195"/>
      <c r="B166" s="196"/>
      <c r="C166" s="197"/>
      <c r="D166" s="197"/>
      <c r="E166" s="198"/>
      <c r="F166" s="198"/>
      <c r="G166" s="198"/>
      <c r="H166" s="198"/>
      <c r="I166" s="199"/>
    </row>
    <row r="167" spans="1:9" ht="14.25">
      <c r="A167" s="195"/>
      <c r="B167" s="196"/>
      <c r="C167" s="197"/>
      <c r="D167" s="197"/>
      <c r="E167" s="198"/>
      <c r="F167" s="198"/>
      <c r="G167" s="198"/>
      <c r="H167" s="198"/>
      <c r="I167" s="199"/>
    </row>
    <row r="168" spans="1:9" ht="14.25">
      <c r="A168" s="195"/>
      <c r="B168" s="196"/>
      <c r="C168" s="197"/>
      <c r="D168" s="197"/>
      <c r="E168" s="198"/>
      <c r="F168" s="198"/>
      <c r="G168" s="198"/>
      <c r="H168" s="198"/>
      <c r="I168" s="199"/>
    </row>
    <row r="169" spans="1:9" ht="14.25">
      <c r="A169" s="195"/>
      <c r="B169" s="196"/>
      <c r="C169" s="197"/>
      <c r="D169" s="197"/>
      <c r="E169" s="198"/>
      <c r="F169" s="198"/>
      <c r="G169" s="198"/>
      <c r="H169" s="198"/>
      <c r="I169" s="199"/>
    </row>
    <row r="170" spans="1:9" ht="14.25">
      <c r="A170" s="195"/>
      <c r="B170" s="196"/>
      <c r="C170" s="197"/>
      <c r="D170" s="197"/>
      <c r="E170" s="198"/>
      <c r="F170" s="198"/>
      <c r="G170" s="198"/>
      <c r="H170" s="198"/>
      <c r="I170" s="199"/>
    </row>
    <row r="171" spans="1:9" ht="14.25">
      <c r="A171" s="195"/>
      <c r="B171" s="196"/>
      <c r="C171" s="197"/>
      <c r="D171" s="197"/>
      <c r="E171" s="198"/>
      <c r="F171" s="198"/>
      <c r="G171" s="198"/>
      <c r="H171" s="198"/>
      <c r="I171" s="199"/>
    </row>
    <row r="172" spans="1:9" ht="14.25">
      <c r="A172" s="195"/>
      <c r="B172" s="196"/>
      <c r="C172" s="197"/>
      <c r="D172" s="197"/>
      <c r="E172" s="198"/>
      <c r="F172" s="198"/>
      <c r="G172" s="198"/>
      <c r="H172" s="198"/>
      <c r="I172" s="199"/>
    </row>
    <row r="173" spans="1:9" ht="14.25">
      <c r="A173" s="195"/>
      <c r="B173" s="196"/>
      <c r="C173" s="197"/>
      <c r="D173" s="197"/>
      <c r="E173" s="198"/>
      <c r="F173" s="198"/>
      <c r="G173" s="198"/>
      <c r="H173" s="198"/>
      <c r="I173" s="199"/>
    </row>
    <row r="174" spans="1:9" ht="14.25">
      <c r="A174" s="195"/>
      <c r="B174" s="196"/>
      <c r="C174" s="197"/>
      <c r="D174" s="197"/>
      <c r="E174" s="198"/>
      <c r="F174" s="198"/>
      <c r="G174" s="198"/>
      <c r="H174" s="198"/>
      <c r="I174" s="199"/>
    </row>
    <row r="175" spans="1:9" ht="14.25">
      <c r="A175" s="195"/>
      <c r="B175" s="196"/>
      <c r="C175" s="197"/>
      <c r="D175" s="197"/>
      <c r="E175" s="198"/>
      <c r="F175" s="198"/>
      <c r="G175" s="198"/>
      <c r="H175" s="198"/>
      <c r="I175" s="199"/>
    </row>
    <row r="176" spans="1:9" ht="14.25">
      <c r="A176" s="195"/>
      <c r="B176" s="196"/>
      <c r="C176" s="197"/>
      <c r="D176" s="197"/>
      <c r="E176" s="198"/>
      <c r="F176" s="198"/>
      <c r="G176" s="198"/>
      <c r="H176" s="198"/>
      <c r="I176" s="199"/>
    </row>
    <row r="177" spans="1:9" ht="14.25">
      <c r="A177" s="195"/>
      <c r="B177" s="196"/>
      <c r="C177" s="197"/>
      <c r="D177" s="197"/>
      <c r="E177" s="198"/>
      <c r="F177" s="198"/>
      <c r="G177" s="198"/>
      <c r="H177" s="198"/>
      <c r="I177" s="199"/>
    </row>
    <row r="178" spans="1:9" ht="14.25">
      <c r="A178" s="195"/>
      <c r="B178" s="196"/>
      <c r="C178" s="197"/>
      <c r="D178" s="197"/>
      <c r="E178" s="198"/>
      <c r="F178" s="198"/>
      <c r="G178" s="198"/>
      <c r="H178" s="198"/>
      <c r="I178" s="199"/>
    </row>
    <row r="179" spans="1:9" ht="14.25">
      <c r="A179" s="195"/>
      <c r="B179" s="196"/>
      <c r="C179" s="197"/>
      <c r="D179" s="197"/>
      <c r="E179" s="198"/>
      <c r="F179" s="198"/>
      <c r="G179" s="198"/>
      <c r="H179" s="198"/>
      <c r="I179" s="199"/>
    </row>
    <row r="180" spans="1:9" ht="14.25">
      <c r="A180" s="195"/>
      <c r="B180" s="196"/>
      <c r="C180" s="197"/>
      <c r="D180" s="197"/>
      <c r="E180" s="198"/>
      <c r="F180" s="198"/>
      <c r="G180" s="198"/>
      <c r="H180" s="198"/>
      <c r="I180" s="199"/>
    </row>
    <row r="181" spans="1:9" ht="14.25">
      <c r="A181" s="195"/>
      <c r="B181" s="196"/>
      <c r="C181" s="197"/>
      <c r="D181" s="197"/>
      <c r="E181" s="198"/>
      <c r="F181" s="198"/>
      <c r="G181" s="198"/>
      <c r="H181" s="198"/>
      <c r="I181" s="199"/>
    </row>
    <row r="182" spans="1:9" ht="14.25">
      <c r="A182" s="195"/>
      <c r="B182" s="196"/>
      <c r="C182" s="197"/>
      <c r="D182" s="197"/>
      <c r="E182" s="198"/>
      <c r="F182" s="198"/>
      <c r="G182" s="198"/>
      <c r="H182" s="198"/>
      <c r="I182" s="199"/>
    </row>
    <row r="183" spans="1:9" ht="14.25">
      <c r="A183" s="195"/>
      <c r="B183" s="196"/>
      <c r="C183" s="197"/>
      <c r="D183" s="197"/>
      <c r="E183" s="198"/>
      <c r="F183" s="198"/>
      <c r="G183" s="198"/>
      <c r="H183" s="198"/>
      <c r="I183" s="199"/>
    </row>
    <row r="184" spans="1:9" ht="14.25">
      <c r="A184" s="195"/>
      <c r="B184" s="196"/>
      <c r="C184" s="197"/>
      <c r="D184" s="197"/>
      <c r="E184" s="198"/>
      <c r="F184" s="198"/>
      <c r="G184" s="198"/>
      <c r="H184" s="198"/>
      <c r="I184" s="199"/>
    </row>
    <row r="185" spans="1:9" ht="14.25">
      <c r="A185" s="195"/>
      <c r="B185" s="196"/>
      <c r="C185" s="197"/>
      <c r="D185" s="197"/>
      <c r="E185" s="198"/>
      <c r="F185" s="198"/>
      <c r="G185" s="198"/>
      <c r="H185" s="198"/>
      <c r="I185" s="199"/>
    </row>
    <row r="186" spans="1:9" ht="14.25">
      <c r="A186" s="195"/>
      <c r="B186" s="196"/>
      <c r="C186" s="197"/>
      <c r="D186" s="197"/>
      <c r="E186" s="198"/>
      <c r="F186" s="198"/>
      <c r="G186" s="198"/>
      <c r="H186" s="198"/>
      <c r="I186" s="199"/>
    </row>
    <row r="187" spans="1:9" ht="14.25">
      <c r="A187" s="195"/>
      <c r="B187" s="196"/>
      <c r="C187" s="197"/>
      <c r="D187" s="197"/>
      <c r="E187" s="198"/>
      <c r="F187" s="198"/>
      <c r="G187" s="198"/>
      <c r="H187" s="198"/>
      <c r="I187" s="199"/>
    </row>
    <row r="188" spans="1:9" ht="14.25">
      <c r="A188" s="195"/>
      <c r="B188" s="196"/>
      <c r="C188" s="197"/>
      <c r="D188" s="197"/>
      <c r="E188" s="198"/>
      <c r="F188" s="198"/>
      <c r="G188" s="198"/>
      <c r="H188" s="198"/>
      <c r="I188" s="199"/>
    </row>
    <row r="189" spans="1:9" ht="14.25">
      <c r="A189" s="195"/>
      <c r="B189" s="196"/>
      <c r="C189" s="197"/>
      <c r="D189" s="197"/>
      <c r="E189" s="198"/>
      <c r="F189" s="198"/>
      <c r="G189" s="198"/>
      <c r="H189" s="198"/>
      <c r="I189" s="199"/>
    </row>
    <row r="190" spans="1:9" ht="14.25">
      <c r="A190" s="195"/>
      <c r="B190" s="196"/>
      <c r="C190" s="197"/>
      <c r="D190" s="197"/>
      <c r="E190" s="198"/>
      <c r="F190" s="198"/>
      <c r="G190" s="198"/>
      <c r="H190" s="198"/>
      <c r="I190" s="199"/>
    </row>
    <row r="191" spans="1:9" ht="14.25">
      <c r="A191" s="195"/>
      <c r="B191" s="196"/>
      <c r="C191" s="197"/>
      <c r="D191" s="197"/>
      <c r="E191" s="198"/>
      <c r="F191" s="198"/>
      <c r="G191" s="198"/>
      <c r="H191" s="198"/>
      <c r="I191" s="199"/>
    </row>
    <row r="192" spans="1:9" ht="14.25">
      <c r="A192" s="195"/>
      <c r="B192" s="196"/>
      <c r="C192" s="197"/>
      <c r="D192" s="197"/>
      <c r="E192" s="198"/>
      <c r="F192" s="198"/>
      <c r="G192" s="198"/>
      <c r="H192" s="198"/>
      <c r="I192" s="199"/>
    </row>
    <row r="193" spans="1:9" ht="14.25">
      <c r="A193" s="195"/>
      <c r="B193" s="196"/>
      <c r="C193" s="197"/>
      <c r="D193" s="197"/>
      <c r="E193" s="198"/>
      <c r="F193" s="198"/>
      <c r="G193" s="198"/>
      <c r="H193" s="198"/>
      <c r="I193" s="199"/>
    </row>
    <row r="194" spans="1:9" ht="14.25">
      <c r="A194" s="195"/>
      <c r="B194" s="196"/>
      <c r="C194" s="197"/>
      <c r="D194" s="197"/>
      <c r="E194" s="198"/>
      <c r="F194" s="198"/>
      <c r="G194" s="198"/>
      <c r="H194" s="198"/>
      <c r="I194" s="199"/>
    </row>
    <row r="195" spans="1:9" ht="14.25">
      <c r="A195" s="195"/>
      <c r="B195" s="196"/>
      <c r="C195" s="197"/>
      <c r="D195" s="197"/>
      <c r="E195" s="198"/>
      <c r="F195" s="198"/>
      <c r="G195" s="198"/>
      <c r="H195" s="198"/>
      <c r="I195" s="199"/>
    </row>
    <row r="196" spans="1:9" ht="14.25">
      <c r="A196" s="195"/>
      <c r="B196" s="196"/>
      <c r="C196" s="197"/>
      <c r="D196" s="197"/>
      <c r="E196" s="198"/>
      <c r="F196" s="198"/>
      <c r="G196" s="198"/>
      <c r="H196" s="198"/>
      <c r="I196" s="199"/>
    </row>
    <row r="197" spans="1:9" ht="14.25">
      <c r="A197" s="195"/>
      <c r="B197" s="196"/>
      <c r="C197" s="197"/>
      <c r="D197" s="197"/>
      <c r="E197" s="198"/>
      <c r="F197" s="198"/>
      <c r="G197" s="198"/>
      <c r="H197" s="198"/>
      <c r="I197" s="199"/>
    </row>
    <row r="198" spans="1:9" ht="14.25">
      <c r="A198" s="195"/>
      <c r="B198" s="196"/>
      <c r="C198" s="197"/>
      <c r="D198" s="197"/>
      <c r="E198" s="198"/>
      <c r="F198" s="198"/>
      <c r="G198" s="198"/>
      <c r="H198" s="198"/>
      <c r="I198" s="199"/>
    </row>
    <row r="199" spans="1:9" ht="14.25">
      <c r="A199" s="195"/>
      <c r="B199" s="196"/>
      <c r="C199" s="197"/>
      <c r="D199" s="197"/>
      <c r="E199" s="198"/>
      <c r="F199" s="198"/>
      <c r="G199" s="198"/>
      <c r="H199" s="198"/>
      <c r="I199" s="199"/>
    </row>
    <row r="200" spans="1:9" ht="14.25">
      <c r="A200" s="195"/>
      <c r="B200" s="196"/>
      <c r="C200" s="197"/>
      <c r="D200" s="197"/>
      <c r="E200" s="198"/>
      <c r="F200" s="198"/>
      <c r="G200" s="198"/>
      <c r="H200" s="198"/>
      <c r="I200" s="199"/>
    </row>
    <row r="201" spans="1:9" ht="14.25">
      <c r="A201" s="195"/>
      <c r="B201" s="196"/>
      <c r="C201" s="197"/>
      <c r="D201" s="197"/>
      <c r="E201" s="198"/>
      <c r="F201" s="198"/>
      <c r="G201" s="198"/>
      <c r="H201" s="198"/>
      <c r="I201" s="199"/>
    </row>
    <row r="202" spans="1:9" ht="14.25">
      <c r="A202" s="195"/>
      <c r="B202" s="196"/>
      <c r="C202" s="197"/>
      <c r="D202" s="197"/>
      <c r="E202" s="198"/>
      <c r="F202" s="198"/>
      <c r="G202" s="198"/>
      <c r="H202" s="198"/>
      <c r="I202" s="199"/>
    </row>
    <row r="203" spans="1:9" ht="14.25">
      <c r="A203" s="195"/>
      <c r="B203" s="196"/>
      <c r="C203" s="197"/>
      <c r="D203" s="197"/>
      <c r="E203" s="198"/>
      <c r="F203" s="198"/>
      <c r="G203" s="198"/>
      <c r="H203" s="198"/>
      <c r="I203" s="199"/>
    </row>
    <row r="204" spans="1:9" ht="14.25">
      <c r="A204" s="195"/>
      <c r="B204" s="196"/>
      <c r="C204" s="197"/>
      <c r="D204" s="197"/>
      <c r="E204" s="198"/>
      <c r="F204" s="198"/>
      <c r="G204" s="198"/>
      <c r="H204" s="198"/>
      <c r="I204" s="199"/>
    </row>
    <row r="205" spans="1:9" ht="14.25">
      <c r="A205" s="195"/>
      <c r="B205" s="196"/>
      <c r="C205" s="197"/>
      <c r="D205" s="197"/>
      <c r="E205" s="198"/>
      <c r="F205" s="198"/>
      <c r="G205" s="198"/>
      <c r="H205" s="198"/>
      <c r="I205" s="199"/>
    </row>
    <row r="206" spans="1:9" ht="14.25">
      <c r="A206" s="195"/>
      <c r="B206" s="196"/>
      <c r="C206" s="197"/>
      <c r="D206" s="197"/>
      <c r="E206" s="198"/>
      <c r="F206" s="198"/>
      <c r="G206" s="198"/>
      <c r="H206" s="198"/>
      <c r="I206" s="199"/>
    </row>
    <row r="207" spans="1:9" ht="14.25">
      <c r="A207" s="195"/>
      <c r="B207" s="196"/>
      <c r="C207" s="197"/>
      <c r="D207" s="197"/>
      <c r="E207" s="198"/>
      <c r="F207" s="198"/>
      <c r="G207" s="198"/>
      <c r="H207" s="198"/>
      <c r="I207" s="199"/>
    </row>
    <row r="208" spans="1:9" ht="14.25">
      <c r="A208" s="195"/>
      <c r="B208" s="196"/>
      <c r="C208" s="197"/>
      <c r="D208" s="197"/>
      <c r="E208" s="198"/>
      <c r="F208" s="198"/>
      <c r="G208" s="198"/>
      <c r="H208" s="198"/>
      <c r="I208" s="199"/>
    </row>
    <row r="209" spans="1:9" ht="14.25">
      <c r="A209" s="195"/>
      <c r="B209" s="196"/>
      <c r="C209" s="197"/>
      <c r="D209" s="197"/>
      <c r="E209" s="198"/>
      <c r="F209" s="198"/>
      <c r="G209" s="198"/>
      <c r="H209" s="198"/>
      <c r="I209" s="199"/>
    </row>
    <row r="210" spans="1:9" ht="14.25">
      <c r="A210" s="195"/>
      <c r="B210" s="196"/>
      <c r="C210" s="197"/>
      <c r="D210" s="197"/>
      <c r="E210" s="198"/>
      <c r="F210" s="198"/>
      <c r="G210" s="198"/>
      <c r="H210" s="198"/>
      <c r="I210" s="199"/>
    </row>
    <row r="211" spans="1:9" ht="14.25">
      <c r="A211" s="195"/>
      <c r="B211" s="196"/>
      <c r="C211" s="197"/>
      <c r="D211" s="197"/>
      <c r="E211" s="198"/>
      <c r="F211" s="198"/>
      <c r="G211" s="198"/>
      <c r="H211" s="198"/>
      <c r="I211" s="199"/>
    </row>
    <row r="212" spans="1:9" ht="14.25">
      <c r="A212" s="195"/>
      <c r="B212" s="196"/>
      <c r="C212" s="197"/>
      <c r="D212" s="197"/>
      <c r="E212" s="198"/>
      <c r="F212" s="198"/>
      <c r="G212" s="198"/>
      <c r="H212" s="198"/>
      <c r="I212" s="199"/>
    </row>
    <row r="213" spans="1:9" ht="14.25">
      <c r="A213" s="195"/>
      <c r="B213" s="196"/>
      <c r="C213" s="197"/>
      <c r="D213" s="197"/>
      <c r="E213" s="198"/>
      <c r="F213" s="198"/>
      <c r="G213" s="198"/>
      <c r="H213" s="198"/>
      <c r="I213" s="199"/>
    </row>
    <row r="214" spans="1:9" ht="14.25">
      <c r="A214" s="195"/>
      <c r="B214" s="196"/>
      <c r="C214" s="197"/>
      <c r="D214" s="197"/>
      <c r="E214" s="198"/>
      <c r="F214" s="198"/>
      <c r="G214" s="198"/>
      <c r="H214" s="198"/>
      <c r="I214" s="199"/>
    </row>
    <row r="215" spans="1:9" ht="14.25">
      <c r="A215" s="195"/>
      <c r="B215" s="196"/>
      <c r="C215" s="197"/>
      <c r="D215" s="197"/>
      <c r="E215" s="198"/>
      <c r="F215" s="198"/>
      <c r="G215" s="198"/>
      <c r="H215" s="198"/>
      <c r="I215" s="199"/>
    </row>
    <row r="216" spans="1:9" ht="14.25">
      <c r="A216" s="195"/>
      <c r="B216" s="196"/>
      <c r="C216" s="197"/>
      <c r="D216" s="197"/>
      <c r="E216" s="198"/>
      <c r="F216" s="198"/>
      <c r="G216" s="198"/>
      <c r="H216" s="198"/>
      <c r="I216" s="199"/>
    </row>
    <row r="217" spans="1:9" ht="14.25">
      <c r="A217" s="195"/>
      <c r="B217" s="196"/>
      <c r="C217" s="197"/>
      <c r="D217" s="197"/>
      <c r="E217" s="198"/>
      <c r="F217" s="198"/>
      <c r="G217" s="198"/>
      <c r="H217" s="198"/>
      <c r="I217" s="199"/>
    </row>
    <row r="218" spans="1:9" ht="14.25">
      <c r="A218" s="195"/>
      <c r="B218" s="196"/>
      <c r="C218" s="197"/>
      <c r="D218" s="197"/>
      <c r="E218" s="198"/>
      <c r="F218" s="198"/>
      <c r="G218" s="198"/>
      <c r="H218" s="198"/>
      <c r="I218" s="199"/>
    </row>
    <row r="219" spans="1:9" ht="14.25">
      <c r="A219" s="195"/>
      <c r="B219" s="196"/>
      <c r="C219" s="197"/>
      <c r="D219" s="197"/>
      <c r="E219" s="198"/>
      <c r="F219" s="198"/>
      <c r="G219" s="198"/>
      <c r="H219" s="198"/>
      <c r="I219" s="199"/>
    </row>
    <row r="220" spans="1:9" ht="14.25">
      <c r="A220" s="195"/>
      <c r="B220" s="196"/>
      <c r="C220" s="197"/>
      <c r="D220" s="197"/>
      <c r="E220" s="198"/>
      <c r="F220" s="198"/>
      <c r="G220" s="198"/>
      <c r="H220" s="198"/>
      <c r="I220" s="199"/>
    </row>
    <row r="221" spans="1:9" ht="14.25">
      <c r="A221" s="195"/>
      <c r="B221" s="196"/>
      <c r="C221" s="197"/>
      <c r="D221" s="197"/>
      <c r="E221" s="198"/>
      <c r="F221" s="198"/>
      <c r="G221" s="198"/>
      <c r="H221" s="198"/>
      <c r="I221" s="199"/>
    </row>
    <row r="222" spans="1:9" ht="14.25">
      <c r="A222" s="195"/>
      <c r="B222" s="196"/>
      <c r="C222" s="197"/>
      <c r="D222" s="197"/>
      <c r="E222" s="198"/>
      <c r="F222" s="198"/>
      <c r="G222" s="198"/>
      <c r="H222" s="198"/>
      <c r="I222" s="199"/>
    </row>
    <row r="223" spans="1:9" ht="14.25">
      <c r="A223" s="195"/>
      <c r="B223" s="196"/>
      <c r="C223" s="197"/>
      <c r="D223" s="197"/>
      <c r="E223" s="198"/>
      <c r="F223" s="198"/>
      <c r="G223" s="198"/>
      <c r="H223" s="198"/>
      <c r="I223" s="199"/>
    </row>
    <row r="224" spans="1:9" ht="14.25">
      <c r="A224" s="195"/>
      <c r="B224" s="196"/>
      <c r="C224" s="197"/>
      <c r="D224" s="197"/>
      <c r="E224" s="198"/>
      <c r="F224" s="198"/>
      <c r="G224" s="198"/>
      <c r="H224" s="198"/>
      <c r="I224" s="199"/>
    </row>
    <row r="225" spans="1:9" ht="14.25">
      <c r="A225" s="195"/>
      <c r="B225" s="196"/>
      <c r="C225" s="197"/>
      <c r="D225" s="197"/>
      <c r="E225" s="198"/>
      <c r="F225" s="198"/>
      <c r="G225" s="198"/>
      <c r="H225" s="198"/>
      <c r="I225" s="199"/>
    </row>
    <row r="226" spans="1:9" ht="14.25">
      <c r="A226" s="195"/>
      <c r="B226" s="196"/>
      <c r="C226" s="197"/>
      <c r="D226" s="197"/>
      <c r="E226" s="198"/>
      <c r="F226" s="198"/>
      <c r="G226" s="198"/>
      <c r="H226" s="198"/>
      <c r="I226" s="199"/>
    </row>
    <row r="227" spans="1:9" ht="14.25">
      <c r="A227" s="195"/>
      <c r="B227" s="196"/>
      <c r="C227" s="197"/>
      <c r="D227" s="197"/>
      <c r="E227" s="198"/>
      <c r="F227" s="198"/>
      <c r="G227" s="198"/>
      <c r="H227" s="198"/>
      <c r="I227" s="199"/>
    </row>
    <row r="228" spans="1:9" ht="14.25">
      <c r="A228" s="195"/>
      <c r="B228" s="196"/>
      <c r="C228" s="197"/>
      <c r="D228" s="197"/>
      <c r="E228" s="198"/>
      <c r="F228" s="198"/>
      <c r="G228" s="198"/>
      <c r="H228" s="198"/>
      <c r="I228" s="199"/>
    </row>
    <row r="229" spans="1:9" ht="14.25">
      <c r="A229" s="195"/>
      <c r="B229" s="196"/>
      <c r="C229" s="197"/>
      <c r="D229" s="197"/>
      <c r="E229" s="198"/>
      <c r="F229" s="198"/>
      <c r="G229" s="198"/>
      <c r="H229" s="198"/>
      <c r="I229" s="199"/>
    </row>
    <row r="230" spans="1:9" ht="14.25">
      <c r="A230" s="195"/>
      <c r="B230" s="196"/>
      <c r="C230" s="197"/>
      <c r="D230" s="197"/>
      <c r="E230" s="198"/>
      <c r="F230" s="198"/>
      <c r="G230" s="198"/>
      <c r="H230" s="198"/>
      <c r="I230" s="199"/>
    </row>
    <row r="231" spans="1:9" ht="14.25">
      <c r="A231" s="195"/>
      <c r="B231" s="196"/>
      <c r="C231" s="197"/>
      <c r="D231" s="197"/>
      <c r="E231" s="198"/>
      <c r="F231" s="198"/>
      <c r="G231" s="198"/>
      <c r="H231" s="198"/>
      <c r="I231" s="199"/>
    </row>
    <row r="232" spans="1:9" ht="14.25">
      <c r="A232" s="195"/>
      <c r="B232" s="196"/>
      <c r="C232" s="197"/>
      <c r="D232" s="197"/>
      <c r="E232" s="198"/>
      <c r="F232" s="198"/>
      <c r="G232" s="198"/>
      <c r="H232" s="198"/>
      <c r="I232" s="199"/>
    </row>
    <row r="233" spans="1:9" ht="14.25">
      <c r="A233" s="195"/>
      <c r="B233" s="196"/>
      <c r="C233" s="197"/>
      <c r="D233" s="197"/>
      <c r="E233" s="198"/>
      <c r="F233" s="198"/>
      <c r="G233" s="198"/>
      <c r="H233" s="198"/>
      <c r="I233" s="199"/>
    </row>
    <row r="234" spans="1:9" ht="14.25">
      <c r="A234" s="195"/>
      <c r="B234" s="196"/>
      <c r="C234" s="197"/>
      <c r="D234" s="197"/>
      <c r="E234" s="198"/>
      <c r="F234" s="198"/>
      <c r="G234" s="198"/>
      <c r="H234" s="198"/>
      <c r="I234" s="199"/>
    </row>
    <row r="235" spans="1:9" ht="14.25">
      <c r="A235" s="195"/>
      <c r="B235" s="196"/>
      <c r="C235" s="197"/>
      <c r="D235" s="197"/>
      <c r="E235" s="198"/>
      <c r="F235" s="198"/>
      <c r="G235" s="198"/>
      <c r="H235" s="198"/>
      <c r="I235" s="199"/>
    </row>
    <row r="236" spans="1:9" ht="14.25">
      <c r="A236" s="195"/>
      <c r="B236" s="196"/>
      <c r="C236" s="197"/>
      <c r="D236" s="197"/>
      <c r="E236" s="198"/>
      <c r="F236" s="198"/>
      <c r="G236" s="198"/>
      <c r="H236" s="198"/>
      <c r="I236" s="199"/>
    </row>
    <row r="237" spans="1:9" ht="14.25">
      <c r="A237" s="195"/>
      <c r="B237" s="196"/>
      <c r="C237" s="197"/>
      <c r="D237" s="197"/>
      <c r="E237" s="198"/>
      <c r="F237" s="198"/>
      <c r="G237" s="198"/>
      <c r="H237" s="198"/>
      <c r="I237" s="199"/>
    </row>
    <row r="238" spans="1:9" ht="14.25">
      <c r="A238" s="195"/>
      <c r="B238" s="196"/>
      <c r="C238" s="197"/>
      <c r="D238" s="197"/>
      <c r="E238" s="198"/>
      <c r="F238" s="198"/>
      <c r="G238" s="198"/>
      <c r="H238" s="198"/>
      <c r="I238" s="199"/>
    </row>
    <row r="239" spans="1:9" ht="14.25">
      <c r="A239" s="195"/>
      <c r="B239" s="196"/>
      <c r="C239" s="197"/>
      <c r="D239" s="197"/>
      <c r="E239" s="198"/>
      <c r="F239" s="198"/>
      <c r="G239" s="198"/>
      <c r="H239" s="198"/>
      <c r="I239" s="199"/>
    </row>
    <row r="240" spans="1:9" ht="14.25">
      <c r="A240" s="195"/>
      <c r="B240" s="196"/>
      <c r="C240" s="197"/>
      <c r="D240" s="197"/>
      <c r="E240" s="198"/>
      <c r="F240" s="198"/>
      <c r="G240" s="198"/>
      <c r="H240" s="198"/>
      <c r="I240" s="199"/>
    </row>
    <row r="241" spans="1:9" ht="14.25">
      <c r="A241" s="195"/>
      <c r="B241" s="196"/>
      <c r="C241" s="197"/>
      <c r="D241" s="197"/>
      <c r="E241" s="198"/>
      <c r="F241" s="198"/>
      <c r="G241" s="198"/>
      <c r="H241" s="198"/>
      <c r="I241" s="199"/>
    </row>
    <row r="242" spans="1:9" ht="14.25">
      <c r="A242" s="195"/>
      <c r="B242" s="196"/>
      <c r="C242" s="197"/>
      <c r="D242" s="197"/>
      <c r="E242" s="198"/>
      <c r="F242" s="198"/>
      <c r="G242" s="198"/>
      <c r="H242" s="198"/>
      <c r="I242" s="199"/>
    </row>
    <row r="243" spans="1:9" ht="14.25">
      <c r="A243" s="195"/>
      <c r="B243" s="196"/>
      <c r="C243" s="197"/>
      <c r="D243" s="197"/>
      <c r="E243" s="198"/>
      <c r="F243" s="198"/>
      <c r="G243" s="198"/>
      <c r="H243" s="198"/>
      <c r="I243" s="199"/>
    </row>
    <row r="244" spans="1:9" ht="14.25">
      <c r="A244" s="195"/>
      <c r="B244" s="196"/>
      <c r="C244" s="197"/>
      <c r="D244" s="197"/>
      <c r="E244" s="198"/>
      <c r="F244" s="198"/>
      <c r="G244" s="198"/>
      <c r="H244" s="198"/>
      <c r="I244" s="199"/>
    </row>
    <row r="245" spans="1:9" ht="14.25">
      <c r="A245" s="195"/>
      <c r="B245" s="196"/>
      <c r="C245" s="197"/>
      <c r="D245" s="197"/>
      <c r="E245" s="198"/>
      <c r="F245" s="198"/>
      <c r="G245" s="198"/>
      <c r="H245" s="198"/>
      <c r="I245" s="199"/>
    </row>
    <row r="246" spans="1:9" ht="14.25">
      <c r="A246" s="195"/>
      <c r="B246" s="196"/>
      <c r="C246" s="197"/>
      <c r="D246" s="197"/>
      <c r="E246" s="198"/>
      <c r="F246" s="198"/>
      <c r="G246" s="198"/>
      <c r="H246" s="198"/>
      <c r="I246" s="199"/>
    </row>
    <row r="247" spans="1:9" ht="14.25">
      <c r="A247" s="195"/>
      <c r="B247" s="196"/>
      <c r="C247" s="197"/>
      <c r="D247" s="197"/>
      <c r="E247" s="198"/>
      <c r="F247" s="198"/>
      <c r="G247" s="198"/>
      <c r="H247" s="198"/>
      <c r="I247" s="199"/>
    </row>
    <row r="248" spans="1:9" ht="14.25">
      <c r="A248" s="195"/>
      <c r="B248" s="196"/>
      <c r="C248" s="197"/>
      <c r="D248" s="197"/>
      <c r="E248" s="198"/>
      <c r="F248" s="198"/>
      <c r="G248" s="198"/>
      <c r="H248" s="198"/>
      <c r="I248" s="199"/>
    </row>
    <row r="249" spans="1:9" ht="14.25">
      <c r="A249" s="195"/>
      <c r="B249" s="196"/>
      <c r="C249" s="197"/>
      <c r="D249" s="197"/>
      <c r="E249" s="198"/>
      <c r="F249" s="198"/>
      <c r="G249" s="198"/>
      <c r="H249" s="198"/>
      <c r="I249" s="199"/>
    </row>
    <row r="250" spans="1:9" ht="14.25">
      <c r="A250" s="195"/>
      <c r="B250" s="196"/>
      <c r="C250" s="197"/>
      <c r="D250" s="197"/>
      <c r="E250" s="198"/>
      <c r="F250" s="198"/>
      <c r="G250" s="198"/>
      <c r="H250" s="198"/>
      <c r="I250" s="199"/>
    </row>
    <row r="251" spans="1:9" ht="14.25">
      <c r="A251" s="195"/>
      <c r="B251" s="196"/>
      <c r="C251" s="197"/>
      <c r="D251" s="197"/>
      <c r="E251" s="198"/>
      <c r="F251" s="198"/>
      <c r="G251" s="198"/>
      <c r="H251" s="198"/>
      <c r="I251" s="199"/>
    </row>
    <row r="252" spans="1:9" ht="14.25">
      <c r="A252" s="195"/>
      <c r="B252" s="196"/>
      <c r="C252" s="197"/>
      <c r="D252" s="197"/>
      <c r="E252" s="198"/>
      <c r="F252" s="198"/>
      <c r="G252" s="198"/>
      <c r="H252" s="198"/>
      <c r="I252" s="199"/>
    </row>
    <row r="253" spans="1:9" ht="14.25">
      <c r="A253" s="195"/>
      <c r="B253" s="196"/>
      <c r="C253" s="197"/>
      <c r="D253" s="197"/>
      <c r="E253" s="198"/>
      <c r="F253" s="198"/>
      <c r="G253" s="198"/>
      <c r="H253" s="198"/>
      <c r="I253" s="199"/>
    </row>
    <row r="254" spans="1:9" ht="14.25">
      <c r="A254" s="195"/>
      <c r="B254" s="196"/>
      <c r="C254" s="197"/>
      <c r="D254" s="197"/>
      <c r="E254" s="198"/>
      <c r="F254" s="198"/>
      <c r="G254" s="198"/>
      <c r="H254" s="198"/>
      <c r="I254" s="199"/>
    </row>
    <row r="255" spans="1:9" ht="14.25">
      <c r="A255" s="195"/>
      <c r="B255" s="196"/>
      <c r="C255" s="197"/>
      <c r="D255" s="197"/>
      <c r="E255" s="198"/>
      <c r="F255" s="198"/>
      <c r="G255" s="198"/>
      <c r="H255" s="198"/>
      <c r="I255" s="199"/>
    </row>
    <row r="256" spans="1:9" ht="14.25">
      <c r="A256" s="195"/>
      <c r="B256" s="196"/>
      <c r="C256" s="197"/>
      <c r="D256" s="197"/>
      <c r="E256" s="198"/>
      <c r="F256" s="198"/>
      <c r="G256" s="198"/>
      <c r="H256" s="198"/>
      <c r="I256" s="199"/>
    </row>
    <row r="257" spans="1:9" ht="14.25">
      <c r="A257" s="195"/>
      <c r="B257" s="196"/>
      <c r="C257" s="197"/>
      <c r="D257" s="197"/>
      <c r="E257" s="198"/>
      <c r="F257" s="198"/>
      <c r="G257" s="198"/>
      <c r="H257" s="198"/>
      <c r="I257" s="199"/>
    </row>
    <row r="258" spans="1:9" ht="14.25">
      <c r="A258" s="195"/>
      <c r="B258" s="196"/>
      <c r="C258" s="197"/>
      <c r="D258" s="197"/>
      <c r="E258" s="198"/>
      <c r="F258" s="198"/>
      <c r="G258" s="198"/>
      <c r="H258" s="198"/>
      <c r="I258" s="199"/>
    </row>
    <row r="259" spans="1:9" ht="14.25">
      <c r="A259" s="195"/>
      <c r="B259" s="196"/>
      <c r="C259" s="197"/>
      <c r="D259" s="197"/>
      <c r="E259" s="198"/>
      <c r="F259" s="198"/>
      <c r="G259" s="198"/>
      <c r="H259" s="198"/>
      <c r="I259" s="199"/>
    </row>
    <row r="260" spans="1:9" ht="14.25">
      <c r="A260" s="195"/>
      <c r="B260" s="196"/>
      <c r="C260" s="197"/>
      <c r="D260" s="197"/>
      <c r="E260" s="198"/>
      <c r="F260" s="198"/>
      <c r="G260" s="198"/>
      <c r="H260" s="198"/>
      <c r="I260" s="199"/>
    </row>
    <row r="261" spans="1:9" ht="14.25">
      <c r="A261" s="195"/>
      <c r="B261" s="196"/>
      <c r="C261" s="197"/>
      <c r="D261" s="197"/>
      <c r="E261" s="198"/>
      <c r="F261" s="198"/>
      <c r="G261" s="198"/>
      <c r="H261" s="198"/>
      <c r="I261" s="199"/>
    </row>
    <row r="262" spans="1:9" ht="14.25">
      <c r="A262" s="195"/>
      <c r="B262" s="196"/>
      <c r="C262" s="197"/>
      <c r="D262" s="197"/>
      <c r="E262" s="198"/>
      <c r="F262" s="198"/>
      <c r="G262" s="198"/>
      <c r="H262" s="198"/>
      <c r="I262" s="199"/>
    </row>
    <row r="263" spans="1:9" ht="14.25">
      <c r="A263" s="195"/>
      <c r="B263" s="196"/>
      <c r="C263" s="197"/>
      <c r="D263" s="197"/>
      <c r="E263" s="198"/>
      <c r="F263" s="198"/>
      <c r="G263" s="198"/>
      <c r="H263" s="198"/>
      <c r="I263" s="199"/>
    </row>
    <row r="264" spans="1:9" ht="14.25">
      <c r="A264" s="195"/>
      <c r="B264" s="196"/>
      <c r="C264" s="197"/>
      <c r="D264" s="197"/>
      <c r="E264" s="198"/>
      <c r="F264" s="198"/>
      <c r="G264" s="198"/>
      <c r="H264" s="198"/>
      <c r="I264" s="199"/>
    </row>
    <row r="265" spans="1:9" ht="14.25">
      <c r="A265" s="195"/>
      <c r="B265" s="196"/>
      <c r="C265" s="197"/>
      <c r="D265" s="197"/>
      <c r="E265" s="198"/>
      <c r="F265" s="198"/>
      <c r="G265" s="198"/>
      <c r="H265" s="198"/>
      <c r="I265" s="199"/>
    </row>
    <row r="266" spans="1:9" ht="14.25">
      <c r="A266" s="195"/>
      <c r="B266" s="196"/>
      <c r="C266" s="197"/>
      <c r="D266" s="197"/>
      <c r="E266" s="198"/>
      <c r="F266" s="198"/>
      <c r="G266" s="198"/>
      <c r="H266" s="198"/>
      <c r="I266" s="199"/>
    </row>
    <row r="267" spans="1:9" ht="14.25">
      <c r="A267" s="195"/>
      <c r="B267" s="196"/>
      <c r="C267" s="197"/>
      <c r="D267" s="197"/>
      <c r="E267" s="198"/>
      <c r="F267" s="198"/>
      <c r="G267" s="198"/>
      <c r="H267" s="198"/>
      <c r="I267" s="199"/>
    </row>
    <row r="268" spans="1:9" ht="14.25">
      <c r="A268" s="195"/>
      <c r="B268" s="196"/>
      <c r="C268" s="197"/>
      <c r="D268" s="197"/>
      <c r="E268" s="198"/>
      <c r="F268" s="198"/>
      <c r="G268" s="198"/>
      <c r="H268" s="198"/>
      <c r="I268" s="199"/>
    </row>
    <row r="269" spans="1:9" ht="14.25">
      <c r="A269" s="195"/>
      <c r="B269" s="196"/>
      <c r="C269" s="197"/>
      <c r="D269" s="197"/>
      <c r="E269" s="198"/>
      <c r="F269" s="198"/>
      <c r="G269" s="198"/>
      <c r="H269" s="198"/>
      <c r="I269" s="199"/>
    </row>
    <row r="270" spans="1:9" ht="14.25">
      <c r="A270" s="195"/>
      <c r="B270" s="196"/>
      <c r="C270" s="197"/>
      <c r="D270" s="197"/>
      <c r="E270" s="198"/>
      <c r="F270" s="198"/>
      <c r="G270" s="198"/>
      <c r="H270" s="198"/>
      <c r="I270" s="199"/>
    </row>
    <row r="271" spans="1:9" ht="14.25">
      <c r="A271" s="195"/>
      <c r="B271" s="196"/>
      <c r="C271" s="197"/>
      <c r="D271" s="197"/>
      <c r="E271" s="198"/>
      <c r="F271" s="198"/>
      <c r="G271" s="198"/>
      <c r="H271" s="198"/>
      <c r="I271" s="199"/>
    </row>
    <row r="272" spans="1:9" ht="14.25">
      <c r="A272" s="195"/>
      <c r="B272" s="196"/>
      <c r="C272" s="197"/>
      <c r="D272" s="197"/>
      <c r="E272" s="198"/>
      <c r="F272" s="198"/>
      <c r="G272" s="198"/>
      <c r="H272" s="198"/>
      <c r="I272" s="199"/>
    </row>
    <row r="273" spans="1:9" ht="14.25">
      <c r="A273" s="195"/>
      <c r="B273" s="196"/>
      <c r="C273" s="197"/>
      <c r="D273" s="197"/>
      <c r="E273" s="198"/>
      <c r="F273" s="198"/>
      <c r="G273" s="198"/>
      <c r="H273" s="198"/>
      <c r="I273" s="199"/>
    </row>
    <row r="274" spans="1:9" ht="14.25">
      <c r="A274" s="195"/>
      <c r="B274" s="196"/>
      <c r="C274" s="197"/>
      <c r="D274" s="197"/>
      <c r="E274" s="198"/>
      <c r="F274" s="198"/>
      <c r="G274" s="198"/>
      <c r="H274" s="198"/>
      <c r="I274" s="199"/>
    </row>
    <row r="275" spans="1:9" ht="14.25">
      <c r="A275" s="195"/>
      <c r="B275" s="196"/>
      <c r="C275" s="197"/>
      <c r="D275" s="197"/>
      <c r="E275" s="198"/>
      <c r="F275" s="198"/>
      <c r="G275" s="198"/>
      <c r="H275" s="198"/>
      <c r="I275" s="199"/>
    </row>
    <row r="276" spans="1:9" ht="14.25">
      <c r="A276" s="195"/>
      <c r="B276" s="196"/>
      <c r="C276" s="197"/>
      <c r="D276" s="197"/>
      <c r="E276" s="198"/>
      <c r="F276" s="198"/>
      <c r="G276" s="198"/>
      <c r="H276" s="198"/>
      <c r="I276" s="199"/>
    </row>
    <row r="277" spans="1:9" ht="14.25">
      <c r="A277" s="195"/>
      <c r="B277" s="196"/>
      <c r="C277" s="197"/>
      <c r="D277" s="197"/>
      <c r="E277" s="198"/>
      <c r="F277" s="198"/>
      <c r="G277" s="198"/>
      <c r="H277" s="198"/>
      <c r="I277" s="199"/>
    </row>
    <row r="278" spans="1:9" ht="14.25">
      <c r="A278" s="195"/>
      <c r="B278" s="196"/>
      <c r="C278" s="197"/>
      <c r="D278" s="197"/>
      <c r="E278" s="198"/>
      <c r="F278" s="198"/>
      <c r="G278" s="198"/>
      <c r="H278" s="198"/>
      <c r="I278" s="199"/>
    </row>
    <row r="279" spans="1:9" ht="14.25">
      <c r="A279" s="195"/>
      <c r="B279" s="196"/>
      <c r="C279" s="197"/>
      <c r="D279" s="197"/>
      <c r="E279" s="198"/>
      <c r="F279" s="198"/>
      <c r="G279" s="198"/>
      <c r="H279" s="198"/>
      <c r="I279" s="199"/>
    </row>
    <row r="280" spans="1:9" ht="14.25">
      <c r="A280" s="195"/>
      <c r="B280" s="196"/>
      <c r="C280" s="197"/>
      <c r="D280" s="197"/>
      <c r="E280" s="198"/>
      <c r="F280" s="198"/>
      <c r="G280" s="198"/>
      <c r="H280" s="198"/>
      <c r="I280" s="199"/>
    </row>
    <row r="281" spans="1:9" ht="14.25">
      <c r="A281" s="195"/>
      <c r="B281" s="196"/>
      <c r="C281" s="197"/>
      <c r="D281" s="197"/>
      <c r="E281" s="198"/>
      <c r="F281" s="198"/>
      <c r="G281" s="198"/>
      <c r="H281" s="198"/>
      <c r="I281" s="199"/>
    </row>
    <row r="282" spans="1:9" ht="14.25">
      <c r="A282" s="195"/>
      <c r="B282" s="196"/>
      <c r="C282" s="197"/>
      <c r="D282" s="197"/>
      <c r="E282" s="198"/>
      <c r="F282" s="198"/>
      <c r="G282" s="198"/>
      <c r="H282" s="198"/>
      <c r="I282" s="199"/>
    </row>
    <row r="283" spans="1:9" ht="14.25">
      <c r="A283" s="195"/>
      <c r="B283" s="196"/>
      <c r="C283" s="197"/>
      <c r="D283" s="197"/>
      <c r="E283" s="198"/>
      <c r="F283" s="198"/>
      <c r="G283" s="198"/>
      <c r="H283" s="198"/>
      <c r="I283" s="199"/>
    </row>
    <row r="284" spans="1:9" ht="14.25">
      <c r="A284" s="195"/>
      <c r="B284" s="196"/>
      <c r="C284" s="197"/>
      <c r="D284" s="197"/>
      <c r="E284" s="198"/>
      <c r="F284" s="198"/>
      <c r="G284" s="198"/>
      <c r="H284" s="198"/>
      <c r="I284" s="199"/>
    </row>
    <row r="285" spans="1:9" ht="14.25">
      <c r="A285" s="195"/>
      <c r="B285" s="196"/>
      <c r="C285" s="197"/>
      <c r="D285" s="197"/>
      <c r="E285" s="198"/>
      <c r="F285" s="198"/>
      <c r="G285" s="198"/>
      <c r="H285" s="198"/>
      <c r="I285" s="199"/>
    </row>
    <row r="286" spans="1:9" ht="14.25">
      <c r="A286" s="195"/>
      <c r="B286" s="196"/>
      <c r="C286" s="197"/>
      <c r="D286" s="197"/>
      <c r="E286" s="198"/>
      <c r="F286" s="198"/>
      <c r="G286" s="198"/>
      <c r="H286" s="198"/>
      <c r="I286" s="199"/>
    </row>
    <row r="287" spans="1:9" ht="14.25">
      <c r="A287" s="195"/>
      <c r="B287" s="196"/>
      <c r="C287" s="197"/>
      <c r="D287" s="197"/>
      <c r="E287" s="198"/>
      <c r="F287" s="198"/>
      <c r="G287" s="198"/>
      <c r="H287" s="198"/>
      <c r="I287" s="199"/>
    </row>
    <row r="288" spans="1:9" ht="14.25">
      <c r="A288" s="195"/>
      <c r="B288" s="196"/>
      <c r="C288" s="197"/>
      <c r="D288" s="197"/>
      <c r="E288" s="198"/>
      <c r="F288" s="198"/>
      <c r="G288" s="198"/>
      <c r="H288" s="198"/>
      <c r="I288" s="199"/>
    </row>
    <row r="289" spans="1:9" ht="14.25">
      <c r="A289" s="195"/>
      <c r="B289" s="196"/>
      <c r="C289" s="197"/>
      <c r="D289" s="197"/>
      <c r="E289" s="198"/>
      <c r="F289" s="198"/>
      <c r="G289" s="198"/>
      <c r="H289" s="198"/>
      <c r="I289" s="199"/>
    </row>
    <row r="290" spans="1:9" ht="14.25">
      <c r="A290" s="195"/>
      <c r="B290" s="196"/>
      <c r="C290" s="197"/>
      <c r="D290" s="197"/>
      <c r="E290" s="198"/>
      <c r="F290" s="198"/>
      <c r="G290" s="198"/>
      <c r="H290" s="198"/>
      <c r="I290" s="199"/>
    </row>
    <row r="291" spans="1:9" ht="14.25">
      <c r="A291" s="195"/>
      <c r="B291" s="196"/>
      <c r="C291" s="197"/>
      <c r="D291" s="197"/>
      <c r="E291" s="198"/>
      <c r="F291" s="198"/>
      <c r="G291" s="198"/>
      <c r="H291" s="198"/>
      <c r="I291" s="199"/>
    </row>
    <row r="292" spans="1:9" ht="14.25">
      <c r="A292" s="195"/>
      <c r="B292" s="196"/>
      <c r="C292" s="197"/>
      <c r="D292" s="197"/>
      <c r="E292" s="198"/>
      <c r="F292" s="198"/>
      <c r="G292" s="198"/>
      <c r="H292" s="198"/>
      <c r="I292" s="199"/>
    </row>
    <row r="293" spans="1:9" ht="14.25">
      <c r="A293" s="195"/>
      <c r="B293" s="196"/>
      <c r="C293" s="197"/>
      <c r="D293" s="197"/>
      <c r="E293" s="198"/>
      <c r="F293" s="198"/>
      <c r="G293" s="198"/>
      <c r="H293" s="198"/>
      <c r="I293" s="199"/>
    </row>
    <row r="294" spans="1:9" ht="14.25">
      <c r="A294" s="195"/>
      <c r="B294" s="196"/>
      <c r="C294" s="197"/>
      <c r="D294" s="197"/>
      <c r="E294" s="198"/>
      <c r="F294" s="198"/>
      <c r="G294" s="198"/>
      <c r="H294" s="198"/>
      <c r="I294" s="199"/>
    </row>
    <row r="295" spans="1:9" ht="14.25">
      <c r="A295" s="195"/>
      <c r="B295" s="196"/>
      <c r="C295" s="197"/>
      <c r="D295" s="197"/>
      <c r="E295" s="198"/>
      <c r="F295" s="198"/>
      <c r="G295" s="198"/>
      <c r="H295" s="198"/>
      <c r="I295" s="199"/>
    </row>
    <row r="296" spans="1:9" ht="14.25">
      <c r="A296" s="195"/>
      <c r="B296" s="196"/>
      <c r="C296" s="197"/>
      <c r="D296" s="197"/>
      <c r="E296" s="198"/>
      <c r="F296" s="198"/>
      <c r="G296" s="198"/>
      <c r="H296" s="198"/>
      <c r="I296" s="199"/>
    </row>
    <row r="297" spans="1:9" ht="14.25">
      <c r="A297" s="195"/>
      <c r="B297" s="196"/>
      <c r="C297" s="197"/>
      <c r="D297" s="197"/>
      <c r="E297" s="198"/>
      <c r="F297" s="198"/>
      <c r="G297" s="198"/>
      <c r="H297" s="198"/>
      <c r="I297" s="199"/>
    </row>
    <row r="298" spans="1:9" ht="14.25">
      <c r="A298" s="195"/>
      <c r="B298" s="196"/>
      <c r="C298" s="197"/>
      <c r="D298" s="197"/>
      <c r="E298" s="198"/>
      <c r="F298" s="198"/>
      <c r="G298" s="198"/>
      <c r="H298" s="198"/>
      <c r="I298" s="199"/>
    </row>
    <row r="299" spans="1:9" ht="14.25">
      <c r="A299" s="195"/>
      <c r="B299" s="196"/>
      <c r="C299" s="197"/>
      <c r="D299" s="197"/>
      <c r="E299" s="198"/>
      <c r="F299" s="198"/>
      <c r="G299" s="198"/>
      <c r="H299" s="198"/>
      <c r="I299" s="199"/>
    </row>
    <row r="300" spans="1:9" ht="14.25">
      <c r="A300" s="195"/>
      <c r="B300" s="196"/>
      <c r="C300" s="197"/>
      <c r="D300" s="197"/>
      <c r="E300" s="198"/>
      <c r="F300" s="198"/>
      <c r="G300" s="198"/>
      <c r="H300" s="198"/>
      <c r="I300" s="199"/>
    </row>
    <row r="301" spans="1:9" ht="14.25">
      <c r="A301" s="195"/>
      <c r="B301" s="196"/>
      <c r="C301" s="197"/>
      <c r="D301" s="197"/>
      <c r="E301" s="198"/>
      <c r="F301" s="198"/>
      <c r="G301" s="198"/>
      <c r="H301" s="198"/>
      <c r="I301" s="199"/>
    </row>
    <row r="302" spans="1:9" ht="14.25">
      <c r="A302" s="195"/>
      <c r="B302" s="196"/>
      <c r="C302" s="197"/>
      <c r="D302" s="197"/>
      <c r="E302" s="198"/>
      <c r="F302" s="198"/>
      <c r="G302" s="198"/>
      <c r="H302" s="198"/>
      <c r="I302" s="199"/>
    </row>
    <row r="303" spans="1:9" ht="14.25">
      <c r="A303" s="195"/>
      <c r="B303" s="196"/>
      <c r="C303" s="197"/>
      <c r="D303" s="197"/>
      <c r="E303" s="198"/>
      <c r="F303" s="198"/>
      <c r="G303" s="198"/>
      <c r="H303" s="198"/>
      <c r="I303" s="199"/>
    </row>
    <row r="304" spans="1:9" ht="14.25">
      <c r="A304" s="195"/>
      <c r="B304" s="196"/>
      <c r="C304" s="197"/>
      <c r="D304" s="197"/>
      <c r="E304" s="198"/>
      <c r="F304" s="198"/>
      <c r="G304" s="198"/>
      <c r="H304" s="198"/>
      <c r="I304" s="199"/>
    </row>
    <row r="305" spans="1:9" ht="14.25">
      <c r="A305" s="195"/>
      <c r="B305" s="196"/>
      <c r="C305" s="197"/>
      <c r="D305" s="197"/>
      <c r="E305" s="198"/>
      <c r="F305" s="198"/>
      <c r="G305" s="198"/>
      <c r="H305" s="198"/>
      <c r="I305" s="199"/>
    </row>
    <row r="306" spans="1:9" ht="14.25">
      <c r="A306" s="195"/>
      <c r="B306" s="196"/>
      <c r="C306" s="197"/>
      <c r="D306" s="197"/>
      <c r="E306" s="198"/>
      <c r="F306" s="198"/>
      <c r="G306" s="198"/>
      <c r="H306" s="198"/>
      <c r="I306" s="199"/>
    </row>
    <row r="307" spans="1:9" ht="14.25">
      <c r="A307" s="195"/>
      <c r="B307" s="196"/>
      <c r="C307" s="197"/>
      <c r="D307" s="197"/>
      <c r="E307" s="198"/>
      <c r="F307" s="198"/>
      <c r="G307" s="198"/>
      <c r="H307" s="198"/>
      <c r="I307" s="199"/>
    </row>
  </sheetData>
  <mergeCells count="3">
    <mergeCell ref="A1:I1"/>
    <mergeCell ref="A2:H2"/>
    <mergeCell ref="C3:D3"/>
  </mergeCells>
  <printOptions horizontalCentered="1"/>
  <pageMargins left="0.75" right="0.59027777777777801" top="0.55069444444444404" bottom="0.51111111111111096" header="0.51111111111111096" footer="0.51111111111111096"/>
  <pageSetup paperSize="9" scale="76" orientation="portrait" r:id="rId1"/>
  <headerFooter alignWithMargins="0"/>
</worksheet>
</file>

<file path=xl/worksheets/sheet15.xml><?xml version="1.0" encoding="utf-8"?>
<worksheet xmlns="http://schemas.openxmlformats.org/spreadsheetml/2006/main" xmlns:r="http://schemas.openxmlformats.org/officeDocument/2006/relationships">
  <dimension ref="A1:F12"/>
  <sheetViews>
    <sheetView view="pageBreakPreview" zoomScaleSheetLayoutView="100" workbookViewId="0">
      <selection sqref="A1:XFD1048576"/>
    </sheetView>
  </sheetViews>
  <sheetFormatPr defaultColWidth="11.42578125" defaultRowHeight="17.25"/>
  <cols>
    <col min="1" max="1" width="7.85546875" style="210" customWidth="1"/>
    <col min="2" max="2" width="11.140625" style="211" customWidth="1"/>
    <col min="3" max="3" width="53.85546875" style="212" customWidth="1"/>
    <col min="4" max="4" width="11.28515625" style="211" bestFit="1" customWidth="1"/>
    <col min="5" max="5" width="9.5703125" style="213" customWidth="1"/>
    <col min="6" max="6" width="18.5703125" style="211" customWidth="1"/>
    <col min="7" max="7" width="14.140625" style="204" bestFit="1" customWidth="1"/>
    <col min="8" max="256" width="11.42578125" style="204"/>
    <col min="257" max="257" width="7.85546875" style="204" customWidth="1"/>
    <col min="258" max="258" width="11.140625" style="204" customWidth="1"/>
    <col min="259" max="259" width="53.85546875" style="204" customWidth="1"/>
    <col min="260" max="260" width="11.28515625" style="204" bestFit="1" customWidth="1"/>
    <col min="261" max="261" width="9.5703125" style="204" customWidth="1"/>
    <col min="262" max="262" width="18.5703125" style="204" customWidth="1"/>
    <col min="263" max="263" width="14.140625" style="204" bestFit="1" customWidth="1"/>
    <col min="264" max="512" width="11.42578125" style="204"/>
    <col min="513" max="513" width="7.85546875" style="204" customWidth="1"/>
    <col min="514" max="514" width="11.140625" style="204" customWidth="1"/>
    <col min="515" max="515" width="53.85546875" style="204" customWidth="1"/>
    <col min="516" max="516" width="11.28515625" style="204" bestFit="1" customWidth="1"/>
    <col min="517" max="517" width="9.5703125" style="204" customWidth="1"/>
    <col min="518" max="518" width="18.5703125" style="204" customWidth="1"/>
    <col min="519" max="519" width="14.140625" style="204" bestFit="1" customWidth="1"/>
    <col min="520" max="768" width="11.42578125" style="204"/>
    <col min="769" max="769" width="7.85546875" style="204" customWidth="1"/>
    <col min="770" max="770" width="11.140625" style="204" customWidth="1"/>
    <col min="771" max="771" width="53.85546875" style="204" customWidth="1"/>
    <col min="772" max="772" width="11.28515625" style="204" bestFit="1" customWidth="1"/>
    <col min="773" max="773" width="9.5703125" style="204" customWidth="1"/>
    <col min="774" max="774" width="18.5703125" style="204" customWidth="1"/>
    <col min="775" max="775" width="14.140625" style="204" bestFit="1" customWidth="1"/>
    <col min="776" max="1024" width="11.42578125" style="204"/>
    <col min="1025" max="1025" width="7.85546875" style="204" customWidth="1"/>
    <col min="1026" max="1026" width="11.140625" style="204" customWidth="1"/>
    <col min="1027" max="1027" width="53.85546875" style="204" customWidth="1"/>
    <col min="1028" max="1028" width="11.28515625" style="204" bestFit="1" customWidth="1"/>
    <col min="1029" max="1029" width="9.5703125" style="204" customWidth="1"/>
    <col min="1030" max="1030" width="18.5703125" style="204" customWidth="1"/>
    <col min="1031" max="1031" width="14.140625" style="204" bestFit="1" customWidth="1"/>
    <col min="1032" max="1280" width="11.42578125" style="204"/>
    <col min="1281" max="1281" width="7.85546875" style="204" customWidth="1"/>
    <col min="1282" max="1282" width="11.140625" style="204" customWidth="1"/>
    <col min="1283" max="1283" width="53.85546875" style="204" customWidth="1"/>
    <col min="1284" max="1284" width="11.28515625" style="204" bestFit="1" customWidth="1"/>
    <col min="1285" max="1285" width="9.5703125" style="204" customWidth="1"/>
    <col min="1286" max="1286" width="18.5703125" style="204" customWidth="1"/>
    <col min="1287" max="1287" width="14.140625" style="204" bestFit="1" customWidth="1"/>
    <col min="1288" max="1536" width="11.42578125" style="204"/>
    <col min="1537" max="1537" width="7.85546875" style="204" customWidth="1"/>
    <col min="1538" max="1538" width="11.140625" style="204" customWidth="1"/>
    <col min="1539" max="1539" width="53.85546875" style="204" customWidth="1"/>
    <col min="1540" max="1540" width="11.28515625" style="204" bestFit="1" customWidth="1"/>
    <col min="1541" max="1541" width="9.5703125" style="204" customWidth="1"/>
    <col min="1542" max="1542" width="18.5703125" style="204" customWidth="1"/>
    <col min="1543" max="1543" width="14.140625" style="204" bestFit="1" customWidth="1"/>
    <col min="1544" max="1792" width="11.42578125" style="204"/>
    <col min="1793" max="1793" width="7.85546875" style="204" customWidth="1"/>
    <col min="1794" max="1794" width="11.140625" style="204" customWidth="1"/>
    <col min="1795" max="1795" width="53.85546875" style="204" customWidth="1"/>
    <col min="1796" max="1796" width="11.28515625" style="204" bestFit="1" customWidth="1"/>
    <col min="1797" max="1797" width="9.5703125" style="204" customWidth="1"/>
    <col min="1798" max="1798" width="18.5703125" style="204" customWidth="1"/>
    <col min="1799" max="1799" width="14.140625" style="204" bestFit="1" customWidth="1"/>
    <col min="1800" max="2048" width="11.42578125" style="204"/>
    <col min="2049" max="2049" width="7.85546875" style="204" customWidth="1"/>
    <col min="2050" max="2050" width="11.140625" style="204" customWidth="1"/>
    <col min="2051" max="2051" width="53.85546875" style="204" customWidth="1"/>
    <col min="2052" max="2052" width="11.28515625" style="204" bestFit="1" customWidth="1"/>
    <col min="2053" max="2053" width="9.5703125" style="204" customWidth="1"/>
    <col min="2054" max="2054" width="18.5703125" style="204" customWidth="1"/>
    <col min="2055" max="2055" width="14.140625" style="204" bestFit="1" customWidth="1"/>
    <col min="2056" max="2304" width="11.42578125" style="204"/>
    <col min="2305" max="2305" width="7.85546875" style="204" customWidth="1"/>
    <col min="2306" max="2306" width="11.140625" style="204" customWidth="1"/>
    <col min="2307" max="2307" width="53.85546875" style="204" customWidth="1"/>
    <col min="2308" max="2308" width="11.28515625" style="204" bestFit="1" customWidth="1"/>
    <col min="2309" max="2309" width="9.5703125" style="204" customWidth="1"/>
    <col min="2310" max="2310" width="18.5703125" style="204" customWidth="1"/>
    <col min="2311" max="2311" width="14.140625" style="204" bestFit="1" customWidth="1"/>
    <col min="2312" max="2560" width="11.42578125" style="204"/>
    <col min="2561" max="2561" width="7.85546875" style="204" customWidth="1"/>
    <col min="2562" max="2562" width="11.140625" style="204" customWidth="1"/>
    <col min="2563" max="2563" width="53.85546875" style="204" customWidth="1"/>
    <col min="2564" max="2564" width="11.28515625" style="204" bestFit="1" customWidth="1"/>
    <col min="2565" max="2565" width="9.5703125" style="204" customWidth="1"/>
    <col min="2566" max="2566" width="18.5703125" style="204" customWidth="1"/>
    <col min="2567" max="2567" width="14.140625" style="204" bestFit="1" customWidth="1"/>
    <col min="2568" max="2816" width="11.42578125" style="204"/>
    <col min="2817" max="2817" width="7.85546875" style="204" customWidth="1"/>
    <col min="2818" max="2818" width="11.140625" style="204" customWidth="1"/>
    <col min="2819" max="2819" width="53.85546875" style="204" customWidth="1"/>
    <col min="2820" max="2820" width="11.28515625" style="204" bestFit="1" customWidth="1"/>
    <col min="2821" max="2821" width="9.5703125" style="204" customWidth="1"/>
    <col min="2822" max="2822" width="18.5703125" style="204" customWidth="1"/>
    <col min="2823" max="2823" width="14.140625" style="204" bestFit="1" customWidth="1"/>
    <col min="2824" max="3072" width="11.42578125" style="204"/>
    <col min="3073" max="3073" width="7.85546875" style="204" customWidth="1"/>
    <col min="3074" max="3074" width="11.140625" style="204" customWidth="1"/>
    <col min="3075" max="3075" width="53.85546875" style="204" customWidth="1"/>
    <col min="3076" max="3076" width="11.28515625" style="204" bestFit="1" customWidth="1"/>
    <col min="3077" max="3077" width="9.5703125" style="204" customWidth="1"/>
    <col min="3078" max="3078" width="18.5703125" style="204" customWidth="1"/>
    <col min="3079" max="3079" width="14.140625" style="204" bestFit="1" customWidth="1"/>
    <col min="3080" max="3328" width="11.42578125" style="204"/>
    <col min="3329" max="3329" width="7.85546875" style="204" customWidth="1"/>
    <col min="3330" max="3330" width="11.140625" style="204" customWidth="1"/>
    <col min="3331" max="3331" width="53.85546875" style="204" customWidth="1"/>
    <col min="3332" max="3332" width="11.28515625" style="204" bestFit="1" customWidth="1"/>
    <col min="3333" max="3333" width="9.5703125" style="204" customWidth="1"/>
    <col min="3334" max="3334" width="18.5703125" style="204" customWidth="1"/>
    <col min="3335" max="3335" width="14.140625" style="204" bestFit="1" customWidth="1"/>
    <col min="3336" max="3584" width="11.42578125" style="204"/>
    <col min="3585" max="3585" width="7.85546875" style="204" customWidth="1"/>
    <col min="3586" max="3586" width="11.140625" style="204" customWidth="1"/>
    <col min="3587" max="3587" width="53.85546875" style="204" customWidth="1"/>
    <col min="3588" max="3588" width="11.28515625" style="204" bestFit="1" customWidth="1"/>
    <col min="3589" max="3589" width="9.5703125" style="204" customWidth="1"/>
    <col min="3590" max="3590" width="18.5703125" style="204" customWidth="1"/>
    <col min="3591" max="3591" width="14.140625" style="204" bestFit="1" customWidth="1"/>
    <col min="3592" max="3840" width="11.42578125" style="204"/>
    <col min="3841" max="3841" width="7.85546875" style="204" customWidth="1"/>
    <col min="3842" max="3842" width="11.140625" style="204" customWidth="1"/>
    <col min="3843" max="3843" width="53.85546875" style="204" customWidth="1"/>
    <col min="3844" max="3844" width="11.28515625" style="204" bestFit="1" customWidth="1"/>
    <col min="3845" max="3845" width="9.5703125" style="204" customWidth="1"/>
    <col min="3846" max="3846" width="18.5703125" style="204" customWidth="1"/>
    <col min="3847" max="3847" width="14.140625" style="204" bestFit="1" customWidth="1"/>
    <col min="3848" max="4096" width="11.42578125" style="204"/>
    <col min="4097" max="4097" width="7.85546875" style="204" customWidth="1"/>
    <col min="4098" max="4098" width="11.140625" style="204" customWidth="1"/>
    <col min="4099" max="4099" width="53.85546875" style="204" customWidth="1"/>
    <col min="4100" max="4100" width="11.28515625" style="204" bestFit="1" customWidth="1"/>
    <col min="4101" max="4101" width="9.5703125" style="204" customWidth="1"/>
    <col min="4102" max="4102" width="18.5703125" style="204" customWidth="1"/>
    <col min="4103" max="4103" width="14.140625" style="204" bestFit="1" customWidth="1"/>
    <col min="4104" max="4352" width="11.42578125" style="204"/>
    <col min="4353" max="4353" width="7.85546875" style="204" customWidth="1"/>
    <col min="4354" max="4354" width="11.140625" style="204" customWidth="1"/>
    <col min="4355" max="4355" width="53.85546875" style="204" customWidth="1"/>
    <col min="4356" max="4356" width="11.28515625" style="204" bestFit="1" customWidth="1"/>
    <col min="4357" max="4357" width="9.5703125" style="204" customWidth="1"/>
    <col min="4358" max="4358" width="18.5703125" style="204" customWidth="1"/>
    <col min="4359" max="4359" width="14.140625" style="204" bestFit="1" customWidth="1"/>
    <col min="4360" max="4608" width="11.42578125" style="204"/>
    <col min="4609" max="4609" width="7.85546875" style="204" customWidth="1"/>
    <col min="4610" max="4610" width="11.140625" style="204" customWidth="1"/>
    <col min="4611" max="4611" width="53.85546875" style="204" customWidth="1"/>
    <col min="4612" max="4612" width="11.28515625" style="204" bestFit="1" customWidth="1"/>
    <col min="4613" max="4613" width="9.5703125" style="204" customWidth="1"/>
    <col min="4614" max="4614" width="18.5703125" style="204" customWidth="1"/>
    <col min="4615" max="4615" width="14.140625" style="204" bestFit="1" customWidth="1"/>
    <col min="4616" max="4864" width="11.42578125" style="204"/>
    <col min="4865" max="4865" width="7.85546875" style="204" customWidth="1"/>
    <col min="4866" max="4866" width="11.140625" style="204" customWidth="1"/>
    <col min="4867" max="4867" width="53.85546875" style="204" customWidth="1"/>
    <col min="4868" max="4868" width="11.28515625" style="204" bestFit="1" customWidth="1"/>
    <col min="4869" max="4869" width="9.5703125" style="204" customWidth="1"/>
    <col min="4870" max="4870" width="18.5703125" style="204" customWidth="1"/>
    <col min="4871" max="4871" width="14.140625" style="204" bestFit="1" customWidth="1"/>
    <col min="4872" max="5120" width="11.42578125" style="204"/>
    <col min="5121" max="5121" width="7.85546875" style="204" customWidth="1"/>
    <col min="5122" max="5122" width="11.140625" style="204" customWidth="1"/>
    <col min="5123" max="5123" width="53.85546875" style="204" customWidth="1"/>
    <col min="5124" max="5124" width="11.28515625" style="204" bestFit="1" customWidth="1"/>
    <col min="5125" max="5125" width="9.5703125" style="204" customWidth="1"/>
    <col min="5126" max="5126" width="18.5703125" style="204" customWidth="1"/>
    <col min="5127" max="5127" width="14.140625" style="204" bestFit="1" customWidth="1"/>
    <col min="5128" max="5376" width="11.42578125" style="204"/>
    <col min="5377" max="5377" width="7.85546875" style="204" customWidth="1"/>
    <col min="5378" max="5378" width="11.140625" style="204" customWidth="1"/>
    <col min="5379" max="5379" width="53.85546875" style="204" customWidth="1"/>
    <col min="5380" max="5380" width="11.28515625" style="204" bestFit="1" customWidth="1"/>
    <col min="5381" max="5381" width="9.5703125" style="204" customWidth="1"/>
    <col min="5382" max="5382" width="18.5703125" style="204" customWidth="1"/>
    <col min="5383" max="5383" width="14.140625" style="204" bestFit="1" customWidth="1"/>
    <col min="5384" max="5632" width="11.42578125" style="204"/>
    <col min="5633" max="5633" width="7.85546875" style="204" customWidth="1"/>
    <col min="5634" max="5634" width="11.140625" style="204" customWidth="1"/>
    <col min="5635" max="5635" width="53.85546875" style="204" customWidth="1"/>
    <col min="5636" max="5636" width="11.28515625" style="204" bestFit="1" customWidth="1"/>
    <col min="5637" max="5637" width="9.5703125" style="204" customWidth="1"/>
    <col min="5638" max="5638" width="18.5703125" style="204" customWidth="1"/>
    <col min="5639" max="5639" width="14.140625" style="204" bestFit="1" customWidth="1"/>
    <col min="5640" max="5888" width="11.42578125" style="204"/>
    <col min="5889" max="5889" width="7.85546875" style="204" customWidth="1"/>
    <col min="5890" max="5890" width="11.140625" style="204" customWidth="1"/>
    <col min="5891" max="5891" width="53.85546875" style="204" customWidth="1"/>
    <col min="5892" max="5892" width="11.28515625" style="204" bestFit="1" customWidth="1"/>
    <col min="5893" max="5893" width="9.5703125" style="204" customWidth="1"/>
    <col min="5894" max="5894" width="18.5703125" style="204" customWidth="1"/>
    <col min="5895" max="5895" width="14.140625" style="204" bestFit="1" customWidth="1"/>
    <col min="5896" max="6144" width="11.42578125" style="204"/>
    <col min="6145" max="6145" width="7.85546875" style="204" customWidth="1"/>
    <col min="6146" max="6146" width="11.140625" style="204" customWidth="1"/>
    <col min="6147" max="6147" width="53.85546875" style="204" customWidth="1"/>
    <col min="6148" max="6148" width="11.28515625" style="204" bestFit="1" customWidth="1"/>
    <col min="6149" max="6149" width="9.5703125" style="204" customWidth="1"/>
    <col min="6150" max="6150" width="18.5703125" style="204" customWidth="1"/>
    <col min="6151" max="6151" width="14.140625" style="204" bestFit="1" customWidth="1"/>
    <col min="6152" max="6400" width="11.42578125" style="204"/>
    <col min="6401" max="6401" width="7.85546875" style="204" customWidth="1"/>
    <col min="6402" max="6402" width="11.140625" style="204" customWidth="1"/>
    <col min="6403" max="6403" width="53.85546875" style="204" customWidth="1"/>
    <col min="6404" max="6404" width="11.28515625" style="204" bestFit="1" customWidth="1"/>
    <col min="6405" max="6405" width="9.5703125" style="204" customWidth="1"/>
    <col min="6406" max="6406" width="18.5703125" style="204" customWidth="1"/>
    <col min="6407" max="6407" width="14.140625" style="204" bestFit="1" customWidth="1"/>
    <col min="6408" max="6656" width="11.42578125" style="204"/>
    <col min="6657" max="6657" width="7.85546875" style="204" customWidth="1"/>
    <col min="6658" max="6658" width="11.140625" style="204" customWidth="1"/>
    <col min="6659" max="6659" width="53.85546875" style="204" customWidth="1"/>
    <col min="6660" max="6660" width="11.28515625" style="204" bestFit="1" customWidth="1"/>
    <col min="6661" max="6661" width="9.5703125" style="204" customWidth="1"/>
    <col min="6662" max="6662" width="18.5703125" style="204" customWidth="1"/>
    <col min="6663" max="6663" width="14.140625" style="204" bestFit="1" customWidth="1"/>
    <col min="6664" max="6912" width="11.42578125" style="204"/>
    <col min="6913" max="6913" width="7.85546875" style="204" customWidth="1"/>
    <col min="6914" max="6914" width="11.140625" style="204" customWidth="1"/>
    <col min="6915" max="6915" width="53.85546875" style="204" customWidth="1"/>
    <col min="6916" max="6916" width="11.28515625" style="204" bestFit="1" customWidth="1"/>
    <col min="6917" max="6917" width="9.5703125" style="204" customWidth="1"/>
    <col min="6918" max="6918" width="18.5703125" style="204" customWidth="1"/>
    <col min="6919" max="6919" width="14.140625" style="204" bestFit="1" customWidth="1"/>
    <col min="6920" max="7168" width="11.42578125" style="204"/>
    <col min="7169" max="7169" width="7.85546875" style="204" customWidth="1"/>
    <col min="7170" max="7170" width="11.140625" style="204" customWidth="1"/>
    <col min="7171" max="7171" width="53.85546875" style="204" customWidth="1"/>
    <col min="7172" max="7172" width="11.28515625" style="204" bestFit="1" customWidth="1"/>
    <col min="7173" max="7173" width="9.5703125" style="204" customWidth="1"/>
    <col min="7174" max="7174" width="18.5703125" style="204" customWidth="1"/>
    <col min="7175" max="7175" width="14.140625" style="204" bestFit="1" customWidth="1"/>
    <col min="7176" max="7424" width="11.42578125" style="204"/>
    <col min="7425" max="7425" width="7.85546875" style="204" customWidth="1"/>
    <col min="7426" max="7426" width="11.140625" style="204" customWidth="1"/>
    <col min="7427" max="7427" width="53.85546875" style="204" customWidth="1"/>
    <col min="7428" max="7428" width="11.28515625" style="204" bestFit="1" customWidth="1"/>
    <col min="7429" max="7429" width="9.5703125" style="204" customWidth="1"/>
    <col min="7430" max="7430" width="18.5703125" style="204" customWidth="1"/>
    <col min="7431" max="7431" width="14.140625" style="204" bestFit="1" customWidth="1"/>
    <col min="7432" max="7680" width="11.42578125" style="204"/>
    <col min="7681" max="7681" width="7.85546875" style="204" customWidth="1"/>
    <col min="7682" max="7682" width="11.140625" style="204" customWidth="1"/>
    <col min="7683" max="7683" width="53.85546875" style="204" customWidth="1"/>
    <col min="7684" max="7684" width="11.28515625" style="204" bestFit="1" customWidth="1"/>
    <col min="7685" max="7685" width="9.5703125" style="204" customWidth="1"/>
    <col min="7686" max="7686" width="18.5703125" style="204" customWidth="1"/>
    <col min="7687" max="7687" width="14.140625" style="204" bestFit="1" customWidth="1"/>
    <col min="7688" max="7936" width="11.42578125" style="204"/>
    <col min="7937" max="7937" width="7.85546875" style="204" customWidth="1"/>
    <col min="7938" max="7938" width="11.140625" style="204" customWidth="1"/>
    <col min="7939" max="7939" width="53.85546875" style="204" customWidth="1"/>
    <col min="7940" max="7940" width="11.28515625" style="204" bestFit="1" customWidth="1"/>
    <col min="7941" max="7941" width="9.5703125" style="204" customWidth="1"/>
    <col min="7942" max="7942" width="18.5703125" style="204" customWidth="1"/>
    <col min="7943" max="7943" width="14.140625" style="204" bestFit="1" customWidth="1"/>
    <col min="7944" max="8192" width="11.42578125" style="204"/>
    <col min="8193" max="8193" width="7.85546875" style="204" customWidth="1"/>
    <col min="8194" max="8194" width="11.140625" style="204" customWidth="1"/>
    <col min="8195" max="8195" width="53.85546875" style="204" customWidth="1"/>
    <col min="8196" max="8196" width="11.28515625" style="204" bestFit="1" customWidth="1"/>
    <col min="8197" max="8197" width="9.5703125" style="204" customWidth="1"/>
    <col min="8198" max="8198" width="18.5703125" style="204" customWidth="1"/>
    <col min="8199" max="8199" width="14.140625" style="204" bestFit="1" customWidth="1"/>
    <col min="8200" max="8448" width="11.42578125" style="204"/>
    <col min="8449" max="8449" width="7.85546875" style="204" customWidth="1"/>
    <col min="8450" max="8450" width="11.140625" style="204" customWidth="1"/>
    <col min="8451" max="8451" width="53.85546875" style="204" customWidth="1"/>
    <col min="8452" max="8452" width="11.28515625" style="204" bestFit="1" customWidth="1"/>
    <col min="8453" max="8453" width="9.5703125" style="204" customWidth="1"/>
    <col min="8454" max="8454" width="18.5703125" style="204" customWidth="1"/>
    <col min="8455" max="8455" width="14.140625" style="204" bestFit="1" customWidth="1"/>
    <col min="8456" max="8704" width="11.42578125" style="204"/>
    <col min="8705" max="8705" width="7.85546875" style="204" customWidth="1"/>
    <col min="8706" max="8706" width="11.140625" style="204" customWidth="1"/>
    <col min="8707" max="8707" width="53.85546875" style="204" customWidth="1"/>
    <col min="8708" max="8708" width="11.28515625" style="204" bestFit="1" customWidth="1"/>
    <col min="8709" max="8709" width="9.5703125" style="204" customWidth="1"/>
    <col min="8710" max="8710" width="18.5703125" style="204" customWidth="1"/>
    <col min="8711" max="8711" width="14.140625" style="204" bestFit="1" customWidth="1"/>
    <col min="8712" max="8960" width="11.42578125" style="204"/>
    <col min="8961" max="8961" width="7.85546875" style="204" customWidth="1"/>
    <col min="8962" max="8962" width="11.140625" style="204" customWidth="1"/>
    <col min="8963" max="8963" width="53.85546875" style="204" customWidth="1"/>
    <col min="8964" max="8964" width="11.28515625" style="204" bestFit="1" customWidth="1"/>
    <col min="8965" max="8965" width="9.5703125" style="204" customWidth="1"/>
    <col min="8966" max="8966" width="18.5703125" style="204" customWidth="1"/>
    <col min="8967" max="8967" width="14.140625" style="204" bestFit="1" customWidth="1"/>
    <col min="8968" max="9216" width="11.42578125" style="204"/>
    <col min="9217" max="9217" width="7.85546875" style="204" customWidth="1"/>
    <col min="9218" max="9218" width="11.140625" style="204" customWidth="1"/>
    <col min="9219" max="9219" width="53.85546875" style="204" customWidth="1"/>
    <col min="9220" max="9220" width="11.28515625" style="204" bestFit="1" customWidth="1"/>
    <col min="9221" max="9221" width="9.5703125" style="204" customWidth="1"/>
    <col min="9222" max="9222" width="18.5703125" style="204" customWidth="1"/>
    <col min="9223" max="9223" width="14.140625" style="204" bestFit="1" customWidth="1"/>
    <col min="9224" max="9472" width="11.42578125" style="204"/>
    <col min="9473" max="9473" width="7.85546875" style="204" customWidth="1"/>
    <col min="9474" max="9474" width="11.140625" style="204" customWidth="1"/>
    <col min="9475" max="9475" width="53.85546875" style="204" customWidth="1"/>
    <col min="9476" max="9476" width="11.28515625" style="204" bestFit="1" customWidth="1"/>
    <col min="9477" max="9477" width="9.5703125" style="204" customWidth="1"/>
    <col min="9478" max="9478" width="18.5703125" style="204" customWidth="1"/>
    <col min="9479" max="9479" width="14.140625" style="204" bestFit="1" customWidth="1"/>
    <col min="9480" max="9728" width="11.42578125" style="204"/>
    <col min="9729" max="9729" width="7.85546875" style="204" customWidth="1"/>
    <col min="9730" max="9730" width="11.140625" style="204" customWidth="1"/>
    <col min="9731" max="9731" width="53.85546875" style="204" customWidth="1"/>
    <col min="9732" max="9732" width="11.28515625" style="204" bestFit="1" customWidth="1"/>
    <col min="9733" max="9733" width="9.5703125" style="204" customWidth="1"/>
    <col min="9734" max="9734" width="18.5703125" style="204" customWidth="1"/>
    <col min="9735" max="9735" width="14.140625" style="204" bestFit="1" customWidth="1"/>
    <col min="9736" max="9984" width="11.42578125" style="204"/>
    <col min="9985" max="9985" width="7.85546875" style="204" customWidth="1"/>
    <col min="9986" max="9986" width="11.140625" style="204" customWidth="1"/>
    <col min="9987" max="9987" width="53.85546875" style="204" customWidth="1"/>
    <col min="9988" max="9988" width="11.28515625" style="204" bestFit="1" customWidth="1"/>
    <col min="9989" max="9989" width="9.5703125" style="204" customWidth="1"/>
    <col min="9990" max="9990" width="18.5703125" style="204" customWidth="1"/>
    <col min="9991" max="9991" width="14.140625" style="204" bestFit="1" customWidth="1"/>
    <col min="9992" max="10240" width="11.42578125" style="204"/>
    <col min="10241" max="10241" width="7.85546875" style="204" customWidth="1"/>
    <col min="10242" max="10242" width="11.140625" style="204" customWidth="1"/>
    <col min="10243" max="10243" width="53.85546875" style="204" customWidth="1"/>
    <col min="10244" max="10244" width="11.28515625" style="204" bestFit="1" customWidth="1"/>
    <col min="10245" max="10245" width="9.5703125" style="204" customWidth="1"/>
    <col min="10246" max="10246" width="18.5703125" style="204" customWidth="1"/>
    <col min="10247" max="10247" width="14.140625" style="204" bestFit="1" customWidth="1"/>
    <col min="10248" max="10496" width="11.42578125" style="204"/>
    <col min="10497" max="10497" width="7.85546875" style="204" customWidth="1"/>
    <col min="10498" max="10498" width="11.140625" style="204" customWidth="1"/>
    <col min="10499" max="10499" width="53.85546875" style="204" customWidth="1"/>
    <col min="10500" max="10500" width="11.28515625" style="204" bestFit="1" customWidth="1"/>
    <col min="10501" max="10501" width="9.5703125" style="204" customWidth="1"/>
    <col min="10502" max="10502" width="18.5703125" style="204" customWidth="1"/>
    <col min="10503" max="10503" width="14.140625" style="204" bestFit="1" customWidth="1"/>
    <col min="10504" max="10752" width="11.42578125" style="204"/>
    <col min="10753" max="10753" width="7.85546875" style="204" customWidth="1"/>
    <col min="10754" max="10754" width="11.140625" style="204" customWidth="1"/>
    <col min="10755" max="10755" width="53.85546875" style="204" customWidth="1"/>
    <col min="10756" max="10756" width="11.28515625" style="204" bestFit="1" customWidth="1"/>
    <col min="10757" max="10757" width="9.5703125" style="204" customWidth="1"/>
    <col min="10758" max="10758" width="18.5703125" style="204" customWidth="1"/>
    <col min="10759" max="10759" width="14.140625" style="204" bestFit="1" customWidth="1"/>
    <col min="10760" max="11008" width="11.42578125" style="204"/>
    <col min="11009" max="11009" width="7.85546875" style="204" customWidth="1"/>
    <col min="11010" max="11010" width="11.140625" style="204" customWidth="1"/>
    <col min="11011" max="11011" width="53.85546875" style="204" customWidth="1"/>
    <col min="11012" max="11012" width="11.28515625" style="204" bestFit="1" customWidth="1"/>
    <col min="11013" max="11013" width="9.5703125" style="204" customWidth="1"/>
    <col min="11014" max="11014" width="18.5703125" style="204" customWidth="1"/>
    <col min="11015" max="11015" width="14.140625" style="204" bestFit="1" customWidth="1"/>
    <col min="11016" max="11264" width="11.42578125" style="204"/>
    <col min="11265" max="11265" width="7.85546875" style="204" customWidth="1"/>
    <col min="11266" max="11266" width="11.140625" style="204" customWidth="1"/>
    <col min="11267" max="11267" width="53.85546875" style="204" customWidth="1"/>
    <col min="11268" max="11268" width="11.28515625" style="204" bestFit="1" customWidth="1"/>
    <col min="11269" max="11269" width="9.5703125" style="204" customWidth="1"/>
    <col min="11270" max="11270" width="18.5703125" style="204" customWidth="1"/>
    <col min="11271" max="11271" width="14.140625" style="204" bestFit="1" customWidth="1"/>
    <col min="11272" max="11520" width="11.42578125" style="204"/>
    <col min="11521" max="11521" width="7.85546875" style="204" customWidth="1"/>
    <col min="11522" max="11522" width="11.140625" style="204" customWidth="1"/>
    <col min="11523" max="11523" width="53.85546875" style="204" customWidth="1"/>
    <col min="11524" max="11524" width="11.28515625" style="204" bestFit="1" customWidth="1"/>
    <col min="11525" max="11525" width="9.5703125" style="204" customWidth="1"/>
    <col min="11526" max="11526" width="18.5703125" style="204" customWidth="1"/>
    <col min="11527" max="11527" width="14.140625" style="204" bestFit="1" customWidth="1"/>
    <col min="11528" max="11776" width="11.42578125" style="204"/>
    <col min="11777" max="11777" width="7.85546875" style="204" customWidth="1"/>
    <col min="11778" max="11778" width="11.140625" style="204" customWidth="1"/>
    <col min="11779" max="11779" width="53.85546875" style="204" customWidth="1"/>
    <col min="11780" max="11780" width="11.28515625" style="204" bestFit="1" customWidth="1"/>
    <col min="11781" max="11781" width="9.5703125" style="204" customWidth="1"/>
    <col min="11782" max="11782" width="18.5703125" style="204" customWidth="1"/>
    <col min="11783" max="11783" width="14.140625" style="204" bestFit="1" customWidth="1"/>
    <col min="11784" max="12032" width="11.42578125" style="204"/>
    <col min="12033" max="12033" width="7.85546875" style="204" customWidth="1"/>
    <col min="12034" max="12034" width="11.140625" style="204" customWidth="1"/>
    <col min="12035" max="12035" width="53.85546875" style="204" customWidth="1"/>
    <col min="12036" max="12036" width="11.28515625" style="204" bestFit="1" customWidth="1"/>
    <col min="12037" max="12037" width="9.5703125" style="204" customWidth="1"/>
    <col min="12038" max="12038" width="18.5703125" style="204" customWidth="1"/>
    <col min="12039" max="12039" width="14.140625" style="204" bestFit="1" customWidth="1"/>
    <col min="12040" max="12288" width="11.42578125" style="204"/>
    <col min="12289" max="12289" width="7.85546875" style="204" customWidth="1"/>
    <col min="12290" max="12290" width="11.140625" style="204" customWidth="1"/>
    <col min="12291" max="12291" width="53.85546875" style="204" customWidth="1"/>
    <col min="12292" max="12292" width="11.28515625" style="204" bestFit="1" customWidth="1"/>
    <col min="12293" max="12293" width="9.5703125" style="204" customWidth="1"/>
    <col min="12294" max="12294" width="18.5703125" style="204" customWidth="1"/>
    <col min="12295" max="12295" width="14.140625" style="204" bestFit="1" customWidth="1"/>
    <col min="12296" max="12544" width="11.42578125" style="204"/>
    <col min="12545" max="12545" width="7.85546875" style="204" customWidth="1"/>
    <col min="12546" max="12546" width="11.140625" style="204" customWidth="1"/>
    <col min="12547" max="12547" width="53.85546875" style="204" customWidth="1"/>
    <col min="12548" max="12548" width="11.28515625" style="204" bestFit="1" customWidth="1"/>
    <col min="12549" max="12549" width="9.5703125" style="204" customWidth="1"/>
    <col min="12550" max="12550" width="18.5703125" style="204" customWidth="1"/>
    <col min="12551" max="12551" width="14.140625" style="204" bestFit="1" customWidth="1"/>
    <col min="12552" max="12800" width="11.42578125" style="204"/>
    <col min="12801" max="12801" width="7.85546875" style="204" customWidth="1"/>
    <col min="12802" max="12802" width="11.140625" style="204" customWidth="1"/>
    <col min="12803" max="12803" width="53.85546875" style="204" customWidth="1"/>
    <col min="12804" max="12804" width="11.28515625" style="204" bestFit="1" customWidth="1"/>
    <col min="12805" max="12805" width="9.5703125" style="204" customWidth="1"/>
    <col min="12806" max="12806" width="18.5703125" style="204" customWidth="1"/>
    <col min="12807" max="12807" width="14.140625" style="204" bestFit="1" customWidth="1"/>
    <col min="12808" max="13056" width="11.42578125" style="204"/>
    <col min="13057" max="13057" width="7.85546875" style="204" customWidth="1"/>
    <col min="13058" max="13058" width="11.140625" style="204" customWidth="1"/>
    <col min="13059" max="13059" width="53.85546875" style="204" customWidth="1"/>
    <col min="13060" max="13060" width="11.28515625" style="204" bestFit="1" customWidth="1"/>
    <col min="13061" max="13061" width="9.5703125" style="204" customWidth="1"/>
    <col min="13062" max="13062" width="18.5703125" style="204" customWidth="1"/>
    <col min="13063" max="13063" width="14.140625" style="204" bestFit="1" customWidth="1"/>
    <col min="13064" max="13312" width="11.42578125" style="204"/>
    <col min="13313" max="13313" width="7.85546875" style="204" customWidth="1"/>
    <col min="13314" max="13314" width="11.140625" style="204" customWidth="1"/>
    <col min="13315" max="13315" width="53.85546875" style="204" customWidth="1"/>
    <col min="13316" max="13316" width="11.28515625" style="204" bestFit="1" customWidth="1"/>
    <col min="13317" max="13317" width="9.5703125" style="204" customWidth="1"/>
    <col min="13318" max="13318" width="18.5703125" style="204" customWidth="1"/>
    <col min="13319" max="13319" width="14.140625" style="204" bestFit="1" customWidth="1"/>
    <col min="13320" max="13568" width="11.42578125" style="204"/>
    <col min="13569" max="13569" width="7.85546875" style="204" customWidth="1"/>
    <col min="13570" max="13570" width="11.140625" style="204" customWidth="1"/>
    <col min="13571" max="13571" width="53.85546875" style="204" customWidth="1"/>
    <col min="13572" max="13572" width="11.28515625" style="204" bestFit="1" customWidth="1"/>
    <col min="13573" max="13573" width="9.5703125" style="204" customWidth="1"/>
    <col min="13574" max="13574" width="18.5703125" style="204" customWidth="1"/>
    <col min="13575" max="13575" width="14.140625" style="204" bestFit="1" customWidth="1"/>
    <col min="13576" max="13824" width="11.42578125" style="204"/>
    <col min="13825" max="13825" width="7.85546875" style="204" customWidth="1"/>
    <col min="13826" max="13826" width="11.140625" style="204" customWidth="1"/>
    <col min="13827" max="13827" width="53.85546875" style="204" customWidth="1"/>
    <col min="13828" max="13828" width="11.28515625" style="204" bestFit="1" customWidth="1"/>
    <col min="13829" max="13829" width="9.5703125" style="204" customWidth="1"/>
    <col min="13830" max="13830" width="18.5703125" style="204" customWidth="1"/>
    <col min="13831" max="13831" width="14.140625" style="204" bestFit="1" customWidth="1"/>
    <col min="13832" max="14080" width="11.42578125" style="204"/>
    <col min="14081" max="14081" width="7.85546875" style="204" customWidth="1"/>
    <col min="14082" max="14082" width="11.140625" style="204" customWidth="1"/>
    <col min="14083" max="14083" width="53.85546875" style="204" customWidth="1"/>
    <col min="14084" max="14084" width="11.28515625" style="204" bestFit="1" customWidth="1"/>
    <col min="14085" max="14085" width="9.5703125" style="204" customWidth="1"/>
    <col min="14086" max="14086" width="18.5703125" style="204" customWidth="1"/>
    <col min="14087" max="14087" width="14.140625" style="204" bestFit="1" customWidth="1"/>
    <col min="14088" max="14336" width="11.42578125" style="204"/>
    <col min="14337" max="14337" width="7.85546875" style="204" customWidth="1"/>
    <col min="14338" max="14338" width="11.140625" style="204" customWidth="1"/>
    <col min="14339" max="14339" width="53.85546875" style="204" customWidth="1"/>
    <col min="14340" max="14340" width="11.28515625" style="204" bestFit="1" customWidth="1"/>
    <col min="14341" max="14341" width="9.5703125" style="204" customWidth="1"/>
    <col min="14342" max="14342" width="18.5703125" style="204" customWidth="1"/>
    <col min="14343" max="14343" width="14.140625" style="204" bestFit="1" customWidth="1"/>
    <col min="14344" max="14592" width="11.42578125" style="204"/>
    <col min="14593" max="14593" width="7.85546875" style="204" customWidth="1"/>
    <col min="14594" max="14594" width="11.140625" style="204" customWidth="1"/>
    <col min="14595" max="14595" width="53.85546875" style="204" customWidth="1"/>
    <col min="14596" max="14596" width="11.28515625" style="204" bestFit="1" customWidth="1"/>
    <col min="14597" max="14597" width="9.5703125" style="204" customWidth="1"/>
    <col min="14598" max="14598" width="18.5703125" style="204" customWidth="1"/>
    <col min="14599" max="14599" width="14.140625" style="204" bestFit="1" customWidth="1"/>
    <col min="14600" max="14848" width="11.42578125" style="204"/>
    <col min="14849" max="14849" width="7.85546875" style="204" customWidth="1"/>
    <col min="14850" max="14850" width="11.140625" style="204" customWidth="1"/>
    <col min="14851" max="14851" width="53.85546875" style="204" customWidth="1"/>
    <col min="14852" max="14852" width="11.28515625" style="204" bestFit="1" customWidth="1"/>
    <col min="14853" max="14853" width="9.5703125" style="204" customWidth="1"/>
    <col min="14854" max="14854" width="18.5703125" style="204" customWidth="1"/>
    <col min="14855" max="14855" width="14.140625" style="204" bestFit="1" customWidth="1"/>
    <col min="14856" max="15104" width="11.42578125" style="204"/>
    <col min="15105" max="15105" width="7.85546875" style="204" customWidth="1"/>
    <col min="15106" max="15106" width="11.140625" style="204" customWidth="1"/>
    <col min="15107" max="15107" width="53.85546875" style="204" customWidth="1"/>
    <col min="15108" max="15108" width="11.28515625" style="204" bestFit="1" customWidth="1"/>
    <col min="15109" max="15109" width="9.5703125" style="204" customWidth="1"/>
    <col min="15110" max="15110" width="18.5703125" style="204" customWidth="1"/>
    <col min="15111" max="15111" width="14.140625" style="204" bestFit="1" customWidth="1"/>
    <col min="15112" max="15360" width="11.42578125" style="204"/>
    <col min="15361" max="15361" width="7.85546875" style="204" customWidth="1"/>
    <col min="15362" max="15362" width="11.140625" style="204" customWidth="1"/>
    <col min="15363" max="15363" width="53.85546875" style="204" customWidth="1"/>
    <col min="15364" max="15364" width="11.28515625" style="204" bestFit="1" customWidth="1"/>
    <col min="15365" max="15365" width="9.5703125" style="204" customWidth="1"/>
    <col min="15366" max="15366" width="18.5703125" style="204" customWidth="1"/>
    <col min="15367" max="15367" width="14.140625" style="204" bestFit="1" customWidth="1"/>
    <col min="15368" max="15616" width="11.42578125" style="204"/>
    <col min="15617" max="15617" width="7.85546875" style="204" customWidth="1"/>
    <col min="15618" max="15618" width="11.140625" style="204" customWidth="1"/>
    <col min="15619" max="15619" width="53.85546875" style="204" customWidth="1"/>
    <col min="15620" max="15620" width="11.28515625" style="204" bestFit="1" customWidth="1"/>
    <col min="15621" max="15621" width="9.5703125" style="204" customWidth="1"/>
    <col min="15622" max="15622" width="18.5703125" style="204" customWidth="1"/>
    <col min="15623" max="15623" width="14.140625" style="204" bestFit="1" customWidth="1"/>
    <col min="15624" max="15872" width="11.42578125" style="204"/>
    <col min="15873" max="15873" width="7.85546875" style="204" customWidth="1"/>
    <col min="15874" max="15874" width="11.140625" style="204" customWidth="1"/>
    <col min="15875" max="15875" width="53.85546875" style="204" customWidth="1"/>
    <col min="15876" max="15876" width="11.28515625" style="204" bestFit="1" customWidth="1"/>
    <col min="15877" max="15877" width="9.5703125" style="204" customWidth="1"/>
    <col min="15878" max="15878" width="18.5703125" style="204" customWidth="1"/>
    <col min="15879" max="15879" width="14.140625" style="204" bestFit="1" customWidth="1"/>
    <col min="15880" max="16128" width="11.42578125" style="204"/>
    <col min="16129" max="16129" width="7.85546875" style="204" customWidth="1"/>
    <col min="16130" max="16130" width="11.140625" style="204" customWidth="1"/>
    <col min="16131" max="16131" width="53.85546875" style="204" customWidth="1"/>
    <col min="16132" max="16132" width="11.28515625" style="204" bestFit="1" customWidth="1"/>
    <col min="16133" max="16133" width="9.5703125" style="204" customWidth="1"/>
    <col min="16134" max="16134" width="18.5703125" style="204" customWidth="1"/>
    <col min="16135" max="16135" width="14.140625" style="204" bestFit="1" customWidth="1"/>
    <col min="16136" max="16384" width="11.42578125" style="204"/>
  </cols>
  <sheetData>
    <row r="1" spans="1:6" ht="59.25" customHeight="1">
      <c r="A1" s="446" t="s">
        <v>148</v>
      </c>
      <c r="B1" s="447"/>
      <c r="C1" s="447"/>
      <c r="D1" s="447"/>
      <c r="E1" s="447"/>
      <c r="F1" s="448"/>
    </row>
    <row r="2" spans="1:6" ht="24" customHeight="1">
      <c r="A2" s="445" t="s">
        <v>145</v>
      </c>
      <c r="B2" s="449"/>
      <c r="C2" s="449"/>
      <c r="D2" s="449"/>
      <c r="E2" s="449"/>
      <c r="F2" s="449"/>
    </row>
    <row r="3" spans="1:6" ht="23.1" customHeight="1">
      <c r="A3" s="174" t="s">
        <v>137</v>
      </c>
      <c r="B3" s="177" t="s">
        <v>28</v>
      </c>
      <c r="C3" s="206" t="s">
        <v>138</v>
      </c>
      <c r="D3" s="177" t="s">
        <v>125</v>
      </c>
      <c r="E3" s="177" t="s">
        <v>146</v>
      </c>
      <c r="F3" s="177" t="s">
        <v>127</v>
      </c>
    </row>
    <row r="4" spans="1:6" ht="78.75">
      <c r="A4" s="180">
        <v>1</v>
      </c>
      <c r="B4" s="185">
        <f>'Pav - Details'!H15</f>
        <v>1128.6959999999999</v>
      </c>
      <c r="C4" s="207" t="str">
        <f>'Pav - Details'!B4</f>
        <v xml:space="preserve">Supplying and filling in foundation and basement with filling Gravel in layers of 150 mm thickness well watered, rammed and  consolidated complying with relevant Standard specification including cost of </v>
      </c>
      <c r="D4" s="185">
        <f>[2]Data!$R$144</f>
        <v>402.64</v>
      </c>
      <c r="E4" s="185" t="s">
        <v>139</v>
      </c>
      <c r="F4" s="185">
        <f t="shared" ref="F4:F10" si="0">D4*B4</f>
        <v>454458.15743999992</v>
      </c>
    </row>
    <row r="5" spans="1:6" ht="95.25" customHeight="1">
      <c r="A5" s="180">
        <v>2</v>
      </c>
      <c r="B5" s="185">
        <f>'Pav - Details'!H27</f>
        <v>564.39800000000002</v>
      </c>
      <c r="C5" s="207" t="str">
        <f>'Pav - Details'!B16</f>
        <v xml:space="preserve">Supplying and filling in foundation and basement with filling Crushed stone sand in layers of 150 mm thickness well watered, rammed and  consolidated complying with relevant Standard specification including cost of </v>
      </c>
      <c r="D5" s="185">
        <f>[2]Data!$K$144</f>
        <v>1600.95</v>
      </c>
      <c r="E5" s="185" t="s">
        <v>139</v>
      </c>
      <c r="F5" s="185">
        <f t="shared" si="0"/>
        <v>903572.97810000007</v>
      </c>
    </row>
    <row r="6" spans="1:6" ht="87.75" customHeight="1">
      <c r="A6" s="180">
        <v>3</v>
      </c>
      <c r="B6" s="185">
        <f>'Pav - Details'!H39</f>
        <v>3762.2</v>
      </c>
      <c r="C6" s="207" t="str">
        <f>'Pav - Details'!B28</f>
        <v>Supplying and Laying of Rubber Moulded Hydraulic Pressed Paver Block stone 63mm thick over a base layer of sand filling including cost of materials laying &amp; Hammering Charges etc.,</v>
      </c>
      <c r="D6" s="185">
        <f>'paver -  data'!F16</f>
        <v>1128.7689999999998</v>
      </c>
      <c r="E6" s="185" t="s">
        <v>141</v>
      </c>
      <c r="F6" s="185">
        <f t="shared" ref="F6" si="1">D6*B6</f>
        <v>4246654.7317999993</v>
      </c>
    </row>
    <row r="7" spans="1:6" ht="81.75" customHeight="1">
      <c r="A7" s="180">
        <v>4</v>
      </c>
      <c r="B7" s="185">
        <f>'Pav - Details'!H52</f>
        <v>68.997199999999992</v>
      </c>
      <c r="C7" s="207" t="s">
        <v>157</v>
      </c>
      <c r="D7" s="185">
        <f>[2]Data!$K$116</f>
        <v>118.58</v>
      </c>
      <c r="E7" s="185" t="s">
        <v>139</v>
      </c>
      <c r="F7" s="185">
        <f t="shared" si="0"/>
        <v>8181.6879759999993</v>
      </c>
    </row>
    <row r="8" spans="1:6" ht="90" customHeight="1">
      <c r="A8" s="180">
        <v>5</v>
      </c>
      <c r="B8" s="185">
        <f>'Pav - Details'!H65</f>
        <v>23.002399999999998</v>
      </c>
      <c r="C8" s="207" t="s">
        <v>142</v>
      </c>
      <c r="D8" s="185">
        <f>[2]Data!$K$204</f>
        <v>4556.7</v>
      </c>
      <c r="E8" s="185" t="s">
        <v>139</v>
      </c>
      <c r="F8" s="185">
        <f t="shared" si="0"/>
        <v>104815.03607999999</v>
      </c>
    </row>
    <row r="9" spans="1:6" ht="92.25" customHeight="1">
      <c r="A9" s="180">
        <v>6</v>
      </c>
      <c r="B9" s="185">
        <f>'Pav - Details'!H78</f>
        <v>90.497600000000006</v>
      </c>
      <c r="C9" s="207" t="s">
        <v>143</v>
      </c>
      <c r="D9" s="185">
        <f>[2]Data!$AG$321</f>
        <v>6379.12</v>
      </c>
      <c r="E9" s="185" t="s">
        <v>139</v>
      </c>
      <c r="F9" s="185">
        <f t="shared" si="0"/>
        <v>577295.05011199997</v>
      </c>
    </row>
    <row r="10" spans="1:6" ht="81.75" customHeight="1">
      <c r="A10" s="180">
        <v>7</v>
      </c>
      <c r="B10" s="185">
        <f>'Pav - Details'!H91</f>
        <v>925.404</v>
      </c>
      <c r="C10" s="207" t="s">
        <v>144</v>
      </c>
      <c r="D10" s="185">
        <f>[2]Data!$K$1400</f>
        <v>238.9</v>
      </c>
      <c r="E10" s="185" t="s">
        <v>141</v>
      </c>
      <c r="F10" s="185">
        <f t="shared" si="0"/>
        <v>221079.01560000001</v>
      </c>
    </row>
    <row r="11" spans="1:6" ht="30.75" customHeight="1">
      <c r="A11" s="180"/>
      <c r="B11" s="185"/>
      <c r="C11" s="208"/>
      <c r="D11" s="449" t="s">
        <v>8</v>
      </c>
      <c r="E11" s="449"/>
      <c r="F11" s="209">
        <f>SUM(F4:F10)</f>
        <v>6516056.6571079986</v>
      </c>
    </row>
    <row r="12" spans="1:6" s="216" customFormat="1" ht="30.75" customHeight="1">
      <c r="A12" s="174"/>
      <c r="B12" s="177"/>
      <c r="C12" s="177"/>
      <c r="D12" s="449" t="s">
        <v>9</v>
      </c>
      <c r="E12" s="449"/>
      <c r="F12" s="209">
        <v>6516100</v>
      </c>
    </row>
  </sheetData>
  <mergeCells count="4">
    <mergeCell ref="A1:F1"/>
    <mergeCell ref="A2:F2"/>
    <mergeCell ref="D11:E11"/>
    <mergeCell ref="D12:E12"/>
  </mergeCells>
  <printOptions horizontalCentered="1"/>
  <pageMargins left="0.32" right="0.2" top="0.49" bottom="0.41" header="0.51181102362204722" footer="0.51181102362204722"/>
  <pageSetup paperSize="9" scale="52" orientation="portrait" r:id="rId1"/>
  <headerFooter alignWithMargins="0"/>
</worksheet>
</file>

<file path=xl/worksheets/sheet16.xml><?xml version="1.0" encoding="utf-8"?>
<worksheet xmlns="http://schemas.openxmlformats.org/spreadsheetml/2006/main" xmlns:r="http://schemas.openxmlformats.org/officeDocument/2006/relationships">
  <dimension ref="A3:K16"/>
  <sheetViews>
    <sheetView topLeftCell="A7" workbookViewId="0">
      <selection activeCell="H15" sqref="H15"/>
    </sheetView>
  </sheetViews>
  <sheetFormatPr defaultRowHeight="15.75"/>
  <cols>
    <col min="1" max="2" width="9.140625" style="204"/>
    <col min="3" max="3" width="27" style="204" customWidth="1"/>
    <col min="4" max="5" width="9.140625" style="204"/>
    <col min="6" max="6" width="12" style="204" customWidth="1"/>
    <col min="7" max="258" width="9.140625" style="204"/>
    <col min="259" max="259" width="27" style="204" customWidth="1"/>
    <col min="260" max="514" width="9.140625" style="204"/>
    <col min="515" max="515" width="27" style="204" customWidth="1"/>
    <col min="516" max="770" width="9.140625" style="204"/>
    <col min="771" max="771" width="27" style="204" customWidth="1"/>
    <col min="772" max="1026" width="9.140625" style="204"/>
    <col min="1027" max="1027" width="27" style="204" customWidth="1"/>
    <col min="1028" max="1282" width="9.140625" style="204"/>
    <col min="1283" max="1283" width="27" style="204" customWidth="1"/>
    <col min="1284" max="1538" width="9.140625" style="204"/>
    <col min="1539" max="1539" width="27" style="204" customWidth="1"/>
    <col min="1540" max="1794" width="9.140625" style="204"/>
    <col min="1795" max="1795" width="27" style="204" customWidth="1"/>
    <col min="1796" max="2050" width="9.140625" style="204"/>
    <col min="2051" max="2051" width="27" style="204" customWidth="1"/>
    <col min="2052" max="2306" width="9.140625" style="204"/>
    <col min="2307" max="2307" width="27" style="204" customWidth="1"/>
    <col min="2308" max="2562" width="9.140625" style="204"/>
    <col min="2563" max="2563" width="27" style="204" customWidth="1"/>
    <col min="2564" max="2818" width="9.140625" style="204"/>
    <col min="2819" max="2819" width="27" style="204" customWidth="1"/>
    <col min="2820" max="3074" width="9.140625" style="204"/>
    <col min="3075" max="3075" width="27" style="204" customWidth="1"/>
    <col min="3076" max="3330" width="9.140625" style="204"/>
    <col min="3331" max="3331" width="27" style="204" customWidth="1"/>
    <col min="3332" max="3586" width="9.140625" style="204"/>
    <col min="3587" max="3587" width="27" style="204" customWidth="1"/>
    <col min="3588" max="3842" width="9.140625" style="204"/>
    <col min="3843" max="3843" width="27" style="204" customWidth="1"/>
    <col min="3844" max="4098" width="9.140625" style="204"/>
    <col min="4099" max="4099" width="27" style="204" customWidth="1"/>
    <col min="4100" max="4354" width="9.140625" style="204"/>
    <col min="4355" max="4355" width="27" style="204" customWidth="1"/>
    <col min="4356" max="4610" width="9.140625" style="204"/>
    <col min="4611" max="4611" width="27" style="204" customWidth="1"/>
    <col min="4612" max="4866" width="9.140625" style="204"/>
    <col min="4867" max="4867" width="27" style="204" customWidth="1"/>
    <col min="4868" max="5122" width="9.140625" style="204"/>
    <col min="5123" max="5123" width="27" style="204" customWidth="1"/>
    <col min="5124" max="5378" width="9.140625" style="204"/>
    <col min="5379" max="5379" width="27" style="204" customWidth="1"/>
    <col min="5380" max="5634" width="9.140625" style="204"/>
    <col min="5635" max="5635" width="27" style="204" customWidth="1"/>
    <col min="5636" max="5890" width="9.140625" style="204"/>
    <col min="5891" max="5891" width="27" style="204" customWidth="1"/>
    <col min="5892" max="6146" width="9.140625" style="204"/>
    <col min="6147" max="6147" width="27" style="204" customWidth="1"/>
    <col min="6148" max="6402" width="9.140625" style="204"/>
    <col min="6403" max="6403" width="27" style="204" customWidth="1"/>
    <col min="6404" max="6658" width="9.140625" style="204"/>
    <col min="6659" max="6659" width="27" style="204" customWidth="1"/>
    <col min="6660" max="6914" width="9.140625" style="204"/>
    <col min="6915" max="6915" width="27" style="204" customWidth="1"/>
    <col min="6916" max="7170" width="9.140625" style="204"/>
    <col min="7171" max="7171" width="27" style="204" customWidth="1"/>
    <col min="7172" max="7426" width="9.140625" style="204"/>
    <col min="7427" max="7427" width="27" style="204" customWidth="1"/>
    <col min="7428" max="7682" width="9.140625" style="204"/>
    <col min="7683" max="7683" width="27" style="204" customWidth="1"/>
    <col min="7684" max="7938" width="9.140625" style="204"/>
    <col min="7939" max="7939" width="27" style="204" customWidth="1"/>
    <col min="7940" max="8194" width="9.140625" style="204"/>
    <col min="8195" max="8195" width="27" style="204" customWidth="1"/>
    <col min="8196" max="8450" width="9.140625" style="204"/>
    <col min="8451" max="8451" width="27" style="204" customWidth="1"/>
    <col min="8452" max="8706" width="9.140625" style="204"/>
    <col min="8707" max="8707" width="27" style="204" customWidth="1"/>
    <col min="8708" max="8962" width="9.140625" style="204"/>
    <col min="8963" max="8963" width="27" style="204" customWidth="1"/>
    <col min="8964" max="9218" width="9.140625" style="204"/>
    <col min="9219" max="9219" width="27" style="204" customWidth="1"/>
    <col min="9220" max="9474" width="9.140625" style="204"/>
    <col min="9475" max="9475" width="27" style="204" customWidth="1"/>
    <col min="9476" max="9730" width="9.140625" style="204"/>
    <col min="9731" max="9731" width="27" style="204" customWidth="1"/>
    <col min="9732" max="9986" width="9.140625" style="204"/>
    <col min="9987" max="9987" width="27" style="204" customWidth="1"/>
    <col min="9988" max="10242" width="9.140625" style="204"/>
    <col min="10243" max="10243" width="27" style="204" customWidth="1"/>
    <col min="10244" max="10498" width="9.140625" style="204"/>
    <col min="10499" max="10499" width="27" style="204" customWidth="1"/>
    <col min="10500" max="10754" width="9.140625" style="204"/>
    <col min="10755" max="10755" width="27" style="204" customWidth="1"/>
    <col min="10756" max="11010" width="9.140625" style="204"/>
    <col min="11011" max="11011" width="27" style="204" customWidth="1"/>
    <col min="11012" max="11266" width="9.140625" style="204"/>
    <col min="11267" max="11267" width="27" style="204" customWidth="1"/>
    <col min="11268" max="11522" width="9.140625" style="204"/>
    <col min="11523" max="11523" width="27" style="204" customWidth="1"/>
    <col min="11524" max="11778" width="9.140625" style="204"/>
    <col min="11779" max="11779" width="27" style="204" customWidth="1"/>
    <col min="11780" max="12034" width="9.140625" style="204"/>
    <col min="12035" max="12035" width="27" style="204" customWidth="1"/>
    <col min="12036" max="12290" width="9.140625" style="204"/>
    <col min="12291" max="12291" width="27" style="204" customWidth="1"/>
    <col min="12292" max="12546" width="9.140625" style="204"/>
    <col min="12547" max="12547" width="27" style="204" customWidth="1"/>
    <col min="12548" max="12802" width="9.140625" style="204"/>
    <col min="12803" max="12803" width="27" style="204" customWidth="1"/>
    <col min="12804" max="13058" width="9.140625" style="204"/>
    <col min="13059" max="13059" width="27" style="204" customWidth="1"/>
    <col min="13060" max="13314" width="9.140625" style="204"/>
    <col min="13315" max="13315" width="27" style="204" customWidth="1"/>
    <col min="13316" max="13570" width="9.140625" style="204"/>
    <col min="13571" max="13571" width="27" style="204" customWidth="1"/>
    <col min="13572" max="13826" width="9.140625" style="204"/>
    <col min="13827" max="13827" width="27" style="204" customWidth="1"/>
    <col min="13828" max="14082" width="9.140625" style="204"/>
    <col min="14083" max="14083" width="27" style="204" customWidth="1"/>
    <col min="14084" max="14338" width="9.140625" style="204"/>
    <col min="14339" max="14339" width="27" style="204" customWidth="1"/>
    <col min="14340" max="14594" width="9.140625" style="204"/>
    <col min="14595" max="14595" width="27" style="204" customWidth="1"/>
    <col min="14596" max="14850" width="9.140625" style="204"/>
    <col min="14851" max="14851" width="27" style="204" customWidth="1"/>
    <col min="14852" max="15106" width="9.140625" style="204"/>
    <col min="15107" max="15107" width="27" style="204" customWidth="1"/>
    <col min="15108" max="15362" width="9.140625" style="204"/>
    <col min="15363" max="15363" width="27" style="204" customWidth="1"/>
    <col min="15364" max="15618" width="9.140625" style="204"/>
    <col min="15619" max="15619" width="27" style="204" customWidth="1"/>
    <col min="15620" max="15874" width="9.140625" style="204"/>
    <col min="15875" max="15875" width="27" style="204" customWidth="1"/>
    <col min="15876" max="16130" width="9.140625" style="204"/>
    <col min="16131" max="16131" width="27" style="204" customWidth="1"/>
    <col min="16132" max="16384" width="9.140625" style="204"/>
  </cols>
  <sheetData>
    <row r="3" spans="1:11">
      <c r="C3" s="204" t="s">
        <v>158</v>
      </c>
    </row>
    <row r="4" spans="1:11">
      <c r="A4" s="217"/>
      <c r="B4" s="217"/>
      <c r="C4" s="217" t="s">
        <v>159</v>
      </c>
      <c r="D4" s="217"/>
      <c r="E4" s="217"/>
      <c r="F4" s="217"/>
    </row>
    <row r="5" spans="1:11">
      <c r="A5" s="217" t="s">
        <v>160</v>
      </c>
      <c r="B5" s="217" t="s">
        <v>112</v>
      </c>
      <c r="C5" s="217" t="s">
        <v>161</v>
      </c>
      <c r="D5" s="217"/>
      <c r="E5" s="217" t="s">
        <v>162</v>
      </c>
      <c r="F5" s="217"/>
    </row>
    <row r="6" spans="1:11">
      <c r="A6" s="217" t="s">
        <v>163</v>
      </c>
      <c r="B6" s="217" t="s">
        <v>163</v>
      </c>
      <c r="C6" s="217" t="s">
        <v>163</v>
      </c>
      <c r="D6" s="217" t="s">
        <v>163</v>
      </c>
      <c r="E6" s="217" t="s">
        <v>163</v>
      </c>
      <c r="F6" s="217" t="s">
        <v>163</v>
      </c>
    </row>
    <row r="7" spans="1:11">
      <c r="A7" s="217" t="s">
        <v>6</v>
      </c>
      <c r="B7" s="217" t="s">
        <v>112</v>
      </c>
      <c r="C7" s="217" t="s">
        <v>164</v>
      </c>
      <c r="D7" s="217" t="s">
        <v>10</v>
      </c>
      <c r="E7" s="217" t="s">
        <v>165</v>
      </c>
      <c r="F7" s="217" t="s">
        <v>12</v>
      </c>
    </row>
    <row r="8" spans="1:11" ht="110.25">
      <c r="A8" s="217"/>
      <c r="B8" s="217"/>
      <c r="C8" s="219" t="s">
        <v>140</v>
      </c>
      <c r="D8" s="217" t="s">
        <v>163</v>
      </c>
      <c r="E8" s="217" t="s">
        <v>163</v>
      </c>
      <c r="F8" s="217" t="s">
        <v>163</v>
      </c>
    </row>
    <row r="9" spans="1:11" ht="31.5">
      <c r="A9" s="217">
        <v>10</v>
      </c>
      <c r="B9" s="217" t="s">
        <v>166</v>
      </c>
      <c r="C9" s="219" t="s">
        <v>174</v>
      </c>
      <c r="D9" s="217">
        <v>455</v>
      </c>
      <c r="E9" s="217" t="s">
        <v>166</v>
      </c>
      <c r="F9" s="217">
        <f t="shared" ref="F9:F14" si="0">D9*A9</f>
        <v>4550</v>
      </c>
    </row>
    <row r="10" spans="1:11">
      <c r="A10" s="217">
        <v>1.8</v>
      </c>
      <c r="B10" s="217" t="s">
        <v>139</v>
      </c>
      <c r="C10" s="217" t="s">
        <v>167</v>
      </c>
      <c r="D10" s="217">
        <f>[2]Data!$AE$9</f>
        <v>947.1</v>
      </c>
      <c r="E10" s="217" t="s">
        <v>139</v>
      </c>
      <c r="F10" s="217">
        <f t="shared" si="0"/>
        <v>1704.78</v>
      </c>
    </row>
    <row r="11" spans="1:11">
      <c r="A11" s="217">
        <v>3.6</v>
      </c>
      <c r="B11" s="217" t="s">
        <v>65</v>
      </c>
      <c r="C11" s="217" t="s">
        <v>168</v>
      </c>
      <c r="D11" s="217">
        <f>[2]Data!$AE$10</f>
        <v>884.4</v>
      </c>
      <c r="E11" s="217" t="s">
        <v>65</v>
      </c>
      <c r="F11" s="217">
        <f t="shared" si="0"/>
        <v>3183.84</v>
      </c>
    </row>
    <row r="12" spans="1:11">
      <c r="A12" s="217">
        <v>2.2000000000000002</v>
      </c>
      <c r="B12" s="217" t="s">
        <v>65</v>
      </c>
      <c r="C12" s="217" t="s">
        <v>169</v>
      </c>
      <c r="D12" s="217">
        <f>[2]Data!$AE$11</f>
        <v>618.20000000000005</v>
      </c>
      <c r="E12" s="217" t="s">
        <v>65</v>
      </c>
      <c r="F12" s="217">
        <f t="shared" si="0"/>
        <v>1360.0400000000002</v>
      </c>
      <c r="K12" s="204">
        <f>60.6*10.76</f>
        <v>652.05600000000004</v>
      </c>
    </row>
    <row r="13" spans="1:11">
      <c r="A13" s="217">
        <v>0.5</v>
      </c>
      <c r="B13" s="217" t="s">
        <v>65</v>
      </c>
      <c r="C13" s="217" t="s">
        <v>170</v>
      </c>
      <c r="D13" s="217">
        <f>[2]Data!$AE$21</f>
        <v>727.1</v>
      </c>
      <c r="E13" s="217" t="s">
        <v>65</v>
      </c>
      <c r="F13" s="217">
        <f t="shared" si="0"/>
        <v>363.55</v>
      </c>
    </row>
    <row r="14" spans="1:11">
      <c r="A14" s="217">
        <v>0.08</v>
      </c>
      <c r="B14" s="217" t="s">
        <v>65</v>
      </c>
      <c r="C14" s="217" t="s">
        <v>171</v>
      </c>
      <c r="D14" s="217">
        <f>[2]Data!$K$140</f>
        <v>1568.5</v>
      </c>
      <c r="E14" s="217" t="s">
        <v>65</v>
      </c>
      <c r="F14" s="217">
        <f t="shared" si="0"/>
        <v>125.48</v>
      </c>
    </row>
    <row r="15" spans="1:11" s="216" customFormat="1">
      <c r="A15" s="218"/>
      <c r="B15" s="218"/>
      <c r="C15" s="218" t="s">
        <v>172</v>
      </c>
      <c r="D15" s="218"/>
      <c r="E15" s="218"/>
      <c r="F15" s="218">
        <f>SUM(F9:F14)</f>
        <v>11287.689999999999</v>
      </c>
    </row>
    <row r="16" spans="1:11" s="216" customFormat="1">
      <c r="A16" s="218"/>
      <c r="B16" s="218"/>
      <c r="C16" s="218" t="s">
        <v>173</v>
      </c>
      <c r="D16" s="218"/>
      <c r="E16" s="218"/>
      <c r="F16" s="218">
        <f>F15/10</f>
        <v>1128.7689999999998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I260"/>
  <sheetViews>
    <sheetView workbookViewId="0">
      <selection sqref="A1:XFD1048576"/>
    </sheetView>
  </sheetViews>
  <sheetFormatPr defaultRowHeight="15"/>
  <cols>
    <col min="1" max="1" width="5.7109375" style="200" customWidth="1"/>
    <col min="2" max="2" width="59.140625" style="201" customWidth="1"/>
    <col min="3" max="3" width="8.42578125" style="202" bestFit="1" customWidth="1"/>
    <col min="4" max="4" width="9.5703125" style="202" bestFit="1" customWidth="1"/>
    <col min="5" max="5" width="9.85546875" style="172" customWidth="1"/>
    <col min="6" max="6" width="6.140625" style="172" customWidth="1"/>
    <col min="7" max="7" width="4.28515625" style="172" customWidth="1"/>
    <col min="8" max="8" width="12" style="172" bestFit="1" customWidth="1"/>
    <col min="9" max="9" width="10" style="203" customWidth="1"/>
    <col min="10" max="256" width="9.140625" style="172"/>
    <col min="257" max="257" width="5.7109375" style="172" customWidth="1"/>
    <col min="258" max="258" width="41.5703125" style="172" customWidth="1"/>
    <col min="259" max="260" width="8.42578125" style="172" bestFit="1" customWidth="1"/>
    <col min="261" max="261" width="9.85546875" style="172" bestFit="1" customWidth="1"/>
    <col min="262" max="262" width="8.85546875" style="172" customWidth="1"/>
    <col min="263" max="263" width="10" style="172" customWidth="1"/>
    <col min="264" max="264" width="12" style="172" bestFit="1" customWidth="1"/>
    <col min="265" max="265" width="10" style="172" customWidth="1"/>
    <col min="266" max="512" width="9.140625" style="172"/>
    <col min="513" max="513" width="5.7109375" style="172" customWidth="1"/>
    <col min="514" max="514" width="41.5703125" style="172" customWidth="1"/>
    <col min="515" max="516" width="8.42578125" style="172" bestFit="1" customWidth="1"/>
    <col min="517" max="517" width="9.85546875" style="172" bestFit="1" customWidth="1"/>
    <col min="518" max="518" width="8.85546875" style="172" customWidth="1"/>
    <col min="519" max="519" width="10" style="172" customWidth="1"/>
    <col min="520" max="520" width="12" style="172" bestFit="1" customWidth="1"/>
    <col min="521" max="521" width="10" style="172" customWidth="1"/>
    <col min="522" max="768" width="9.140625" style="172"/>
    <col min="769" max="769" width="5.7109375" style="172" customWidth="1"/>
    <col min="770" max="770" width="41.5703125" style="172" customWidth="1"/>
    <col min="771" max="772" width="8.42578125" style="172" bestFit="1" customWidth="1"/>
    <col min="773" max="773" width="9.85546875" style="172" bestFit="1" customWidth="1"/>
    <col min="774" max="774" width="8.85546875" style="172" customWidth="1"/>
    <col min="775" max="775" width="10" style="172" customWidth="1"/>
    <col min="776" max="776" width="12" style="172" bestFit="1" customWidth="1"/>
    <col min="777" max="777" width="10" style="172" customWidth="1"/>
    <col min="778" max="1024" width="9.140625" style="172"/>
    <col min="1025" max="1025" width="5.7109375" style="172" customWidth="1"/>
    <col min="1026" max="1026" width="41.5703125" style="172" customWidth="1"/>
    <col min="1027" max="1028" width="8.42578125" style="172" bestFit="1" customWidth="1"/>
    <col min="1029" max="1029" width="9.85546875" style="172" bestFit="1" customWidth="1"/>
    <col min="1030" max="1030" width="8.85546875" style="172" customWidth="1"/>
    <col min="1031" max="1031" width="10" style="172" customWidth="1"/>
    <col min="1032" max="1032" width="12" style="172" bestFit="1" customWidth="1"/>
    <col min="1033" max="1033" width="10" style="172" customWidth="1"/>
    <col min="1034" max="1280" width="9.140625" style="172"/>
    <col min="1281" max="1281" width="5.7109375" style="172" customWidth="1"/>
    <col min="1282" max="1282" width="41.5703125" style="172" customWidth="1"/>
    <col min="1283" max="1284" width="8.42578125" style="172" bestFit="1" customWidth="1"/>
    <col min="1285" max="1285" width="9.85546875" style="172" bestFit="1" customWidth="1"/>
    <col min="1286" max="1286" width="8.85546875" style="172" customWidth="1"/>
    <col min="1287" max="1287" width="10" style="172" customWidth="1"/>
    <col min="1288" max="1288" width="12" style="172" bestFit="1" customWidth="1"/>
    <col min="1289" max="1289" width="10" style="172" customWidth="1"/>
    <col min="1290" max="1536" width="9.140625" style="172"/>
    <col min="1537" max="1537" width="5.7109375" style="172" customWidth="1"/>
    <col min="1538" max="1538" width="41.5703125" style="172" customWidth="1"/>
    <col min="1539" max="1540" width="8.42578125" style="172" bestFit="1" customWidth="1"/>
    <col min="1541" max="1541" width="9.85546875" style="172" bestFit="1" customWidth="1"/>
    <col min="1542" max="1542" width="8.85546875" style="172" customWidth="1"/>
    <col min="1543" max="1543" width="10" style="172" customWidth="1"/>
    <col min="1544" max="1544" width="12" style="172" bestFit="1" customWidth="1"/>
    <col min="1545" max="1545" width="10" style="172" customWidth="1"/>
    <col min="1546" max="1792" width="9.140625" style="172"/>
    <col min="1793" max="1793" width="5.7109375" style="172" customWidth="1"/>
    <col min="1794" max="1794" width="41.5703125" style="172" customWidth="1"/>
    <col min="1795" max="1796" width="8.42578125" style="172" bestFit="1" customWidth="1"/>
    <col min="1797" max="1797" width="9.85546875" style="172" bestFit="1" customWidth="1"/>
    <col min="1798" max="1798" width="8.85546875" style="172" customWidth="1"/>
    <col min="1799" max="1799" width="10" style="172" customWidth="1"/>
    <col min="1800" max="1800" width="12" style="172" bestFit="1" customWidth="1"/>
    <col min="1801" max="1801" width="10" style="172" customWidth="1"/>
    <col min="1802" max="2048" width="9.140625" style="172"/>
    <col min="2049" max="2049" width="5.7109375" style="172" customWidth="1"/>
    <col min="2050" max="2050" width="41.5703125" style="172" customWidth="1"/>
    <col min="2051" max="2052" width="8.42578125" style="172" bestFit="1" customWidth="1"/>
    <col min="2053" max="2053" width="9.85546875" style="172" bestFit="1" customWidth="1"/>
    <col min="2054" max="2054" width="8.85546875" style="172" customWidth="1"/>
    <col min="2055" max="2055" width="10" style="172" customWidth="1"/>
    <col min="2056" max="2056" width="12" style="172" bestFit="1" customWidth="1"/>
    <col min="2057" max="2057" width="10" style="172" customWidth="1"/>
    <col min="2058" max="2304" width="9.140625" style="172"/>
    <col min="2305" max="2305" width="5.7109375" style="172" customWidth="1"/>
    <col min="2306" max="2306" width="41.5703125" style="172" customWidth="1"/>
    <col min="2307" max="2308" width="8.42578125" style="172" bestFit="1" customWidth="1"/>
    <col min="2309" max="2309" width="9.85546875" style="172" bestFit="1" customWidth="1"/>
    <col min="2310" max="2310" width="8.85546875" style="172" customWidth="1"/>
    <col min="2311" max="2311" width="10" style="172" customWidth="1"/>
    <col min="2312" max="2312" width="12" style="172" bestFit="1" customWidth="1"/>
    <col min="2313" max="2313" width="10" style="172" customWidth="1"/>
    <col min="2314" max="2560" width="9.140625" style="172"/>
    <col min="2561" max="2561" width="5.7109375" style="172" customWidth="1"/>
    <col min="2562" max="2562" width="41.5703125" style="172" customWidth="1"/>
    <col min="2563" max="2564" width="8.42578125" style="172" bestFit="1" customWidth="1"/>
    <col min="2565" max="2565" width="9.85546875" style="172" bestFit="1" customWidth="1"/>
    <col min="2566" max="2566" width="8.85546875" style="172" customWidth="1"/>
    <col min="2567" max="2567" width="10" style="172" customWidth="1"/>
    <col min="2568" max="2568" width="12" style="172" bestFit="1" customWidth="1"/>
    <col min="2569" max="2569" width="10" style="172" customWidth="1"/>
    <col min="2570" max="2816" width="9.140625" style="172"/>
    <col min="2817" max="2817" width="5.7109375" style="172" customWidth="1"/>
    <col min="2818" max="2818" width="41.5703125" style="172" customWidth="1"/>
    <col min="2819" max="2820" width="8.42578125" style="172" bestFit="1" customWidth="1"/>
    <col min="2821" max="2821" width="9.85546875" style="172" bestFit="1" customWidth="1"/>
    <col min="2822" max="2822" width="8.85546875" style="172" customWidth="1"/>
    <col min="2823" max="2823" width="10" style="172" customWidth="1"/>
    <col min="2824" max="2824" width="12" style="172" bestFit="1" customWidth="1"/>
    <col min="2825" max="2825" width="10" style="172" customWidth="1"/>
    <col min="2826" max="3072" width="9.140625" style="172"/>
    <col min="3073" max="3073" width="5.7109375" style="172" customWidth="1"/>
    <col min="3074" max="3074" width="41.5703125" style="172" customWidth="1"/>
    <col min="3075" max="3076" width="8.42578125" style="172" bestFit="1" customWidth="1"/>
    <col min="3077" max="3077" width="9.85546875" style="172" bestFit="1" customWidth="1"/>
    <col min="3078" max="3078" width="8.85546875" style="172" customWidth="1"/>
    <col min="3079" max="3079" width="10" style="172" customWidth="1"/>
    <col min="3080" max="3080" width="12" style="172" bestFit="1" customWidth="1"/>
    <col min="3081" max="3081" width="10" style="172" customWidth="1"/>
    <col min="3082" max="3328" width="9.140625" style="172"/>
    <col min="3329" max="3329" width="5.7109375" style="172" customWidth="1"/>
    <col min="3330" max="3330" width="41.5703125" style="172" customWidth="1"/>
    <col min="3331" max="3332" width="8.42578125" style="172" bestFit="1" customWidth="1"/>
    <col min="3333" max="3333" width="9.85546875" style="172" bestFit="1" customWidth="1"/>
    <col min="3334" max="3334" width="8.85546875" style="172" customWidth="1"/>
    <col min="3335" max="3335" width="10" style="172" customWidth="1"/>
    <col min="3336" max="3336" width="12" style="172" bestFit="1" customWidth="1"/>
    <col min="3337" max="3337" width="10" style="172" customWidth="1"/>
    <col min="3338" max="3584" width="9.140625" style="172"/>
    <col min="3585" max="3585" width="5.7109375" style="172" customWidth="1"/>
    <col min="3586" max="3586" width="41.5703125" style="172" customWidth="1"/>
    <col min="3587" max="3588" width="8.42578125" style="172" bestFit="1" customWidth="1"/>
    <col min="3589" max="3589" width="9.85546875" style="172" bestFit="1" customWidth="1"/>
    <col min="3590" max="3590" width="8.85546875" style="172" customWidth="1"/>
    <col min="3591" max="3591" width="10" style="172" customWidth="1"/>
    <col min="3592" max="3592" width="12" style="172" bestFit="1" customWidth="1"/>
    <col min="3593" max="3593" width="10" style="172" customWidth="1"/>
    <col min="3594" max="3840" width="9.140625" style="172"/>
    <col min="3841" max="3841" width="5.7109375" style="172" customWidth="1"/>
    <col min="3842" max="3842" width="41.5703125" style="172" customWidth="1"/>
    <col min="3843" max="3844" width="8.42578125" style="172" bestFit="1" customWidth="1"/>
    <col min="3845" max="3845" width="9.85546875" style="172" bestFit="1" customWidth="1"/>
    <col min="3846" max="3846" width="8.85546875" style="172" customWidth="1"/>
    <col min="3847" max="3847" width="10" style="172" customWidth="1"/>
    <col min="3848" max="3848" width="12" style="172" bestFit="1" customWidth="1"/>
    <col min="3849" max="3849" width="10" style="172" customWidth="1"/>
    <col min="3850" max="4096" width="9.140625" style="172"/>
    <col min="4097" max="4097" width="5.7109375" style="172" customWidth="1"/>
    <col min="4098" max="4098" width="41.5703125" style="172" customWidth="1"/>
    <col min="4099" max="4100" width="8.42578125" style="172" bestFit="1" customWidth="1"/>
    <col min="4101" max="4101" width="9.85546875" style="172" bestFit="1" customWidth="1"/>
    <col min="4102" max="4102" width="8.85546875" style="172" customWidth="1"/>
    <col min="4103" max="4103" width="10" style="172" customWidth="1"/>
    <col min="4104" max="4104" width="12" style="172" bestFit="1" customWidth="1"/>
    <col min="4105" max="4105" width="10" style="172" customWidth="1"/>
    <col min="4106" max="4352" width="9.140625" style="172"/>
    <col min="4353" max="4353" width="5.7109375" style="172" customWidth="1"/>
    <col min="4354" max="4354" width="41.5703125" style="172" customWidth="1"/>
    <col min="4355" max="4356" width="8.42578125" style="172" bestFit="1" customWidth="1"/>
    <col min="4357" max="4357" width="9.85546875" style="172" bestFit="1" customWidth="1"/>
    <col min="4358" max="4358" width="8.85546875" style="172" customWidth="1"/>
    <col min="4359" max="4359" width="10" style="172" customWidth="1"/>
    <col min="4360" max="4360" width="12" style="172" bestFit="1" customWidth="1"/>
    <col min="4361" max="4361" width="10" style="172" customWidth="1"/>
    <col min="4362" max="4608" width="9.140625" style="172"/>
    <col min="4609" max="4609" width="5.7109375" style="172" customWidth="1"/>
    <col min="4610" max="4610" width="41.5703125" style="172" customWidth="1"/>
    <col min="4611" max="4612" width="8.42578125" style="172" bestFit="1" customWidth="1"/>
    <col min="4613" max="4613" width="9.85546875" style="172" bestFit="1" customWidth="1"/>
    <col min="4614" max="4614" width="8.85546875" style="172" customWidth="1"/>
    <col min="4615" max="4615" width="10" style="172" customWidth="1"/>
    <col min="4616" max="4616" width="12" style="172" bestFit="1" customWidth="1"/>
    <col min="4617" max="4617" width="10" style="172" customWidth="1"/>
    <col min="4618" max="4864" width="9.140625" style="172"/>
    <col min="4865" max="4865" width="5.7109375" style="172" customWidth="1"/>
    <col min="4866" max="4866" width="41.5703125" style="172" customWidth="1"/>
    <col min="4867" max="4868" width="8.42578125" style="172" bestFit="1" customWidth="1"/>
    <col min="4869" max="4869" width="9.85546875" style="172" bestFit="1" customWidth="1"/>
    <col min="4870" max="4870" width="8.85546875" style="172" customWidth="1"/>
    <col min="4871" max="4871" width="10" style="172" customWidth="1"/>
    <col min="4872" max="4872" width="12" style="172" bestFit="1" customWidth="1"/>
    <col min="4873" max="4873" width="10" style="172" customWidth="1"/>
    <col min="4874" max="5120" width="9.140625" style="172"/>
    <col min="5121" max="5121" width="5.7109375" style="172" customWidth="1"/>
    <col min="5122" max="5122" width="41.5703125" style="172" customWidth="1"/>
    <col min="5123" max="5124" width="8.42578125" style="172" bestFit="1" customWidth="1"/>
    <col min="5125" max="5125" width="9.85546875" style="172" bestFit="1" customWidth="1"/>
    <col min="5126" max="5126" width="8.85546875" style="172" customWidth="1"/>
    <col min="5127" max="5127" width="10" style="172" customWidth="1"/>
    <col min="5128" max="5128" width="12" style="172" bestFit="1" customWidth="1"/>
    <col min="5129" max="5129" width="10" style="172" customWidth="1"/>
    <col min="5130" max="5376" width="9.140625" style="172"/>
    <col min="5377" max="5377" width="5.7109375" style="172" customWidth="1"/>
    <col min="5378" max="5378" width="41.5703125" style="172" customWidth="1"/>
    <col min="5379" max="5380" width="8.42578125" style="172" bestFit="1" customWidth="1"/>
    <col min="5381" max="5381" width="9.85546875" style="172" bestFit="1" customWidth="1"/>
    <col min="5382" max="5382" width="8.85546875" style="172" customWidth="1"/>
    <col min="5383" max="5383" width="10" style="172" customWidth="1"/>
    <col min="5384" max="5384" width="12" style="172" bestFit="1" customWidth="1"/>
    <col min="5385" max="5385" width="10" style="172" customWidth="1"/>
    <col min="5386" max="5632" width="9.140625" style="172"/>
    <col min="5633" max="5633" width="5.7109375" style="172" customWidth="1"/>
    <col min="5634" max="5634" width="41.5703125" style="172" customWidth="1"/>
    <col min="5635" max="5636" width="8.42578125" style="172" bestFit="1" customWidth="1"/>
    <col min="5637" max="5637" width="9.85546875" style="172" bestFit="1" customWidth="1"/>
    <col min="5638" max="5638" width="8.85546875" style="172" customWidth="1"/>
    <col min="5639" max="5639" width="10" style="172" customWidth="1"/>
    <col min="5640" max="5640" width="12" style="172" bestFit="1" customWidth="1"/>
    <col min="5641" max="5641" width="10" style="172" customWidth="1"/>
    <col min="5642" max="5888" width="9.140625" style="172"/>
    <col min="5889" max="5889" width="5.7109375" style="172" customWidth="1"/>
    <col min="5890" max="5890" width="41.5703125" style="172" customWidth="1"/>
    <col min="5891" max="5892" width="8.42578125" style="172" bestFit="1" customWidth="1"/>
    <col min="5893" max="5893" width="9.85546875" style="172" bestFit="1" customWidth="1"/>
    <col min="5894" max="5894" width="8.85546875" style="172" customWidth="1"/>
    <col min="5895" max="5895" width="10" style="172" customWidth="1"/>
    <col min="5896" max="5896" width="12" style="172" bestFit="1" customWidth="1"/>
    <col min="5897" max="5897" width="10" style="172" customWidth="1"/>
    <col min="5898" max="6144" width="9.140625" style="172"/>
    <col min="6145" max="6145" width="5.7109375" style="172" customWidth="1"/>
    <col min="6146" max="6146" width="41.5703125" style="172" customWidth="1"/>
    <col min="6147" max="6148" width="8.42578125" style="172" bestFit="1" customWidth="1"/>
    <col min="6149" max="6149" width="9.85546875" style="172" bestFit="1" customWidth="1"/>
    <col min="6150" max="6150" width="8.85546875" style="172" customWidth="1"/>
    <col min="6151" max="6151" width="10" style="172" customWidth="1"/>
    <col min="6152" max="6152" width="12" style="172" bestFit="1" customWidth="1"/>
    <col min="6153" max="6153" width="10" style="172" customWidth="1"/>
    <col min="6154" max="6400" width="9.140625" style="172"/>
    <col min="6401" max="6401" width="5.7109375" style="172" customWidth="1"/>
    <col min="6402" max="6402" width="41.5703125" style="172" customWidth="1"/>
    <col min="6403" max="6404" width="8.42578125" style="172" bestFit="1" customWidth="1"/>
    <col min="6405" max="6405" width="9.85546875" style="172" bestFit="1" customWidth="1"/>
    <col min="6406" max="6406" width="8.85546875" style="172" customWidth="1"/>
    <col min="6407" max="6407" width="10" style="172" customWidth="1"/>
    <col min="6408" max="6408" width="12" style="172" bestFit="1" customWidth="1"/>
    <col min="6409" max="6409" width="10" style="172" customWidth="1"/>
    <col min="6410" max="6656" width="9.140625" style="172"/>
    <col min="6657" max="6657" width="5.7109375" style="172" customWidth="1"/>
    <col min="6658" max="6658" width="41.5703125" style="172" customWidth="1"/>
    <col min="6659" max="6660" width="8.42578125" style="172" bestFit="1" customWidth="1"/>
    <col min="6661" max="6661" width="9.85546875" style="172" bestFit="1" customWidth="1"/>
    <col min="6662" max="6662" width="8.85546875" style="172" customWidth="1"/>
    <col min="6663" max="6663" width="10" style="172" customWidth="1"/>
    <col min="6664" max="6664" width="12" style="172" bestFit="1" customWidth="1"/>
    <col min="6665" max="6665" width="10" style="172" customWidth="1"/>
    <col min="6666" max="6912" width="9.140625" style="172"/>
    <col min="6913" max="6913" width="5.7109375" style="172" customWidth="1"/>
    <col min="6914" max="6914" width="41.5703125" style="172" customWidth="1"/>
    <col min="6915" max="6916" width="8.42578125" style="172" bestFit="1" customWidth="1"/>
    <col min="6917" max="6917" width="9.85546875" style="172" bestFit="1" customWidth="1"/>
    <col min="6918" max="6918" width="8.85546875" style="172" customWidth="1"/>
    <col min="6919" max="6919" width="10" style="172" customWidth="1"/>
    <col min="6920" max="6920" width="12" style="172" bestFit="1" customWidth="1"/>
    <col min="6921" max="6921" width="10" style="172" customWidth="1"/>
    <col min="6922" max="7168" width="9.140625" style="172"/>
    <col min="7169" max="7169" width="5.7109375" style="172" customWidth="1"/>
    <col min="7170" max="7170" width="41.5703125" style="172" customWidth="1"/>
    <col min="7171" max="7172" width="8.42578125" style="172" bestFit="1" customWidth="1"/>
    <col min="7173" max="7173" width="9.85546875" style="172" bestFit="1" customWidth="1"/>
    <col min="7174" max="7174" width="8.85546875" style="172" customWidth="1"/>
    <col min="7175" max="7175" width="10" style="172" customWidth="1"/>
    <col min="7176" max="7176" width="12" style="172" bestFit="1" customWidth="1"/>
    <col min="7177" max="7177" width="10" style="172" customWidth="1"/>
    <col min="7178" max="7424" width="9.140625" style="172"/>
    <col min="7425" max="7425" width="5.7109375" style="172" customWidth="1"/>
    <col min="7426" max="7426" width="41.5703125" style="172" customWidth="1"/>
    <col min="7427" max="7428" width="8.42578125" style="172" bestFit="1" customWidth="1"/>
    <col min="7429" max="7429" width="9.85546875" style="172" bestFit="1" customWidth="1"/>
    <col min="7430" max="7430" width="8.85546875" style="172" customWidth="1"/>
    <col min="7431" max="7431" width="10" style="172" customWidth="1"/>
    <col min="7432" max="7432" width="12" style="172" bestFit="1" customWidth="1"/>
    <col min="7433" max="7433" width="10" style="172" customWidth="1"/>
    <col min="7434" max="7680" width="9.140625" style="172"/>
    <col min="7681" max="7681" width="5.7109375" style="172" customWidth="1"/>
    <col min="7682" max="7682" width="41.5703125" style="172" customWidth="1"/>
    <col min="7683" max="7684" width="8.42578125" style="172" bestFit="1" customWidth="1"/>
    <col min="7685" max="7685" width="9.85546875" style="172" bestFit="1" customWidth="1"/>
    <col min="7686" max="7686" width="8.85546875" style="172" customWidth="1"/>
    <col min="7687" max="7687" width="10" style="172" customWidth="1"/>
    <col min="7688" max="7688" width="12" style="172" bestFit="1" customWidth="1"/>
    <col min="7689" max="7689" width="10" style="172" customWidth="1"/>
    <col min="7690" max="7936" width="9.140625" style="172"/>
    <col min="7937" max="7937" width="5.7109375" style="172" customWidth="1"/>
    <col min="7938" max="7938" width="41.5703125" style="172" customWidth="1"/>
    <col min="7939" max="7940" width="8.42578125" style="172" bestFit="1" customWidth="1"/>
    <col min="7941" max="7941" width="9.85546875" style="172" bestFit="1" customWidth="1"/>
    <col min="7942" max="7942" width="8.85546875" style="172" customWidth="1"/>
    <col min="7943" max="7943" width="10" style="172" customWidth="1"/>
    <col min="7944" max="7944" width="12" style="172" bestFit="1" customWidth="1"/>
    <col min="7945" max="7945" width="10" style="172" customWidth="1"/>
    <col min="7946" max="8192" width="9.140625" style="172"/>
    <col min="8193" max="8193" width="5.7109375" style="172" customWidth="1"/>
    <col min="8194" max="8194" width="41.5703125" style="172" customWidth="1"/>
    <col min="8195" max="8196" width="8.42578125" style="172" bestFit="1" customWidth="1"/>
    <col min="8197" max="8197" width="9.85546875" style="172" bestFit="1" customWidth="1"/>
    <col min="8198" max="8198" width="8.85546875" style="172" customWidth="1"/>
    <col min="8199" max="8199" width="10" style="172" customWidth="1"/>
    <col min="8200" max="8200" width="12" style="172" bestFit="1" customWidth="1"/>
    <col min="8201" max="8201" width="10" style="172" customWidth="1"/>
    <col min="8202" max="8448" width="9.140625" style="172"/>
    <col min="8449" max="8449" width="5.7109375" style="172" customWidth="1"/>
    <col min="8450" max="8450" width="41.5703125" style="172" customWidth="1"/>
    <col min="8451" max="8452" width="8.42578125" style="172" bestFit="1" customWidth="1"/>
    <col min="8453" max="8453" width="9.85546875" style="172" bestFit="1" customWidth="1"/>
    <col min="8454" max="8454" width="8.85546875" style="172" customWidth="1"/>
    <col min="8455" max="8455" width="10" style="172" customWidth="1"/>
    <col min="8456" max="8456" width="12" style="172" bestFit="1" customWidth="1"/>
    <col min="8457" max="8457" width="10" style="172" customWidth="1"/>
    <col min="8458" max="8704" width="9.140625" style="172"/>
    <col min="8705" max="8705" width="5.7109375" style="172" customWidth="1"/>
    <col min="8706" max="8706" width="41.5703125" style="172" customWidth="1"/>
    <col min="8707" max="8708" width="8.42578125" style="172" bestFit="1" customWidth="1"/>
    <col min="8709" max="8709" width="9.85546875" style="172" bestFit="1" customWidth="1"/>
    <col min="8710" max="8710" width="8.85546875" style="172" customWidth="1"/>
    <col min="8711" max="8711" width="10" style="172" customWidth="1"/>
    <col min="8712" max="8712" width="12" style="172" bestFit="1" customWidth="1"/>
    <col min="8713" max="8713" width="10" style="172" customWidth="1"/>
    <col min="8714" max="8960" width="9.140625" style="172"/>
    <col min="8961" max="8961" width="5.7109375" style="172" customWidth="1"/>
    <col min="8962" max="8962" width="41.5703125" style="172" customWidth="1"/>
    <col min="8963" max="8964" width="8.42578125" style="172" bestFit="1" customWidth="1"/>
    <col min="8965" max="8965" width="9.85546875" style="172" bestFit="1" customWidth="1"/>
    <col min="8966" max="8966" width="8.85546875" style="172" customWidth="1"/>
    <col min="8967" max="8967" width="10" style="172" customWidth="1"/>
    <col min="8968" max="8968" width="12" style="172" bestFit="1" customWidth="1"/>
    <col min="8969" max="8969" width="10" style="172" customWidth="1"/>
    <col min="8970" max="9216" width="9.140625" style="172"/>
    <col min="9217" max="9217" width="5.7109375" style="172" customWidth="1"/>
    <col min="9218" max="9218" width="41.5703125" style="172" customWidth="1"/>
    <col min="9219" max="9220" width="8.42578125" style="172" bestFit="1" customWidth="1"/>
    <col min="9221" max="9221" width="9.85546875" style="172" bestFit="1" customWidth="1"/>
    <col min="9222" max="9222" width="8.85546875" style="172" customWidth="1"/>
    <col min="9223" max="9223" width="10" style="172" customWidth="1"/>
    <col min="9224" max="9224" width="12" style="172" bestFit="1" customWidth="1"/>
    <col min="9225" max="9225" width="10" style="172" customWidth="1"/>
    <col min="9226" max="9472" width="9.140625" style="172"/>
    <col min="9473" max="9473" width="5.7109375" style="172" customWidth="1"/>
    <col min="9474" max="9474" width="41.5703125" style="172" customWidth="1"/>
    <col min="9475" max="9476" width="8.42578125" style="172" bestFit="1" customWidth="1"/>
    <col min="9477" max="9477" width="9.85546875" style="172" bestFit="1" customWidth="1"/>
    <col min="9478" max="9478" width="8.85546875" style="172" customWidth="1"/>
    <col min="9479" max="9479" width="10" style="172" customWidth="1"/>
    <col min="9480" max="9480" width="12" style="172" bestFit="1" customWidth="1"/>
    <col min="9481" max="9481" width="10" style="172" customWidth="1"/>
    <col min="9482" max="9728" width="9.140625" style="172"/>
    <col min="9729" max="9729" width="5.7109375" style="172" customWidth="1"/>
    <col min="9730" max="9730" width="41.5703125" style="172" customWidth="1"/>
    <col min="9731" max="9732" width="8.42578125" style="172" bestFit="1" customWidth="1"/>
    <col min="9733" max="9733" width="9.85546875" style="172" bestFit="1" customWidth="1"/>
    <col min="9734" max="9734" width="8.85546875" style="172" customWidth="1"/>
    <col min="9735" max="9735" width="10" style="172" customWidth="1"/>
    <col min="9736" max="9736" width="12" style="172" bestFit="1" customWidth="1"/>
    <col min="9737" max="9737" width="10" style="172" customWidth="1"/>
    <col min="9738" max="9984" width="9.140625" style="172"/>
    <col min="9985" max="9985" width="5.7109375" style="172" customWidth="1"/>
    <col min="9986" max="9986" width="41.5703125" style="172" customWidth="1"/>
    <col min="9987" max="9988" width="8.42578125" style="172" bestFit="1" customWidth="1"/>
    <col min="9989" max="9989" width="9.85546875" style="172" bestFit="1" customWidth="1"/>
    <col min="9990" max="9990" width="8.85546875" style="172" customWidth="1"/>
    <col min="9991" max="9991" width="10" style="172" customWidth="1"/>
    <col min="9992" max="9992" width="12" style="172" bestFit="1" customWidth="1"/>
    <col min="9993" max="9993" width="10" style="172" customWidth="1"/>
    <col min="9994" max="10240" width="9.140625" style="172"/>
    <col min="10241" max="10241" width="5.7109375" style="172" customWidth="1"/>
    <col min="10242" max="10242" width="41.5703125" style="172" customWidth="1"/>
    <col min="10243" max="10244" width="8.42578125" style="172" bestFit="1" customWidth="1"/>
    <col min="10245" max="10245" width="9.85546875" style="172" bestFit="1" customWidth="1"/>
    <col min="10246" max="10246" width="8.85546875" style="172" customWidth="1"/>
    <col min="10247" max="10247" width="10" style="172" customWidth="1"/>
    <col min="10248" max="10248" width="12" style="172" bestFit="1" customWidth="1"/>
    <col min="10249" max="10249" width="10" style="172" customWidth="1"/>
    <col min="10250" max="10496" width="9.140625" style="172"/>
    <col min="10497" max="10497" width="5.7109375" style="172" customWidth="1"/>
    <col min="10498" max="10498" width="41.5703125" style="172" customWidth="1"/>
    <col min="10499" max="10500" width="8.42578125" style="172" bestFit="1" customWidth="1"/>
    <col min="10501" max="10501" width="9.85546875" style="172" bestFit="1" customWidth="1"/>
    <col min="10502" max="10502" width="8.85546875" style="172" customWidth="1"/>
    <col min="10503" max="10503" width="10" style="172" customWidth="1"/>
    <col min="10504" max="10504" width="12" style="172" bestFit="1" customWidth="1"/>
    <col min="10505" max="10505" width="10" style="172" customWidth="1"/>
    <col min="10506" max="10752" width="9.140625" style="172"/>
    <col min="10753" max="10753" width="5.7109375" style="172" customWidth="1"/>
    <col min="10754" max="10754" width="41.5703125" style="172" customWidth="1"/>
    <col min="10755" max="10756" width="8.42578125" style="172" bestFit="1" customWidth="1"/>
    <col min="10757" max="10757" width="9.85546875" style="172" bestFit="1" customWidth="1"/>
    <col min="10758" max="10758" width="8.85546875" style="172" customWidth="1"/>
    <col min="10759" max="10759" width="10" style="172" customWidth="1"/>
    <col min="10760" max="10760" width="12" style="172" bestFit="1" customWidth="1"/>
    <col min="10761" max="10761" width="10" style="172" customWidth="1"/>
    <col min="10762" max="11008" width="9.140625" style="172"/>
    <col min="11009" max="11009" width="5.7109375" style="172" customWidth="1"/>
    <col min="11010" max="11010" width="41.5703125" style="172" customWidth="1"/>
    <col min="11011" max="11012" width="8.42578125" style="172" bestFit="1" customWidth="1"/>
    <col min="11013" max="11013" width="9.85546875" style="172" bestFit="1" customWidth="1"/>
    <col min="11014" max="11014" width="8.85546875" style="172" customWidth="1"/>
    <col min="11015" max="11015" width="10" style="172" customWidth="1"/>
    <col min="11016" max="11016" width="12" style="172" bestFit="1" customWidth="1"/>
    <col min="11017" max="11017" width="10" style="172" customWidth="1"/>
    <col min="11018" max="11264" width="9.140625" style="172"/>
    <col min="11265" max="11265" width="5.7109375" style="172" customWidth="1"/>
    <col min="11266" max="11266" width="41.5703125" style="172" customWidth="1"/>
    <col min="11267" max="11268" width="8.42578125" style="172" bestFit="1" customWidth="1"/>
    <col min="11269" max="11269" width="9.85546875" style="172" bestFit="1" customWidth="1"/>
    <col min="11270" max="11270" width="8.85546875" style="172" customWidth="1"/>
    <col min="11271" max="11271" width="10" style="172" customWidth="1"/>
    <col min="11272" max="11272" width="12" style="172" bestFit="1" customWidth="1"/>
    <col min="11273" max="11273" width="10" style="172" customWidth="1"/>
    <col min="11274" max="11520" width="9.140625" style="172"/>
    <col min="11521" max="11521" width="5.7109375" style="172" customWidth="1"/>
    <col min="11522" max="11522" width="41.5703125" style="172" customWidth="1"/>
    <col min="11523" max="11524" width="8.42578125" style="172" bestFit="1" customWidth="1"/>
    <col min="11525" max="11525" width="9.85546875" style="172" bestFit="1" customWidth="1"/>
    <col min="11526" max="11526" width="8.85546875" style="172" customWidth="1"/>
    <col min="11527" max="11527" width="10" style="172" customWidth="1"/>
    <col min="11528" max="11528" width="12" style="172" bestFit="1" customWidth="1"/>
    <col min="11529" max="11529" width="10" style="172" customWidth="1"/>
    <col min="11530" max="11776" width="9.140625" style="172"/>
    <col min="11777" max="11777" width="5.7109375" style="172" customWidth="1"/>
    <col min="11778" max="11778" width="41.5703125" style="172" customWidth="1"/>
    <col min="11779" max="11780" width="8.42578125" style="172" bestFit="1" customWidth="1"/>
    <col min="11781" max="11781" width="9.85546875" style="172" bestFit="1" customWidth="1"/>
    <col min="11782" max="11782" width="8.85546875" style="172" customWidth="1"/>
    <col min="11783" max="11783" width="10" style="172" customWidth="1"/>
    <col min="11784" max="11784" width="12" style="172" bestFit="1" customWidth="1"/>
    <col min="11785" max="11785" width="10" style="172" customWidth="1"/>
    <col min="11786" max="12032" width="9.140625" style="172"/>
    <col min="12033" max="12033" width="5.7109375" style="172" customWidth="1"/>
    <col min="12034" max="12034" width="41.5703125" style="172" customWidth="1"/>
    <col min="12035" max="12036" width="8.42578125" style="172" bestFit="1" customWidth="1"/>
    <col min="12037" max="12037" width="9.85546875" style="172" bestFit="1" customWidth="1"/>
    <col min="12038" max="12038" width="8.85546875" style="172" customWidth="1"/>
    <col min="12039" max="12039" width="10" style="172" customWidth="1"/>
    <col min="12040" max="12040" width="12" style="172" bestFit="1" customWidth="1"/>
    <col min="12041" max="12041" width="10" style="172" customWidth="1"/>
    <col min="12042" max="12288" width="9.140625" style="172"/>
    <col min="12289" max="12289" width="5.7109375" style="172" customWidth="1"/>
    <col min="12290" max="12290" width="41.5703125" style="172" customWidth="1"/>
    <col min="12291" max="12292" width="8.42578125" style="172" bestFit="1" customWidth="1"/>
    <col min="12293" max="12293" width="9.85546875" style="172" bestFit="1" customWidth="1"/>
    <col min="12294" max="12294" width="8.85546875" style="172" customWidth="1"/>
    <col min="12295" max="12295" width="10" style="172" customWidth="1"/>
    <col min="12296" max="12296" width="12" style="172" bestFit="1" customWidth="1"/>
    <col min="12297" max="12297" width="10" style="172" customWidth="1"/>
    <col min="12298" max="12544" width="9.140625" style="172"/>
    <col min="12545" max="12545" width="5.7109375" style="172" customWidth="1"/>
    <col min="12546" max="12546" width="41.5703125" style="172" customWidth="1"/>
    <col min="12547" max="12548" width="8.42578125" style="172" bestFit="1" customWidth="1"/>
    <col min="12549" max="12549" width="9.85546875" style="172" bestFit="1" customWidth="1"/>
    <col min="12550" max="12550" width="8.85546875" style="172" customWidth="1"/>
    <col min="12551" max="12551" width="10" style="172" customWidth="1"/>
    <col min="12552" max="12552" width="12" style="172" bestFit="1" customWidth="1"/>
    <col min="12553" max="12553" width="10" style="172" customWidth="1"/>
    <col min="12554" max="12800" width="9.140625" style="172"/>
    <col min="12801" max="12801" width="5.7109375" style="172" customWidth="1"/>
    <col min="12802" max="12802" width="41.5703125" style="172" customWidth="1"/>
    <col min="12803" max="12804" width="8.42578125" style="172" bestFit="1" customWidth="1"/>
    <col min="12805" max="12805" width="9.85546875" style="172" bestFit="1" customWidth="1"/>
    <col min="12806" max="12806" width="8.85546875" style="172" customWidth="1"/>
    <col min="12807" max="12807" width="10" style="172" customWidth="1"/>
    <col min="12808" max="12808" width="12" style="172" bestFit="1" customWidth="1"/>
    <col min="12809" max="12809" width="10" style="172" customWidth="1"/>
    <col min="12810" max="13056" width="9.140625" style="172"/>
    <col min="13057" max="13057" width="5.7109375" style="172" customWidth="1"/>
    <col min="13058" max="13058" width="41.5703125" style="172" customWidth="1"/>
    <col min="13059" max="13060" width="8.42578125" style="172" bestFit="1" customWidth="1"/>
    <col min="13061" max="13061" width="9.85546875" style="172" bestFit="1" customWidth="1"/>
    <col min="13062" max="13062" width="8.85546875" style="172" customWidth="1"/>
    <col min="13063" max="13063" width="10" style="172" customWidth="1"/>
    <col min="13064" max="13064" width="12" style="172" bestFit="1" customWidth="1"/>
    <col min="13065" max="13065" width="10" style="172" customWidth="1"/>
    <col min="13066" max="13312" width="9.140625" style="172"/>
    <col min="13313" max="13313" width="5.7109375" style="172" customWidth="1"/>
    <col min="13314" max="13314" width="41.5703125" style="172" customWidth="1"/>
    <col min="13315" max="13316" width="8.42578125" style="172" bestFit="1" customWidth="1"/>
    <col min="13317" max="13317" width="9.85546875" style="172" bestFit="1" customWidth="1"/>
    <col min="13318" max="13318" width="8.85546875" style="172" customWidth="1"/>
    <col min="13319" max="13319" width="10" style="172" customWidth="1"/>
    <col min="13320" max="13320" width="12" style="172" bestFit="1" customWidth="1"/>
    <col min="13321" max="13321" width="10" style="172" customWidth="1"/>
    <col min="13322" max="13568" width="9.140625" style="172"/>
    <col min="13569" max="13569" width="5.7109375" style="172" customWidth="1"/>
    <col min="13570" max="13570" width="41.5703125" style="172" customWidth="1"/>
    <col min="13571" max="13572" width="8.42578125" style="172" bestFit="1" customWidth="1"/>
    <col min="13573" max="13573" width="9.85546875" style="172" bestFit="1" customWidth="1"/>
    <col min="13574" max="13574" width="8.85546875" style="172" customWidth="1"/>
    <col min="13575" max="13575" width="10" style="172" customWidth="1"/>
    <col min="13576" max="13576" width="12" style="172" bestFit="1" customWidth="1"/>
    <col min="13577" max="13577" width="10" style="172" customWidth="1"/>
    <col min="13578" max="13824" width="9.140625" style="172"/>
    <col min="13825" max="13825" width="5.7109375" style="172" customWidth="1"/>
    <col min="13826" max="13826" width="41.5703125" style="172" customWidth="1"/>
    <col min="13827" max="13828" width="8.42578125" style="172" bestFit="1" customWidth="1"/>
    <col min="13829" max="13829" width="9.85546875" style="172" bestFit="1" customWidth="1"/>
    <col min="13830" max="13830" width="8.85546875" style="172" customWidth="1"/>
    <col min="13831" max="13831" width="10" style="172" customWidth="1"/>
    <col min="13832" max="13832" width="12" style="172" bestFit="1" customWidth="1"/>
    <col min="13833" max="13833" width="10" style="172" customWidth="1"/>
    <col min="13834" max="14080" width="9.140625" style="172"/>
    <col min="14081" max="14081" width="5.7109375" style="172" customWidth="1"/>
    <col min="14082" max="14082" width="41.5703125" style="172" customWidth="1"/>
    <col min="14083" max="14084" width="8.42578125" style="172" bestFit="1" customWidth="1"/>
    <col min="14085" max="14085" width="9.85546875" style="172" bestFit="1" customWidth="1"/>
    <col min="14086" max="14086" width="8.85546875" style="172" customWidth="1"/>
    <col min="14087" max="14087" width="10" style="172" customWidth="1"/>
    <col min="14088" max="14088" width="12" style="172" bestFit="1" customWidth="1"/>
    <col min="14089" max="14089" width="10" style="172" customWidth="1"/>
    <col min="14090" max="14336" width="9.140625" style="172"/>
    <col min="14337" max="14337" width="5.7109375" style="172" customWidth="1"/>
    <col min="14338" max="14338" width="41.5703125" style="172" customWidth="1"/>
    <col min="14339" max="14340" width="8.42578125" style="172" bestFit="1" customWidth="1"/>
    <col min="14341" max="14341" width="9.85546875" style="172" bestFit="1" customWidth="1"/>
    <col min="14342" max="14342" width="8.85546875" style="172" customWidth="1"/>
    <col min="14343" max="14343" width="10" style="172" customWidth="1"/>
    <col min="14344" max="14344" width="12" style="172" bestFit="1" customWidth="1"/>
    <col min="14345" max="14345" width="10" style="172" customWidth="1"/>
    <col min="14346" max="14592" width="9.140625" style="172"/>
    <col min="14593" max="14593" width="5.7109375" style="172" customWidth="1"/>
    <col min="14594" max="14594" width="41.5703125" style="172" customWidth="1"/>
    <col min="14595" max="14596" width="8.42578125" style="172" bestFit="1" customWidth="1"/>
    <col min="14597" max="14597" width="9.85546875" style="172" bestFit="1" customWidth="1"/>
    <col min="14598" max="14598" width="8.85546875" style="172" customWidth="1"/>
    <col min="14599" max="14599" width="10" style="172" customWidth="1"/>
    <col min="14600" max="14600" width="12" style="172" bestFit="1" customWidth="1"/>
    <col min="14601" max="14601" width="10" style="172" customWidth="1"/>
    <col min="14602" max="14848" width="9.140625" style="172"/>
    <col min="14849" max="14849" width="5.7109375" style="172" customWidth="1"/>
    <col min="14850" max="14850" width="41.5703125" style="172" customWidth="1"/>
    <col min="14851" max="14852" width="8.42578125" style="172" bestFit="1" customWidth="1"/>
    <col min="14853" max="14853" width="9.85546875" style="172" bestFit="1" customWidth="1"/>
    <col min="14854" max="14854" width="8.85546875" style="172" customWidth="1"/>
    <col min="14855" max="14855" width="10" style="172" customWidth="1"/>
    <col min="14856" max="14856" width="12" style="172" bestFit="1" customWidth="1"/>
    <col min="14857" max="14857" width="10" style="172" customWidth="1"/>
    <col min="14858" max="15104" width="9.140625" style="172"/>
    <col min="15105" max="15105" width="5.7109375" style="172" customWidth="1"/>
    <col min="15106" max="15106" width="41.5703125" style="172" customWidth="1"/>
    <col min="15107" max="15108" width="8.42578125" style="172" bestFit="1" customWidth="1"/>
    <col min="15109" max="15109" width="9.85546875" style="172" bestFit="1" customWidth="1"/>
    <col min="15110" max="15110" width="8.85546875" style="172" customWidth="1"/>
    <col min="15111" max="15111" width="10" style="172" customWidth="1"/>
    <col min="15112" max="15112" width="12" style="172" bestFit="1" customWidth="1"/>
    <col min="15113" max="15113" width="10" style="172" customWidth="1"/>
    <col min="15114" max="15360" width="9.140625" style="172"/>
    <col min="15361" max="15361" width="5.7109375" style="172" customWidth="1"/>
    <col min="15362" max="15362" width="41.5703125" style="172" customWidth="1"/>
    <col min="15363" max="15364" width="8.42578125" style="172" bestFit="1" customWidth="1"/>
    <col min="15365" max="15365" width="9.85546875" style="172" bestFit="1" customWidth="1"/>
    <col min="15366" max="15366" width="8.85546875" style="172" customWidth="1"/>
    <col min="15367" max="15367" width="10" style="172" customWidth="1"/>
    <col min="15368" max="15368" width="12" style="172" bestFit="1" customWidth="1"/>
    <col min="15369" max="15369" width="10" style="172" customWidth="1"/>
    <col min="15370" max="15616" width="9.140625" style="172"/>
    <col min="15617" max="15617" width="5.7109375" style="172" customWidth="1"/>
    <col min="15618" max="15618" width="41.5703125" style="172" customWidth="1"/>
    <col min="15619" max="15620" width="8.42578125" style="172" bestFit="1" customWidth="1"/>
    <col min="15621" max="15621" width="9.85546875" style="172" bestFit="1" customWidth="1"/>
    <col min="15622" max="15622" width="8.85546875" style="172" customWidth="1"/>
    <col min="15623" max="15623" width="10" style="172" customWidth="1"/>
    <col min="15624" max="15624" width="12" style="172" bestFit="1" customWidth="1"/>
    <col min="15625" max="15625" width="10" style="172" customWidth="1"/>
    <col min="15626" max="15872" width="9.140625" style="172"/>
    <col min="15873" max="15873" width="5.7109375" style="172" customWidth="1"/>
    <col min="15874" max="15874" width="41.5703125" style="172" customWidth="1"/>
    <col min="15875" max="15876" width="8.42578125" style="172" bestFit="1" customWidth="1"/>
    <col min="15877" max="15877" width="9.85546875" style="172" bestFit="1" customWidth="1"/>
    <col min="15878" max="15878" width="8.85546875" style="172" customWidth="1"/>
    <col min="15879" max="15879" width="10" style="172" customWidth="1"/>
    <col min="15880" max="15880" width="12" style="172" bestFit="1" customWidth="1"/>
    <col min="15881" max="15881" width="10" style="172" customWidth="1"/>
    <col min="15882" max="16128" width="9.140625" style="172"/>
    <col min="16129" max="16129" width="5.7109375" style="172" customWidth="1"/>
    <col min="16130" max="16130" width="41.5703125" style="172" customWidth="1"/>
    <col min="16131" max="16132" width="8.42578125" style="172" bestFit="1" customWidth="1"/>
    <col min="16133" max="16133" width="9.85546875" style="172" bestFit="1" customWidth="1"/>
    <col min="16134" max="16134" width="8.85546875" style="172" customWidth="1"/>
    <col min="16135" max="16135" width="10" style="172" customWidth="1"/>
    <col min="16136" max="16136" width="12" style="172" bestFit="1" customWidth="1"/>
    <col min="16137" max="16137" width="10" style="172" customWidth="1"/>
    <col min="16138" max="16384" width="9.140625" style="172"/>
  </cols>
  <sheetData>
    <row r="1" spans="1:9" ht="30.75" customHeight="1">
      <c r="A1" s="442" t="s">
        <v>176</v>
      </c>
      <c r="B1" s="442"/>
      <c r="C1" s="442"/>
      <c r="D1" s="442"/>
      <c r="E1" s="442"/>
      <c r="F1" s="442"/>
      <c r="G1" s="442"/>
      <c r="H1" s="442"/>
      <c r="I1" s="442"/>
    </row>
    <row r="2" spans="1:9">
      <c r="A2" s="443" t="s">
        <v>136</v>
      </c>
      <c r="B2" s="444"/>
      <c r="C2" s="443"/>
      <c r="D2" s="443"/>
      <c r="E2" s="444"/>
      <c r="F2" s="444"/>
      <c r="G2" s="444"/>
      <c r="H2" s="444"/>
      <c r="I2" s="173"/>
    </row>
    <row r="3" spans="1:9" ht="15.75">
      <c r="A3" s="176" t="s">
        <v>137</v>
      </c>
      <c r="B3" s="175" t="s">
        <v>138</v>
      </c>
      <c r="C3" s="445" t="s">
        <v>104</v>
      </c>
      <c r="D3" s="445"/>
      <c r="E3" s="205" t="s">
        <v>3</v>
      </c>
      <c r="F3" s="205" t="s">
        <v>4</v>
      </c>
      <c r="G3" s="205" t="s">
        <v>5</v>
      </c>
      <c r="H3" s="205" t="s">
        <v>6</v>
      </c>
      <c r="I3" s="178"/>
    </row>
    <row r="4" spans="1:9" ht="82.5" customHeight="1">
      <c r="A4" s="176">
        <v>1</v>
      </c>
      <c r="B4" s="179" t="s">
        <v>177</v>
      </c>
      <c r="C4" s="180"/>
      <c r="D4" s="180"/>
      <c r="E4" s="181"/>
      <c r="F4" s="181"/>
      <c r="G4" s="181"/>
      <c r="H4" s="178"/>
      <c r="I4" s="178"/>
    </row>
    <row r="5" spans="1:9" s="1" customFormat="1" ht="16.5">
      <c r="A5" s="4"/>
      <c r="B5" s="5" t="s">
        <v>178</v>
      </c>
      <c r="C5" s="8">
        <v>1</v>
      </c>
      <c r="D5" s="8">
        <v>1046</v>
      </c>
      <c r="E5" s="8"/>
      <c r="F5" s="8"/>
      <c r="G5" s="8"/>
      <c r="H5" s="10">
        <f>D5*C5</f>
        <v>1046</v>
      </c>
    </row>
    <row r="6" spans="1:9" s="1" customFormat="1" ht="16.5">
      <c r="A6" s="4"/>
      <c r="B6" s="5" t="s">
        <v>179</v>
      </c>
      <c r="C6" s="8">
        <v>1</v>
      </c>
      <c r="D6" s="8">
        <v>566</v>
      </c>
      <c r="E6" s="8"/>
      <c r="F6" s="8"/>
      <c r="G6" s="8"/>
      <c r="H6" s="10">
        <f>D6*C6</f>
        <v>566</v>
      </c>
    </row>
    <row r="7" spans="1:9" s="1" customFormat="1" ht="16.5">
      <c r="A7" s="4"/>
      <c r="B7" s="5" t="s">
        <v>180</v>
      </c>
      <c r="C7" s="8">
        <v>1</v>
      </c>
      <c r="D7" s="8">
        <v>336</v>
      </c>
      <c r="E7" s="8"/>
      <c r="F7" s="8"/>
      <c r="G7" s="8"/>
      <c r="H7" s="10">
        <f>D7*C7</f>
        <v>336</v>
      </c>
    </row>
    <row r="8" spans="1:9" ht="15.75">
      <c r="A8" s="176"/>
      <c r="B8" s="183"/>
      <c r="C8" s="180"/>
      <c r="D8" s="180"/>
      <c r="E8" s="181"/>
      <c r="F8" s="181"/>
      <c r="G8" s="184"/>
      <c r="H8" s="178">
        <f>SUM(H5:H7)</f>
        <v>1948</v>
      </c>
      <c r="I8" s="178" t="s">
        <v>65</v>
      </c>
    </row>
    <row r="9" spans="1:9" ht="83.25" customHeight="1">
      <c r="A9" s="176">
        <v>2</v>
      </c>
      <c r="B9" s="179" t="s">
        <v>181</v>
      </c>
      <c r="C9" s="180"/>
      <c r="D9" s="180"/>
      <c r="E9" s="181"/>
      <c r="F9" s="181"/>
      <c r="G9" s="181"/>
      <c r="H9" s="178"/>
      <c r="I9" s="178"/>
    </row>
    <row r="10" spans="1:9" s="1" customFormat="1" ht="16.5">
      <c r="A10" s="4"/>
      <c r="B10" s="5" t="s">
        <v>178</v>
      </c>
      <c r="C10" s="8">
        <v>1</v>
      </c>
      <c r="D10" s="8">
        <v>484</v>
      </c>
      <c r="E10" s="8"/>
      <c r="F10" s="8"/>
      <c r="G10" s="8"/>
      <c r="H10" s="10">
        <f>D10*C10</f>
        <v>484</v>
      </c>
    </row>
    <row r="11" spans="1:9" s="1" customFormat="1" ht="16.5">
      <c r="A11" s="4"/>
      <c r="B11" s="5" t="s">
        <v>179</v>
      </c>
      <c r="C11" s="8">
        <v>1</v>
      </c>
      <c r="D11" s="8">
        <v>284</v>
      </c>
      <c r="E11" s="8"/>
      <c r="F11" s="8"/>
      <c r="G11" s="8"/>
      <c r="H11" s="10">
        <f>D11*C11</f>
        <v>284</v>
      </c>
    </row>
    <row r="12" spans="1:9" s="1" customFormat="1" ht="16.5">
      <c r="A12" s="4"/>
      <c r="B12" s="5" t="s">
        <v>180</v>
      </c>
      <c r="C12" s="8">
        <v>1</v>
      </c>
      <c r="D12" s="8">
        <v>405</v>
      </c>
      <c r="E12" s="8"/>
      <c r="F12" s="8"/>
      <c r="G12" s="8"/>
      <c r="H12" s="10">
        <f>D12*C12</f>
        <v>405</v>
      </c>
    </row>
    <row r="13" spans="1:9" ht="15.75">
      <c r="A13" s="176"/>
      <c r="B13" s="183"/>
      <c r="C13" s="180"/>
      <c r="D13" s="180"/>
      <c r="E13" s="181"/>
      <c r="F13" s="181"/>
      <c r="G13" s="184"/>
      <c r="H13" s="178">
        <f>SUM(H10:H12)</f>
        <v>1173</v>
      </c>
      <c r="I13" s="178" t="s">
        <v>65</v>
      </c>
    </row>
    <row r="14" spans="1:9" ht="113.25" customHeight="1">
      <c r="A14" s="176">
        <v>3</v>
      </c>
      <c r="B14" s="179" t="s">
        <v>182</v>
      </c>
      <c r="C14" s="180"/>
      <c r="D14" s="180"/>
      <c r="E14" s="181"/>
      <c r="F14" s="181"/>
      <c r="G14" s="181"/>
      <c r="H14" s="178"/>
      <c r="I14" s="178"/>
    </row>
    <row r="15" spans="1:9" s="203" customFormat="1" ht="16.5" customHeight="1">
      <c r="A15" s="176"/>
      <c r="B15" s="215" t="s">
        <v>183</v>
      </c>
      <c r="C15" s="176"/>
      <c r="D15" s="176"/>
      <c r="E15" s="178"/>
      <c r="F15" s="178"/>
      <c r="G15" s="178"/>
      <c r="H15" s="178"/>
      <c r="I15" s="178"/>
    </row>
    <row r="16" spans="1:9" s="1" customFormat="1" ht="16.5">
      <c r="A16" s="4"/>
      <c r="B16" s="5" t="s">
        <v>178</v>
      </c>
      <c r="C16" s="8">
        <v>1</v>
      </c>
      <c r="D16" s="8">
        <v>16</v>
      </c>
      <c r="E16" s="8"/>
      <c r="F16" s="8"/>
      <c r="G16" s="8"/>
      <c r="H16" s="10">
        <f>D16*C16</f>
        <v>16</v>
      </c>
      <c r="I16" s="222"/>
    </row>
    <row r="17" spans="1:9" s="1" customFormat="1" ht="16.5">
      <c r="A17" s="4"/>
      <c r="B17" s="5" t="s">
        <v>179</v>
      </c>
      <c r="C17" s="8">
        <v>1</v>
      </c>
      <c r="D17" s="8">
        <v>8</v>
      </c>
      <c r="E17" s="8"/>
      <c r="F17" s="8"/>
      <c r="G17" s="8"/>
      <c r="H17" s="10">
        <f>D17*C17</f>
        <v>8</v>
      </c>
      <c r="I17" s="222"/>
    </row>
    <row r="18" spans="1:9" s="1" customFormat="1" ht="16.5">
      <c r="A18" s="4"/>
      <c r="B18" s="5" t="s">
        <v>180</v>
      </c>
      <c r="C18" s="8">
        <v>1</v>
      </c>
      <c r="D18" s="8">
        <v>10</v>
      </c>
      <c r="E18" s="8"/>
      <c r="F18" s="8"/>
      <c r="G18" s="8"/>
      <c r="H18" s="10">
        <f>D18*C18</f>
        <v>10</v>
      </c>
      <c r="I18" s="222"/>
    </row>
    <row r="19" spans="1:9" ht="15.75">
      <c r="A19" s="176"/>
      <c r="B19" s="183"/>
      <c r="C19" s="180"/>
      <c r="D19" s="180"/>
      <c r="E19" s="181"/>
      <c r="F19" s="181"/>
      <c r="G19" s="184"/>
      <c r="H19" s="178">
        <f>SUM(H16:H18)</f>
        <v>34</v>
      </c>
      <c r="I19" s="178" t="s">
        <v>65</v>
      </c>
    </row>
    <row r="20" spans="1:9" ht="100.5" customHeight="1">
      <c r="A20" s="176">
        <v>4</v>
      </c>
      <c r="B20" s="179" t="s">
        <v>187</v>
      </c>
      <c r="C20" s="180"/>
      <c r="D20" s="180"/>
      <c r="E20" s="181"/>
      <c r="F20" s="181"/>
      <c r="G20" s="181"/>
      <c r="H20" s="178"/>
      <c r="I20" s="178"/>
    </row>
    <row r="21" spans="1:9" s="1" customFormat="1" ht="16.5">
      <c r="A21" s="4"/>
      <c r="B21" s="5" t="s">
        <v>178</v>
      </c>
      <c r="C21" s="8">
        <v>1</v>
      </c>
      <c r="D21" s="8">
        <v>60</v>
      </c>
      <c r="E21" s="8"/>
      <c r="F21" s="8"/>
      <c r="G21" s="8"/>
      <c r="H21" s="10">
        <f>D21*C21</f>
        <v>60</v>
      </c>
    </row>
    <row r="22" spans="1:9" s="1" customFormat="1" ht="16.5">
      <c r="A22" s="4"/>
      <c r="B22" s="5" t="s">
        <v>179</v>
      </c>
      <c r="C22" s="8">
        <v>1</v>
      </c>
      <c r="D22" s="8">
        <v>52</v>
      </c>
      <c r="E22" s="8"/>
      <c r="F22" s="8"/>
      <c r="G22" s="8"/>
      <c r="H22" s="10">
        <f>D22*C22</f>
        <v>52</v>
      </c>
    </row>
    <row r="23" spans="1:9" s="1" customFormat="1" ht="16.5">
      <c r="A23" s="4"/>
      <c r="B23" s="5" t="s">
        <v>180</v>
      </c>
      <c r="C23" s="8">
        <v>1</v>
      </c>
      <c r="D23" s="8">
        <v>42</v>
      </c>
      <c r="E23" s="8"/>
      <c r="F23" s="8"/>
      <c r="G23" s="8"/>
      <c r="H23" s="10">
        <f>D23*C23</f>
        <v>42</v>
      </c>
    </row>
    <row r="24" spans="1:9" ht="15.75">
      <c r="A24" s="176"/>
      <c r="B24" s="183"/>
      <c r="C24" s="180"/>
      <c r="D24" s="180"/>
      <c r="E24" s="181"/>
      <c r="F24" s="181"/>
      <c r="G24" s="184"/>
      <c r="H24" s="178">
        <f>SUM(H21:H23)</f>
        <v>154</v>
      </c>
      <c r="I24" s="178" t="s">
        <v>65</v>
      </c>
    </row>
    <row r="25" spans="1:9" ht="240.75" customHeight="1">
      <c r="A25" s="176">
        <v>5</v>
      </c>
      <c r="B25" s="179" t="s">
        <v>188</v>
      </c>
      <c r="C25" s="180"/>
      <c r="D25" s="180"/>
      <c r="E25" s="181"/>
      <c r="F25" s="181"/>
      <c r="G25" s="181"/>
      <c r="H25" s="178"/>
      <c r="I25" s="178"/>
    </row>
    <row r="26" spans="1:9" s="203" customFormat="1" ht="16.5" customHeight="1">
      <c r="A26" s="176"/>
      <c r="B26" s="215" t="s">
        <v>184</v>
      </c>
      <c r="C26" s="176"/>
      <c r="D26" s="176"/>
      <c r="E26" s="178"/>
      <c r="F26" s="178"/>
      <c r="G26" s="178"/>
      <c r="H26" s="178"/>
      <c r="I26" s="214"/>
    </row>
    <row r="27" spans="1:9" s="1" customFormat="1" ht="16.5">
      <c r="A27" s="4"/>
      <c r="B27" s="5" t="s">
        <v>149</v>
      </c>
      <c r="C27" s="8">
        <v>2</v>
      </c>
      <c r="D27" s="8">
        <v>20</v>
      </c>
      <c r="E27" s="8"/>
      <c r="F27" s="8"/>
      <c r="G27" s="8"/>
      <c r="H27" s="10">
        <f t="shared" ref="H27:H33" si="0">D27*C27</f>
        <v>40</v>
      </c>
    </row>
    <row r="28" spans="1:9" s="1" customFormat="1" ht="16.5">
      <c r="A28" s="4"/>
      <c r="B28" s="5" t="s">
        <v>185</v>
      </c>
      <c r="C28" s="8">
        <v>1</v>
      </c>
      <c r="D28" s="8">
        <v>20</v>
      </c>
      <c r="E28" s="8"/>
      <c r="F28" s="8"/>
      <c r="G28" s="8"/>
      <c r="H28" s="10">
        <f t="shared" si="0"/>
        <v>20</v>
      </c>
    </row>
    <row r="29" spans="1:9" s="1" customFormat="1" ht="16.5">
      <c r="A29" s="4"/>
      <c r="B29" s="5" t="s">
        <v>18</v>
      </c>
      <c r="C29" s="8">
        <v>1</v>
      </c>
      <c r="D29" s="8">
        <v>22</v>
      </c>
      <c r="E29" s="8"/>
      <c r="F29" s="8"/>
      <c r="G29" s="8"/>
      <c r="H29" s="10">
        <f t="shared" si="0"/>
        <v>22</v>
      </c>
    </row>
    <row r="30" spans="1:9" s="1" customFormat="1" ht="16.5">
      <c r="A30" s="4"/>
      <c r="B30" s="5" t="s">
        <v>19</v>
      </c>
      <c r="C30" s="8">
        <v>1</v>
      </c>
      <c r="D30" s="8">
        <v>31</v>
      </c>
      <c r="E30" s="8"/>
      <c r="F30" s="8"/>
      <c r="G30" s="8"/>
      <c r="H30" s="10">
        <f t="shared" si="0"/>
        <v>31</v>
      </c>
    </row>
    <row r="31" spans="1:9" s="1" customFormat="1" ht="16.5">
      <c r="A31" s="4"/>
      <c r="B31" s="5" t="s">
        <v>152</v>
      </c>
      <c r="C31" s="8">
        <v>3</v>
      </c>
      <c r="D31" s="8">
        <v>18</v>
      </c>
      <c r="E31" s="8"/>
      <c r="F31" s="8"/>
      <c r="G31" s="8"/>
      <c r="H31" s="10">
        <f t="shared" si="0"/>
        <v>54</v>
      </c>
    </row>
    <row r="32" spans="1:9" s="1" customFormat="1" ht="16.5">
      <c r="A32" s="4"/>
      <c r="B32" s="5" t="s">
        <v>153</v>
      </c>
      <c r="C32" s="8">
        <v>2</v>
      </c>
      <c r="D32" s="8">
        <v>11</v>
      </c>
      <c r="E32" s="8"/>
      <c r="F32" s="8"/>
      <c r="G32" s="8"/>
      <c r="H32" s="10">
        <f t="shared" si="0"/>
        <v>22</v>
      </c>
    </row>
    <row r="33" spans="1:9" s="1" customFormat="1" ht="16.5">
      <c r="A33" s="4"/>
      <c r="B33" s="5" t="s">
        <v>186</v>
      </c>
      <c r="C33" s="8">
        <v>2</v>
      </c>
      <c r="D33" s="8">
        <v>14</v>
      </c>
      <c r="E33" s="8"/>
      <c r="F33" s="8"/>
      <c r="G33" s="8"/>
      <c r="H33" s="10">
        <f t="shared" si="0"/>
        <v>28</v>
      </c>
    </row>
    <row r="34" spans="1:9" ht="15.75">
      <c r="A34" s="176"/>
      <c r="B34" s="183"/>
      <c r="C34" s="180"/>
      <c r="D34" s="180"/>
      <c r="E34" s="181"/>
      <c r="F34" s="181"/>
      <c r="G34" s="184"/>
      <c r="H34" s="178">
        <f>SUM(H26:H33)</f>
        <v>217</v>
      </c>
      <c r="I34" s="178" t="s">
        <v>65</v>
      </c>
    </row>
    <row r="35" spans="1:9" ht="115.5" customHeight="1">
      <c r="A35" s="176">
        <v>6</v>
      </c>
      <c r="B35" s="179" t="s">
        <v>189</v>
      </c>
      <c r="C35" s="180"/>
      <c r="D35" s="180"/>
      <c r="E35" s="181"/>
      <c r="F35" s="181"/>
      <c r="G35" s="181"/>
      <c r="H35" s="178"/>
      <c r="I35" s="178"/>
    </row>
    <row r="36" spans="1:9" s="203" customFormat="1" ht="16.5" customHeight="1">
      <c r="A36" s="176"/>
      <c r="B36" s="215" t="s">
        <v>184</v>
      </c>
      <c r="C36" s="176"/>
      <c r="D36" s="176"/>
      <c r="E36" s="178"/>
      <c r="F36" s="178"/>
      <c r="G36" s="178"/>
      <c r="H36" s="178"/>
      <c r="I36" s="214"/>
    </row>
    <row r="37" spans="1:9" s="1" customFormat="1" ht="16.5">
      <c r="A37" s="4"/>
      <c r="B37" s="5" t="s">
        <v>149</v>
      </c>
      <c r="C37" s="8">
        <v>2</v>
      </c>
      <c r="D37" s="8">
        <v>20</v>
      </c>
      <c r="E37" s="8"/>
      <c r="F37" s="8"/>
      <c r="G37" s="8"/>
      <c r="H37" s="10">
        <f t="shared" ref="H37:H43" si="1">D37*C37</f>
        <v>40</v>
      </c>
    </row>
    <row r="38" spans="1:9" s="1" customFormat="1" ht="16.5">
      <c r="A38" s="4"/>
      <c r="B38" s="5" t="s">
        <v>185</v>
      </c>
      <c r="C38" s="8">
        <v>1</v>
      </c>
      <c r="D38" s="8">
        <v>20</v>
      </c>
      <c r="E38" s="8"/>
      <c r="F38" s="8"/>
      <c r="G38" s="8"/>
      <c r="H38" s="10">
        <f t="shared" si="1"/>
        <v>20</v>
      </c>
    </row>
    <row r="39" spans="1:9" s="1" customFormat="1" ht="16.5">
      <c r="A39" s="4"/>
      <c r="B39" s="5" t="s">
        <v>18</v>
      </c>
      <c r="C39" s="8">
        <v>1</v>
      </c>
      <c r="D39" s="8">
        <v>22</v>
      </c>
      <c r="E39" s="8"/>
      <c r="F39" s="8"/>
      <c r="G39" s="8"/>
      <c r="H39" s="10">
        <f t="shared" si="1"/>
        <v>22</v>
      </c>
    </row>
    <row r="40" spans="1:9" s="1" customFormat="1" ht="16.5">
      <c r="A40" s="4"/>
      <c r="B40" s="5" t="s">
        <v>19</v>
      </c>
      <c r="C40" s="8">
        <v>1</v>
      </c>
      <c r="D40" s="8">
        <v>31</v>
      </c>
      <c r="E40" s="8"/>
      <c r="F40" s="8"/>
      <c r="G40" s="8"/>
      <c r="H40" s="10">
        <f t="shared" si="1"/>
        <v>31</v>
      </c>
    </row>
    <row r="41" spans="1:9" s="1" customFormat="1" ht="16.5">
      <c r="A41" s="4"/>
      <c r="B41" s="5" t="s">
        <v>152</v>
      </c>
      <c r="C41" s="8">
        <v>3</v>
      </c>
      <c r="D41" s="8">
        <v>18</v>
      </c>
      <c r="E41" s="8"/>
      <c r="F41" s="8"/>
      <c r="G41" s="8"/>
      <c r="H41" s="10">
        <f t="shared" si="1"/>
        <v>54</v>
      </c>
    </row>
    <row r="42" spans="1:9" s="1" customFormat="1" ht="16.5">
      <c r="A42" s="4"/>
      <c r="B42" s="5" t="s">
        <v>153</v>
      </c>
      <c r="C42" s="8">
        <v>2</v>
      </c>
      <c r="D42" s="8">
        <v>11</v>
      </c>
      <c r="E42" s="8"/>
      <c r="F42" s="8"/>
      <c r="G42" s="8"/>
      <c r="H42" s="10">
        <f t="shared" si="1"/>
        <v>22</v>
      </c>
    </row>
    <row r="43" spans="1:9" s="1" customFormat="1" ht="16.5">
      <c r="A43" s="4"/>
      <c r="B43" s="5" t="s">
        <v>186</v>
      </c>
      <c r="C43" s="8">
        <v>2</v>
      </c>
      <c r="D43" s="8">
        <v>14</v>
      </c>
      <c r="E43" s="8"/>
      <c r="F43" s="8"/>
      <c r="G43" s="8"/>
      <c r="H43" s="10">
        <f t="shared" si="1"/>
        <v>28</v>
      </c>
    </row>
    <row r="44" spans="1:9" ht="15.75">
      <c r="A44" s="176"/>
      <c r="B44" s="183"/>
      <c r="C44" s="180"/>
      <c r="D44" s="180"/>
      <c r="E44" s="181"/>
      <c r="F44" s="181"/>
      <c r="G44" s="184"/>
      <c r="H44" s="178">
        <f>SUM(H36:H43)</f>
        <v>217</v>
      </c>
      <c r="I44" s="178" t="s">
        <v>65</v>
      </c>
    </row>
    <row r="45" spans="1:9">
      <c r="A45" s="186"/>
      <c r="B45" s="187"/>
      <c r="C45" s="188"/>
      <c r="D45" s="188"/>
      <c r="E45" s="189"/>
      <c r="F45" s="189"/>
      <c r="G45" s="189"/>
      <c r="H45" s="189"/>
      <c r="I45" s="190"/>
    </row>
    <row r="46" spans="1:9">
      <c r="A46" s="186"/>
      <c r="B46" s="187"/>
      <c r="C46" s="188"/>
      <c r="D46" s="188"/>
      <c r="E46" s="189"/>
      <c r="F46" s="189"/>
      <c r="G46" s="189"/>
      <c r="H46" s="189"/>
      <c r="I46" s="190"/>
    </row>
    <row r="47" spans="1:9">
      <c r="A47" s="186"/>
      <c r="B47" s="187"/>
      <c r="C47" s="188"/>
      <c r="D47" s="188"/>
      <c r="E47" s="189"/>
      <c r="F47" s="189"/>
      <c r="G47" s="189"/>
      <c r="H47" s="189"/>
      <c r="I47" s="190"/>
    </row>
    <row r="48" spans="1:9">
      <c r="A48" s="186"/>
      <c r="B48" s="187"/>
      <c r="C48" s="188"/>
      <c r="D48" s="188"/>
      <c r="E48" s="189"/>
      <c r="F48" s="189"/>
      <c r="G48" s="189"/>
      <c r="H48" s="189"/>
      <c r="I48" s="190"/>
    </row>
    <row r="49" spans="1:9">
      <c r="A49" s="186"/>
      <c r="B49" s="187"/>
      <c r="C49" s="188"/>
      <c r="D49" s="188"/>
      <c r="E49" s="189"/>
      <c r="F49" s="189"/>
      <c r="G49" s="189"/>
      <c r="H49" s="189"/>
      <c r="I49" s="190"/>
    </row>
    <row r="50" spans="1:9">
      <c r="A50" s="186"/>
      <c r="B50" s="187"/>
      <c r="C50" s="188"/>
      <c r="D50" s="188"/>
      <c r="E50" s="189"/>
      <c r="F50" s="189"/>
      <c r="G50" s="189"/>
      <c r="H50" s="189"/>
      <c r="I50" s="190"/>
    </row>
    <row r="51" spans="1:9">
      <c r="A51" s="186"/>
      <c r="B51" s="187"/>
      <c r="C51" s="188"/>
      <c r="D51" s="188"/>
      <c r="E51" s="189"/>
      <c r="F51" s="189"/>
      <c r="G51" s="189"/>
      <c r="H51" s="189"/>
      <c r="I51" s="190"/>
    </row>
    <row r="52" spans="1:9">
      <c r="A52" s="186"/>
      <c r="B52" s="187"/>
      <c r="C52" s="188"/>
      <c r="D52" s="188"/>
      <c r="E52" s="189"/>
      <c r="F52" s="189"/>
      <c r="G52" s="189"/>
      <c r="H52" s="189"/>
      <c r="I52" s="190"/>
    </row>
    <row r="53" spans="1:9">
      <c r="A53" s="186"/>
      <c r="B53" s="187"/>
      <c r="C53" s="188"/>
      <c r="D53" s="188"/>
      <c r="E53" s="189"/>
      <c r="F53" s="189"/>
      <c r="G53" s="189"/>
      <c r="H53" s="189"/>
      <c r="I53" s="190"/>
    </row>
    <row r="54" spans="1:9">
      <c r="A54" s="186"/>
      <c r="B54" s="187"/>
      <c r="C54" s="188"/>
      <c r="D54" s="188"/>
      <c r="E54" s="189"/>
      <c r="F54" s="189"/>
      <c r="G54" s="189"/>
      <c r="H54" s="189"/>
      <c r="I54" s="190"/>
    </row>
    <row r="55" spans="1:9">
      <c r="A55" s="186"/>
      <c r="B55" s="187"/>
      <c r="C55" s="188"/>
      <c r="D55" s="188"/>
      <c r="E55" s="189"/>
      <c r="F55" s="189"/>
      <c r="G55" s="189"/>
      <c r="H55" s="189"/>
      <c r="I55" s="190"/>
    </row>
    <row r="56" spans="1:9">
      <c r="A56" s="186"/>
      <c r="B56" s="187"/>
      <c r="C56" s="188"/>
      <c r="D56" s="188"/>
      <c r="E56" s="189"/>
      <c r="F56" s="189"/>
      <c r="G56" s="189"/>
      <c r="H56" s="189"/>
      <c r="I56" s="190"/>
    </row>
    <row r="57" spans="1:9">
      <c r="A57" s="186"/>
      <c r="B57" s="187"/>
      <c r="C57" s="188"/>
      <c r="D57" s="188"/>
      <c r="E57" s="189"/>
      <c r="F57" s="189"/>
      <c r="G57" s="189"/>
      <c r="H57" s="189"/>
      <c r="I57" s="190"/>
    </row>
    <row r="58" spans="1:9">
      <c r="A58" s="186"/>
      <c r="B58" s="187"/>
      <c r="C58" s="188"/>
      <c r="D58" s="188"/>
      <c r="E58" s="189"/>
      <c r="F58" s="189"/>
      <c r="G58" s="189"/>
      <c r="H58" s="189"/>
      <c r="I58" s="190"/>
    </row>
    <row r="59" spans="1:9">
      <c r="A59" s="186"/>
      <c r="B59" s="187"/>
      <c r="C59" s="188"/>
      <c r="D59" s="188"/>
      <c r="E59" s="189"/>
      <c r="F59" s="189"/>
      <c r="G59" s="189"/>
      <c r="H59" s="189"/>
      <c r="I59" s="190"/>
    </row>
    <row r="60" spans="1:9" ht="15.75">
      <c r="A60" s="191"/>
      <c r="B60" s="192"/>
      <c r="C60" s="193"/>
      <c r="D60" s="193"/>
      <c r="E60" s="194"/>
      <c r="F60" s="194"/>
      <c r="G60" s="194"/>
      <c r="H60" s="194"/>
      <c r="I60" s="190"/>
    </row>
    <row r="61" spans="1:9" ht="15.75">
      <c r="A61" s="191"/>
      <c r="B61" s="192"/>
      <c r="C61" s="193"/>
      <c r="D61" s="193"/>
      <c r="E61" s="194"/>
      <c r="F61" s="194"/>
      <c r="G61" s="194"/>
      <c r="H61" s="194"/>
      <c r="I61" s="190"/>
    </row>
    <row r="62" spans="1:9" ht="15.75">
      <c r="A62" s="191"/>
      <c r="B62" s="192"/>
      <c r="C62" s="193"/>
      <c r="D62" s="193"/>
      <c r="E62" s="194"/>
      <c r="F62" s="194"/>
      <c r="G62" s="194"/>
      <c r="H62" s="194"/>
      <c r="I62" s="190"/>
    </row>
    <row r="63" spans="1:9" ht="15.75">
      <c r="A63" s="191"/>
      <c r="B63" s="192"/>
      <c r="C63" s="193"/>
      <c r="D63" s="193"/>
      <c r="E63" s="194"/>
      <c r="F63" s="194"/>
      <c r="G63" s="194"/>
      <c r="H63" s="194"/>
      <c r="I63" s="190"/>
    </row>
    <row r="64" spans="1:9" ht="15.75">
      <c r="A64" s="191"/>
      <c r="B64" s="192"/>
      <c r="C64" s="193"/>
      <c r="D64" s="193"/>
      <c r="E64" s="194"/>
      <c r="F64" s="194"/>
      <c r="G64" s="194"/>
      <c r="H64" s="194"/>
      <c r="I64" s="190"/>
    </row>
    <row r="65" spans="1:9" ht="15.75">
      <c r="A65" s="191"/>
      <c r="B65" s="192"/>
      <c r="C65" s="193"/>
      <c r="D65" s="193"/>
      <c r="E65" s="194"/>
      <c r="F65" s="194"/>
      <c r="G65" s="194"/>
      <c r="H65" s="194"/>
      <c r="I65" s="190"/>
    </row>
    <row r="66" spans="1:9" ht="15.75">
      <c r="A66" s="191"/>
      <c r="B66" s="192"/>
      <c r="C66" s="193"/>
      <c r="D66" s="193"/>
      <c r="E66" s="194"/>
      <c r="F66" s="194"/>
      <c r="G66" s="194"/>
      <c r="H66" s="194"/>
      <c r="I66" s="190"/>
    </row>
    <row r="67" spans="1:9" ht="15.75">
      <c r="A67" s="191"/>
      <c r="B67" s="192"/>
      <c r="C67" s="193"/>
      <c r="D67" s="193"/>
      <c r="E67" s="194"/>
      <c r="F67" s="194"/>
      <c r="G67" s="194"/>
      <c r="H67" s="194"/>
      <c r="I67" s="190"/>
    </row>
    <row r="68" spans="1:9" ht="15.75">
      <c r="A68" s="191"/>
      <c r="B68" s="192"/>
      <c r="C68" s="193"/>
      <c r="D68" s="193"/>
      <c r="E68" s="194"/>
      <c r="F68" s="194"/>
      <c r="G68" s="194"/>
      <c r="H68" s="194"/>
      <c r="I68" s="190"/>
    </row>
    <row r="69" spans="1:9" ht="15.75">
      <c r="A69" s="191"/>
      <c r="B69" s="192"/>
      <c r="C69" s="193"/>
      <c r="D69" s="193"/>
      <c r="E69" s="194"/>
      <c r="F69" s="194"/>
      <c r="G69" s="194"/>
      <c r="H69" s="194"/>
      <c r="I69" s="190"/>
    </row>
    <row r="70" spans="1:9" ht="15.75">
      <c r="A70" s="191"/>
      <c r="B70" s="192"/>
      <c r="C70" s="193"/>
      <c r="D70" s="193"/>
      <c r="E70" s="194"/>
      <c r="F70" s="194"/>
      <c r="G70" s="194"/>
      <c r="H70" s="194"/>
      <c r="I70" s="190"/>
    </row>
    <row r="71" spans="1:9" ht="15.75">
      <c r="A71" s="191"/>
      <c r="B71" s="192"/>
      <c r="C71" s="193"/>
      <c r="D71" s="193"/>
      <c r="E71" s="194"/>
      <c r="F71" s="194"/>
      <c r="G71" s="194"/>
      <c r="H71" s="194"/>
      <c r="I71" s="190"/>
    </row>
    <row r="72" spans="1:9" ht="15.75">
      <c r="A72" s="191"/>
      <c r="B72" s="192"/>
      <c r="C72" s="193"/>
      <c r="D72" s="193"/>
      <c r="E72" s="194"/>
      <c r="F72" s="194"/>
      <c r="G72" s="194"/>
      <c r="H72" s="194"/>
      <c r="I72" s="190"/>
    </row>
    <row r="73" spans="1:9" ht="15.75">
      <c r="A73" s="191"/>
      <c r="B73" s="192"/>
      <c r="C73" s="193"/>
      <c r="D73" s="193"/>
      <c r="E73" s="194"/>
      <c r="F73" s="194"/>
      <c r="G73" s="194"/>
      <c r="H73" s="194"/>
      <c r="I73" s="190"/>
    </row>
    <row r="74" spans="1:9" ht="15.75">
      <c r="A74" s="191"/>
      <c r="B74" s="192"/>
      <c r="C74" s="193"/>
      <c r="D74" s="193"/>
      <c r="E74" s="194"/>
      <c r="F74" s="194"/>
      <c r="G74" s="194"/>
      <c r="H74" s="194"/>
      <c r="I74" s="190"/>
    </row>
    <row r="75" spans="1:9" ht="15.75">
      <c r="A75" s="191"/>
      <c r="B75" s="192"/>
      <c r="C75" s="193"/>
      <c r="D75" s="193"/>
      <c r="E75" s="194"/>
      <c r="F75" s="194"/>
      <c r="G75" s="194"/>
      <c r="H75" s="194"/>
      <c r="I75" s="190"/>
    </row>
    <row r="76" spans="1:9" ht="15.75">
      <c r="A76" s="191"/>
      <c r="B76" s="192"/>
      <c r="C76" s="193"/>
      <c r="D76" s="193"/>
      <c r="E76" s="194"/>
      <c r="F76" s="194"/>
      <c r="G76" s="194"/>
      <c r="H76" s="194"/>
      <c r="I76" s="190"/>
    </row>
    <row r="77" spans="1:9" ht="15.75">
      <c r="A77" s="191"/>
      <c r="B77" s="192"/>
      <c r="C77" s="193"/>
      <c r="D77" s="193"/>
      <c r="E77" s="194"/>
      <c r="F77" s="194"/>
      <c r="G77" s="194"/>
      <c r="H77" s="194"/>
      <c r="I77" s="190"/>
    </row>
    <row r="78" spans="1:9" ht="15.75">
      <c r="A78" s="191"/>
      <c r="B78" s="192"/>
      <c r="C78" s="193"/>
      <c r="D78" s="193"/>
      <c r="E78" s="194"/>
      <c r="F78" s="194"/>
      <c r="G78" s="194"/>
      <c r="H78" s="194"/>
      <c r="I78" s="190"/>
    </row>
    <row r="79" spans="1:9" ht="15.75">
      <c r="A79" s="191"/>
      <c r="B79" s="192"/>
      <c r="C79" s="193"/>
      <c r="D79" s="193"/>
      <c r="E79" s="194"/>
      <c r="F79" s="194"/>
      <c r="G79" s="194"/>
      <c r="H79" s="194"/>
      <c r="I79" s="190"/>
    </row>
    <row r="80" spans="1:9" ht="15.75">
      <c r="A80" s="191"/>
      <c r="B80" s="192"/>
      <c r="C80" s="193"/>
      <c r="D80" s="193"/>
      <c r="E80" s="194"/>
      <c r="F80" s="194"/>
      <c r="G80" s="194"/>
      <c r="H80" s="194"/>
      <c r="I80" s="190"/>
    </row>
    <row r="81" spans="1:9" ht="15.75">
      <c r="A81" s="191"/>
      <c r="B81" s="192"/>
      <c r="C81" s="193"/>
      <c r="D81" s="193"/>
      <c r="E81" s="194"/>
      <c r="F81" s="194"/>
      <c r="G81" s="194"/>
      <c r="H81" s="194"/>
      <c r="I81" s="190"/>
    </row>
    <row r="82" spans="1:9" ht="15.75">
      <c r="A82" s="191"/>
      <c r="B82" s="192"/>
      <c r="C82" s="193"/>
      <c r="D82" s="193"/>
      <c r="E82" s="194"/>
      <c r="F82" s="194"/>
      <c r="G82" s="194"/>
      <c r="H82" s="194"/>
      <c r="I82" s="190"/>
    </row>
    <row r="83" spans="1:9" ht="15.75">
      <c r="A83" s="191"/>
      <c r="B83" s="192"/>
      <c r="C83" s="193"/>
      <c r="D83" s="193"/>
      <c r="E83" s="194"/>
      <c r="F83" s="194"/>
      <c r="G83" s="194"/>
      <c r="H83" s="194"/>
      <c r="I83" s="190"/>
    </row>
    <row r="84" spans="1:9" ht="15.75">
      <c r="A84" s="191"/>
      <c r="B84" s="192"/>
      <c r="C84" s="193"/>
      <c r="D84" s="193"/>
      <c r="E84" s="194"/>
      <c r="F84" s="194"/>
      <c r="G84" s="194"/>
      <c r="H84" s="194"/>
      <c r="I84" s="190"/>
    </row>
    <row r="85" spans="1:9" ht="15.75">
      <c r="A85" s="191"/>
      <c r="B85" s="192"/>
      <c r="C85" s="193"/>
      <c r="D85" s="193"/>
      <c r="E85" s="194"/>
      <c r="F85" s="194"/>
      <c r="G85" s="194"/>
      <c r="H85" s="194"/>
      <c r="I85" s="190"/>
    </row>
    <row r="86" spans="1:9" ht="15.75">
      <c r="A86" s="191"/>
      <c r="B86" s="192"/>
      <c r="C86" s="193"/>
      <c r="D86" s="193"/>
      <c r="E86" s="194"/>
      <c r="F86" s="194"/>
      <c r="G86" s="194"/>
      <c r="H86" s="194"/>
      <c r="I86" s="190"/>
    </row>
    <row r="87" spans="1:9" ht="15.75">
      <c r="A87" s="191"/>
      <c r="B87" s="192"/>
      <c r="C87" s="193"/>
      <c r="D87" s="193"/>
      <c r="E87" s="194"/>
      <c r="F87" s="194"/>
      <c r="G87" s="194"/>
      <c r="H87" s="194"/>
      <c r="I87" s="190"/>
    </row>
    <row r="88" spans="1:9" ht="15.75">
      <c r="A88" s="191"/>
      <c r="B88" s="192"/>
      <c r="C88" s="193"/>
      <c r="D88" s="193"/>
      <c r="E88" s="194"/>
      <c r="F88" s="194"/>
      <c r="G88" s="194"/>
      <c r="H88" s="194"/>
      <c r="I88" s="190"/>
    </row>
    <row r="89" spans="1:9" ht="15.75">
      <c r="A89" s="191"/>
      <c r="B89" s="192"/>
      <c r="C89" s="193"/>
      <c r="D89" s="193"/>
      <c r="E89" s="194"/>
      <c r="F89" s="194"/>
      <c r="G89" s="194"/>
      <c r="H89" s="194"/>
      <c r="I89" s="190"/>
    </row>
    <row r="90" spans="1:9" ht="15.75">
      <c r="A90" s="191"/>
      <c r="B90" s="192"/>
      <c r="C90" s="193"/>
      <c r="D90" s="193"/>
      <c r="E90" s="194"/>
      <c r="F90" s="194"/>
      <c r="G90" s="194"/>
      <c r="H90" s="194"/>
      <c r="I90" s="190"/>
    </row>
    <row r="91" spans="1:9" ht="15.75">
      <c r="A91" s="191"/>
      <c r="B91" s="192"/>
      <c r="C91" s="193"/>
      <c r="D91" s="193"/>
      <c r="E91" s="194"/>
      <c r="F91" s="194"/>
      <c r="G91" s="194"/>
      <c r="H91" s="194"/>
      <c r="I91" s="190"/>
    </row>
    <row r="92" spans="1:9" ht="15.75">
      <c r="A92" s="191"/>
      <c r="B92" s="192"/>
      <c r="C92" s="193"/>
      <c r="D92" s="193"/>
      <c r="E92" s="194"/>
      <c r="F92" s="194"/>
      <c r="G92" s="194"/>
      <c r="H92" s="194"/>
      <c r="I92" s="190"/>
    </row>
    <row r="93" spans="1:9" ht="15.75">
      <c r="A93" s="191"/>
      <c r="B93" s="192"/>
      <c r="C93" s="193"/>
      <c r="D93" s="193"/>
      <c r="E93" s="194"/>
      <c r="F93" s="194"/>
      <c r="G93" s="194"/>
      <c r="H93" s="194"/>
      <c r="I93" s="190"/>
    </row>
    <row r="94" spans="1:9" ht="15.75">
      <c r="A94" s="191"/>
      <c r="B94" s="192"/>
      <c r="C94" s="193"/>
      <c r="D94" s="193"/>
      <c r="E94" s="194"/>
      <c r="F94" s="194"/>
      <c r="G94" s="194"/>
      <c r="H94" s="194"/>
      <c r="I94" s="190"/>
    </row>
    <row r="95" spans="1:9" ht="15.75">
      <c r="A95" s="191"/>
      <c r="B95" s="192"/>
      <c r="C95" s="193"/>
      <c r="D95" s="193"/>
      <c r="E95" s="194"/>
      <c r="F95" s="194"/>
      <c r="G95" s="194"/>
      <c r="H95" s="194"/>
      <c r="I95" s="190"/>
    </row>
    <row r="96" spans="1:9" ht="15.75">
      <c r="A96" s="191"/>
      <c r="B96" s="192"/>
      <c r="C96" s="193"/>
      <c r="D96" s="193"/>
      <c r="E96" s="194"/>
      <c r="F96" s="194"/>
      <c r="G96" s="194"/>
      <c r="H96" s="194"/>
      <c r="I96" s="190"/>
    </row>
    <row r="97" spans="1:9" ht="15.75">
      <c r="A97" s="191"/>
      <c r="B97" s="192"/>
      <c r="C97" s="193"/>
      <c r="D97" s="193"/>
      <c r="E97" s="194"/>
      <c r="F97" s="194"/>
      <c r="G97" s="194"/>
      <c r="H97" s="194"/>
      <c r="I97" s="190"/>
    </row>
    <row r="98" spans="1:9" ht="15.75">
      <c r="A98" s="191"/>
      <c r="B98" s="192"/>
      <c r="C98" s="193"/>
      <c r="D98" s="193"/>
      <c r="E98" s="194"/>
      <c r="F98" s="194"/>
      <c r="G98" s="194"/>
      <c r="H98" s="194"/>
      <c r="I98" s="190"/>
    </row>
    <row r="99" spans="1:9" ht="15.75">
      <c r="A99" s="191"/>
      <c r="B99" s="192"/>
      <c r="C99" s="193"/>
      <c r="D99" s="193"/>
      <c r="E99" s="194"/>
      <c r="F99" s="194"/>
      <c r="G99" s="194"/>
      <c r="H99" s="194"/>
      <c r="I99" s="190"/>
    </row>
    <row r="100" spans="1:9" ht="15.75">
      <c r="A100" s="191"/>
      <c r="B100" s="192"/>
      <c r="C100" s="193"/>
      <c r="D100" s="193"/>
      <c r="E100" s="194"/>
      <c r="F100" s="194"/>
      <c r="G100" s="194"/>
      <c r="H100" s="194"/>
      <c r="I100" s="190"/>
    </row>
    <row r="101" spans="1:9" ht="15.75">
      <c r="A101" s="191"/>
      <c r="B101" s="192"/>
      <c r="C101" s="193"/>
      <c r="D101" s="193"/>
      <c r="E101" s="194"/>
      <c r="F101" s="194"/>
      <c r="G101" s="194"/>
      <c r="H101" s="194"/>
      <c r="I101" s="190"/>
    </row>
    <row r="102" spans="1:9" ht="15.75">
      <c r="A102" s="191"/>
      <c r="B102" s="192"/>
      <c r="C102" s="193"/>
      <c r="D102" s="193"/>
      <c r="E102" s="194"/>
      <c r="F102" s="194"/>
      <c r="G102" s="194"/>
      <c r="H102" s="194"/>
      <c r="I102" s="190"/>
    </row>
    <row r="103" spans="1:9" ht="14.25">
      <c r="A103" s="195"/>
      <c r="B103" s="196"/>
      <c r="C103" s="197"/>
      <c r="D103" s="197"/>
      <c r="E103" s="198"/>
      <c r="F103" s="198"/>
      <c r="G103" s="198"/>
      <c r="H103" s="198"/>
      <c r="I103" s="199"/>
    </row>
    <row r="104" spans="1:9" ht="14.25">
      <c r="A104" s="195"/>
      <c r="B104" s="196"/>
      <c r="C104" s="197"/>
      <c r="D104" s="197"/>
      <c r="E104" s="198"/>
      <c r="F104" s="198"/>
      <c r="G104" s="198"/>
      <c r="H104" s="198"/>
      <c r="I104" s="199"/>
    </row>
    <row r="105" spans="1:9" ht="14.25">
      <c r="A105" s="195"/>
      <c r="B105" s="196"/>
      <c r="C105" s="197"/>
      <c r="D105" s="197"/>
      <c r="E105" s="198"/>
      <c r="F105" s="198"/>
      <c r="G105" s="198"/>
      <c r="H105" s="198"/>
      <c r="I105" s="199"/>
    </row>
    <row r="106" spans="1:9" ht="14.25">
      <c r="A106" s="195"/>
      <c r="B106" s="196"/>
      <c r="C106" s="197"/>
      <c r="D106" s="197"/>
      <c r="E106" s="198"/>
      <c r="F106" s="198"/>
      <c r="G106" s="198"/>
      <c r="H106" s="198"/>
      <c r="I106" s="199"/>
    </row>
    <row r="107" spans="1:9" ht="14.25">
      <c r="A107" s="195"/>
      <c r="B107" s="196"/>
      <c r="C107" s="197"/>
      <c r="D107" s="197"/>
      <c r="E107" s="198"/>
      <c r="F107" s="198"/>
      <c r="G107" s="198"/>
      <c r="H107" s="198"/>
      <c r="I107" s="199"/>
    </row>
    <row r="108" spans="1:9" ht="14.25">
      <c r="A108" s="195"/>
      <c r="B108" s="196"/>
      <c r="C108" s="197"/>
      <c r="D108" s="197"/>
      <c r="E108" s="198"/>
      <c r="F108" s="198"/>
      <c r="G108" s="198"/>
      <c r="H108" s="198"/>
      <c r="I108" s="199"/>
    </row>
    <row r="109" spans="1:9" ht="14.25">
      <c r="A109" s="195"/>
      <c r="B109" s="196"/>
      <c r="C109" s="197"/>
      <c r="D109" s="197"/>
      <c r="E109" s="198"/>
      <c r="F109" s="198"/>
      <c r="G109" s="198"/>
      <c r="H109" s="198"/>
      <c r="I109" s="199"/>
    </row>
    <row r="110" spans="1:9" ht="14.25">
      <c r="A110" s="195"/>
      <c r="B110" s="196"/>
      <c r="C110" s="197"/>
      <c r="D110" s="197"/>
      <c r="E110" s="198"/>
      <c r="F110" s="198"/>
      <c r="G110" s="198"/>
      <c r="H110" s="198"/>
      <c r="I110" s="199"/>
    </row>
    <row r="111" spans="1:9" ht="14.25">
      <c r="A111" s="195"/>
      <c r="B111" s="196"/>
      <c r="C111" s="197"/>
      <c r="D111" s="197"/>
      <c r="E111" s="198"/>
      <c r="F111" s="198"/>
      <c r="G111" s="198"/>
      <c r="H111" s="198"/>
      <c r="I111" s="199"/>
    </row>
    <row r="112" spans="1:9" ht="14.25">
      <c r="A112" s="195"/>
      <c r="B112" s="196"/>
      <c r="C112" s="197"/>
      <c r="D112" s="197"/>
      <c r="E112" s="198"/>
      <c r="F112" s="198"/>
      <c r="G112" s="198"/>
      <c r="H112" s="198"/>
      <c r="I112" s="199"/>
    </row>
    <row r="113" spans="1:9" ht="14.25">
      <c r="A113" s="195"/>
      <c r="B113" s="196"/>
      <c r="C113" s="197"/>
      <c r="D113" s="197"/>
      <c r="E113" s="198"/>
      <c r="F113" s="198"/>
      <c r="G113" s="198"/>
      <c r="H113" s="198"/>
      <c r="I113" s="199"/>
    </row>
    <row r="114" spans="1:9" ht="14.25">
      <c r="A114" s="195"/>
      <c r="B114" s="196"/>
      <c r="C114" s="197"/>
      <c r="D114" s="197"/>
      <c r="E114" s="198"/>
      <c r="F114" s="198"/>
      <c r="G114" s="198"/>
      <c r="H114" s="198"/>
      <c r="I114" s="199"/>
    </row>
    <row r="115" spans="1:9" ht="14.25">
      <c r="A115" s="195"/>
      <c r="B115" s="196"/>
      <c r="C115" s="197"/>
      <c r="D115" s="197"/>
      <c r="E115" s="198"/>
      <c r="F115" s="198"/>
      <c r="G115" s="198"/>
      <c r="H115" s="198"/>
      <c r="I115" s="199"/>
    </row>
    <row r="116" spans="1:9" ht="14.25">
      <c r="A116" s="195"/>
      <c r="B116" s="196"/>
      <c r="C116" s="197"/>
      <c r="D116" s="197"/>
      <c r="E116" s="198"/>
      <c r="F116" s="198"/>
      <c r="G116" s="198"/>
      <c r="H116" s="198"/>
      <c r="I116" s="199"/>
    </row>
    <row r="117" spans="1:9" ht="14.25">
      <c r="A117" s="195"/>
      <c r="B117" s="196"/>
      <c r="C117" s="197"/>
      <c r="D117" s="197"/>
      <c r="E117" s="198"/>
      <c r="F117" s="198"/>
      <c r="G117" s="198"/>
      <c r="H117" s="198"/>
      <c r="I117" s="199"/>
    </row>
    <row r="118" spans="1:9" ht="14.25">
      <c r="A118" s="195"/>
      <c r="B118" s="196"/>
      <c r="C118" s="197"/>
      <c r="D118" s="197"/>
      <c r="E118" s="198"/>
      <c r="F118" s="198"/>
      <c r="G118" s="198"/>
      <c r="H118" s="198"/>
      <c r="I118" s="199"/>
    </row>
    <row r="119" spans="1:9" ht="14.25">
      <c r="A119" s="195"/>
      <c r="B119" s="196"/>
      <c r="C119" s="197"/>
      <c r="D119" s="197"/>
      <c r="E119" s="198"/>
      <c r="F119" s="198"/>
      <c r="G119" s="198"/>
      <c r="H119" s="198"/>
      <c r="I119" s="199"/>
    </row>
    <row r="120" spans="1:9" ht="14.25">
      <c r="A120" s="195"/>
      <c r="B120" s="196"/>
      <c r="C120" s="197"/>
      <c r="D120" s="197"/>
      <c r="E120" s="198"/>
      <c r="F120" s="198"/>
      <c r="G120" s="198"/>
      <c r="H120" s="198"/>
      <c r="I120" s="199"/>
    </row>
    <row r="121" spans="1:9" ht="14.25">
      <c r="A121" s="195"/>
      <c r="B121" s="196"/>
      <c r="C121" s="197"/>
      <c r="D121" s="197"/>
      <c r="E121" s="198"/>
      <c r="F121" s="198"/>
      <c r="G121" s="198"/>
      <c r="H121" s="198"/>
      <c r="I121" s="199"/>
    </row>
    <row r="122" spans="1:9" ht="14.25">
      <c r="A122" s="195"/>
      <c r="B122" s="196"/>
      <c r="C122" s="197"/>
      <c r="D122" s="197"/>
      <c r="E122" s="198"/>
      <c r="F122" s="198"/>
      <c r="G122" s="198"/>
      <c r="H122" s="198"/>
      <c r="I122" s="199"/>
    </row>
    <row r="123" spans="1:9" ht="14.25">
      <c r="A123" s="195"/>
      <c r="B123" s="196"/>
      <c r="C123" s="197"/>
      <c r="D123" s="197"/>
      <c r="E123" s="198"/>
      <c r="F123" s="198"/>
      <c r="G123" s="198"/>
      <c r="H123" s="198"/>
      <c r="I123" s="199"/>
    </row>
    <row r="124" spans="1:9" ht="14.25">
      <c r="A124" s="195"/>
      <c r="B124" s="196"/>
      <c r="C124" s="197"/>
      <c r="D124" s="197"/>
      <c r="E124" s="198"/>
      <c r="F124" s="198"/>
      <c r="G124" s="198"/>
      <c r="H124" s="198"/>
      <c r="I124" s="199"/>
    </row>
    <row r="125" spans="1:9" ht="14.25">
      <c r="A125" s="195"/>
      <c r="B125" s="196"/>
      <c r="C125" s="197"/>
      <c r="D125" s="197"/>
      <c r="E125" s="198"/>
      <c r="F125" s="198"/>
      <c r="G125" s="198"/>
      <c r="H125" s="198"/>
      <c r="I125" s="199"/>
    </row>
    <row r="126" spans="1:9" ht="14.25">
      <c r="A126" s="195"/>
      <c r="B126" s="196"/>
      <c r="C126" s="197"/>
      <c r="D126" s="197"/>
      <c r="E126" s="198"/>
      <c r="F126" s="198"/>
      <c r="G126" s="198"/>
      <c r="H126" s="198"/>
      <c r="I126" s="199"/>
    </row>
    <row r="127" spans="1:9" ht="14.25">
      <c r="A127" s="195"/>
      <c r="B127" s="196"/>
      <c r="C127" s="197"/>
      <c r="D127" s="197"/>
      <c r="E127" s="198"/>
      <c r="F127" s="198"/>
      <c r="G127" s="198"/>
      <c r="H127" s="198"/>
      <c r="I127" s="199"/>
    </row>
    <row r="128" spans="1:9" ht="14.25">
      <c r="A128" s="195"/>
      <c r="B128" s="196"/>
      <c r="C128" s="197"/>
      <c r="D128" s="197"/>
      <c r="E128" s="198"/>
      <c r="F128" s="198"/>
      <c r="G128" s="198"/>
      <c r="H128" s="198"/>
      <c r="I128" s="199"/>
    </row>
    <row r="129" spans="1:9" ht="14.25">
      <c r="A129" s="195"/>
      <c r="B129" s="196"/>
      <c r="C129" s="197"/>
      <c r="D129" s="197"/>
      <c r="E129" s="198"/>
      <c r="F129" s="198"/>
      <c r="G129" s="198"/>
      <c r="H129" s="198"/>
      <c r="I129" s="199"/>
    </row>
    <row r="130" spans="1:9" ht="14.25">
      <c r="A130" s="195"/>
      <c r="B130" s="196"/>
      <c r="C130" s="197"/>
      <c r="D130" s="197"/>
      <c r="E130" s="198"/>
      <c r="F130" s="198"/>
      <c r="G130" s="198"/>
      <c r="H130" s="198"/>
      <c r="I130" s="199"/>
    </row>
    <row r="131" spans="1:9" ht="14.25">
      <c r="A131" s="195"/>
      <c r="B131" s="196"/>
      <c r="C131" s="197"/>
      <c r="D131" s="197"/>
      <c r="E131" s="198"/>
      <c r="F131" s="198"/>
      <c r="G131" s="198"/>
      <c r="H131" s="198"/>
      <c r="I131" s="199"/>
    </row>
    <row r="132" spans="1:9" ht="14.25">
      <c r="A132" s="195"/>
      <c r="B132" s="196"/>
      <c r="C132" s="197"/>
      <c r="D132" s="197"/>
      <c r="E132" s="198"/>
      <c r="F132" s="198"/>
      <c r="G132" s="198"/>
      <c r="H132" s="198"/>
      <c r="I132" s="199"/>
    </row>
    <row r="133" spans="1:9" ht="14.25">
      <c r="A133" s="195"/>
      <c r="B133" s="196"/>
      <c r="C133" s="197"/>
      <c r="D133" s="197"/>
      <c r="E133" s="198"/>
      <c r="F133" s="198"/>
      <c r="G133" s="198"/>
      <c r="H133" s="198"/>
      <c r="I133" s="199"/>
    </row>
    <row r="134" spans="1:9" ht="14.25">
      <c r="A134" s="195"/>
      <c r="B134" s="196"/>
      <c r="C134" s="197"/>
      <c r="D134" s="197"/>
      <c r="E134" s="198"/>
      <c r="F134" s="198"/>
      <c r="G134" s="198"/>
      <c r="H134" s="198"/>
      <c r="I134" s="199"/>
    </row>
    <row r="135" spans="1:9" ht="14.25">
      <c r="A135" s="195"/>
      <c r="B135" s="196"/>
      <c r="C135" s="197"/>
      <c r="D135" s="197"/>
      <c r="E135" s="198"/>
      <c r="F135" s="198"/>
      <c r="G135" s="198"/>
      <c r="H135" s="198"/>
      <c r="I135" s="199"/>
    </row>
    <row r="136" spans="1:9" ht="14.25">
      <c r="A136" s="195"/>
      <c r="B136" s="196"/>
      <c r="C136" s="197"/>
      <c r="D136" s="197"/>
      <c r="E136" s="198"/>
      <c r="F136" s="198"/>
      <c r="G136" s="198"/>
      <c r="H136" s="198"/>
      <c r="I136" s="199"/>
    </row>
    <row r="137" spans="1:9" ht="14.25">
      <c r="A137" s="195"/>
      <c r="B137" s="196"/>
      <c r="C137" s="197"/>
      <c r="D137" s="197"/>
      <c r="E137" s="198"/>
      <c r="F137" s="198"/>
      <c r="G137" s="198"/>
      <c r="H137" s="198"/>
      <c r="I137" s="199"/>
    </row>
    <row r="138" spans="1:9" ht="14.25">
      <c r="A138" s="195"/>
      <c r="B138" s="196"/>
      <c r="C138" s="197"/>
      <c r="D138" s="197"/>
      <c r="E138" s="198"/>
      <c r="F138" s="198"/>
      <c r="G138" s="198"/>
      <c r="H138" s="198"/>
      <c r="I138" s="199"/>
    </row>
    <row r="139" spans="1:9" ht="14.25">
      <c r="A139" s="195"/>
      <c r="B139" s="196"/>
      <c r="C139" s="197"/>
      <c r="D139" s="197"/>
      <c r="E139" s="198"/>
      <c r="F139" s="198"/>
      <c r="G139" s="198"/>
      <c r="H139" s="198"/>
      <c r="I139" s="199"/>
    </row>
    <row r="140" spans="1:9" ht="14.25">
      <c r="A140" s="195"/>
      <c r="B140" s="196"/>
      <c r="C140" s="197"/>
      <c r="D140" s="197"/>
      <c r="E140" s="198"/>
      <c r="F140" s="198"/>
      <c r="G140" s="198"/>
      <c r="H140" s="198"/>
      <c r="I140" s="199"/>
    </row>
    <row r="141" spans="1:9" ht="14.25">
      <c r="A141" s="195"/>
      <c r="B141" s="196"/>
      <c r="C141" s="197"/>
      <c r="D141" s="197"/>
      <c r="E141" s="198"/>
      <c r="F141" s="198"/>
      <c r="G141" s="198"/>
      <c r="H141" s="198"/>
      <c r="I141" s="199"/>
    </row>
    <row r="142" spans="1:9" ht="14.25">
      <c r="A142" s="195"/>
      <c r="B142" s="196"/>
      <c r="C142" s="197"/>
      <c r="D142" s="197"/>
      <c r="E142" s="198"/>
      <c r="F142" s="198"/>
      <c r="G142" s="198"/>
      <c r="H142" s="198"/>
      <c r="I142" s="199"/>
    </row>
    <row r="143" spans="1:9" ht="14.25">
      <c r="A143" s="195"/>
      <c r="B143" s="196"/>
      <c r="C143" s="197"/>
      <c r="D143" s="197"/>
      <c r="E143" s="198"/>
      <c r="F143" s="198"/>
      <c r="G143" s="198"/>
      <c r="H143" s="198"/>
      <c r="I143" s="199"/>
    </row>
    <row r="144" spans="1:9" ht="14.25">
      <c r="A144" s="195"/>
      <c r="B144" s="196"/>
      <c r="C144" s="197"/>
      <c r="D144" s="197"/>
      <c r="E144" s="198"/>
      <c r="F144" s="198"/>
      <c r="G144" s="198"/>
      <c r="H144" s="198"/>
      <c r="I144" s="199"/>
    </row>
    <row r="145" spans="1:9" ht="14.25">
      <c r="A145" s="195"/>
      <c r="B145" s="196"/>
      <c r="C145" s="197"/>
      <c r="D145" s="197"/>
      <c r="E145" s="198"/>
      <c r="F145" s="198"/>
      <c r="G145" s="198"/>
      <c r="H145" s="198"/>
      <c r="I145" s="199"/>
    </row>
    <row r="146" spans="1:9" ht="14.25">
      <c r="A146" s="195"/>
      <c r="B146" s="196"/>
      <c r="C146" s="197"/>
      <c r="D146" s="197"/>
      <c r="E146" s="198"/>
      <c r="F146" s="198"/>
      <c r="G146" s="198"/>
      <c r="H146" s="198"/>
      <c r="I146" s="199"/>
    </row>
    <row r="147" spans="1:9" ht="14.25">
      <c r="A147" s="195"/>
      <c r="B147" s="196"/>
      <c r="C147" s="197"/>
      <c r="D147" s="197"/>
      <c r="E147" s="198"/>
      <c r="F147" s="198"/>
      <c r="G147" s="198"/>
      <c r="H147" s="198"/>
      <c r="I147" s="199"/>
    </row>
    <row r="148" spans="1:9" ht="14.25">
      <c r="A148" s="195"/>
      <c r="B148" s="196"/>
      <c r="C148" s="197"/>
      <c r="D148" s="197"/>
      <c r="E148" s="198"/>
      <c r="F148" s="198"/>
      <c r="G148" s="198"/>
      <c r="H148" s="198"/>
      <c r="I148" s="199"/>
    </row>
    <row r="149" spans="1:9" ht="14.25">
      <c r="A149" s="195"/>
      <c r="B149" s="196"/>
      <c r="C149" s="197"/>
      <c r="D149" s="197"/>
      <c r="E149" s="198"/>
      <c r="F149" s="198"/>
      <c r="G149" s="198"/>
      <c r="H149" s="198"/>
      <c r="I149" s="199"/>
    </row>
    <row r="150" spans="1:9" ht="14.25">
      <c r="A150" s="195"/>
      <c r="B150" s="196"/>
      <c r="C150" s="197"/>
      <c r="D150" s="197"/>
      <c r="E150" s="198"/>
      <c r="F150" s="198"/>
      <c r="G150" s="198"/>
      <c r="H150" s="198"/>
      <c r="I150" s="199"/>
    </row>
    <row r="151" spans="1:9" ht="14.25">
      <c r="A151" s="195"/>
      <c r="B151" s="196"/>
      <c r="C151" s="197"/>
      <c r="D151" s="197"/>
      <c r="E151" s="198"/>
      <c r="F151" s="198"/>
      <c r="G151" s="198"/>
      <c r="H151" s="198"/>
      <c r="I151" s="199"/>
    </row>
    <row r="152" spans="1:9" ht="14.25">
      <c r="A152" s="195"/>
      <c r="B152" s="196"/>
      <c r="C152" s="197"/>
      <c r="D152" s="197"/>
      <c r="E152" s="198"/>
      <c r="F152" s="198"/>
      <c r="G152" s="198"/>
      <c r="H152" s="198"/>
      <c r="I152" s="199"/>
    </row>
    <row r="153" spans="1:9" ht="14.25">
      <c r="A153" s="195"/>
      <c r="B153" s="196"/>
      <c r="C153" s="197"/>
      <c r="D153" s="197"/>
      <c r="E153" s="198"/>
      <c r="F153" s="198"/>
      <c r="G153" s="198"/>
      <c r="H153" s="198"/>
      <c r="I153" s="199"/>
    </row>
    <row r="154" spans="1:9" ht="14.25">
      <c r="A154" s="195"/>
      <c r="B154" s="196"/>
      <c r="C154" s="197"/>
      <c r="D154" s="197"/>
      <c r="E154" s="198"/>
      <c r="F154" s="198"/>
      <c r="G154" s="198"/>
      <c r="H154" s="198"/>
      <c r="I154" s="199"/>
    </row>
    <row r="155" spans="1:9" ht="14.25">
      <c r="A155" s="195"/>
      <c r="B155" s="196"/>
      <c r="C155" s="197"/>
      <c r="D155" s="197"/>
      <c r="E155" s="198"/>
      <c r="F155" s="198"/>
      <c r="G155" s="198"/>
      <c r="H155" s="198"/>
      <c r="I155" s="199"/>
    </row>
    <row r="156" spans="1:9" ht="14.25">
      <c r="A156" s="195"/>
      <c r="B156" s="196"/>
      <c r="C156" s="197"/>
      <c r="D156" s="197"/>
      <c r="E156" s="198"/>
      <c r="F156" s="198"/>
      <c r="G156" s="198"/>
      <c r="H156" s="198"/>
      <c r="I156" s="199"/>
    </row>
    <row r="157" spans="1:9" ht="14.25">
      <c r="A157" s="195"/>
      <c r="B157" s="196"/>
      <c r="C157" s="197"/>
      <c r="D157" s="197"/>
      <c r="E157" s="198"/>
      <c r="F157" s="198"/>
      <c r="G157" s="198"/>
      <c r="H157" s="198"/>
      <c r="I157" s="199"/>
    </row>
    <row r="158" spans="1:9" ht="14.25">
      <c r="A158" s="195"/>
      <c r="B158" s="196"/>
      <c r="C158" s="197"/>
      <c r="D158" s="197"/>
      <c r="E158" s="198"/>
      <c r="F158" s="198"/>
      <c r="G158" s="198"/>
      <c r="H158" s="198"/>
      <c r="I158" s="199"/>
    </row>
    <row r="159" spans="1:9" ht="14.25">
      <c r="A159" s="195"/>
      <c r="B159" s="196"/>
      <c r="C159" s="197"/>
      <c r="D159" s="197"/>
      <c r="E159" s="198"/>
      <c r="F159" s="198"/>
      <c r="G159" s="198"/>
      <c r="H159" s="198"/>
      <c r="I159" s="199"/>
    </row>
    <row r="160" spans="1:9" ht="14.25">
      <c r="A160" s="195"/>
      <c r="B160" s="196"/>
      <c r="C160" s="197"/>
      <c r="D160" s="197"/>
      <c r="E160" s="198"/>
      <c r="F160" s="198"/>
      <c r="G160" s="198"/>
      <c r="H160" s="198"/>
      <c r="I160" s="199"/>
    </row>
    <row r="161" spans="1:9" ht="14.25">
      <c r="A161" s="195"/>
      <c r="B161" s="196"/>
      <c r="C161" s="197"/>
      <c r="D161" s="197"/>
      <c r="E161" s="198"/>
      <c r="F161" s="198"/>
      <c r="G161" s="198"/>
      <c r="H161" s="198"/>
      <c r="I161" s="199"/>
    </row>
    <row r="162" spans="1:9" ht="14.25">
      <c r="A162" s="195"/>
      <c r="B162" s="196"/>
      <c r="C162" s="197"/>
      <c r="D162" s="197"/>
      <c r="E162" s="198"/>
      <c r="F162" s="198"/>
      <c r="G162" s="198"/>
      <c r="H162" s="198"/>
      <c r="I162" s="199"/>
    </row>
    <row r="163" spans="1:9" ht="14.25">
      <c r="A163" s="195"/>
      <c r="B163" s="196"/>
      <c r="C163" s="197"/>
      <c r="D163" s="197"/>
      <c r="E163" s="198"/>
      <c r="F163" s="198"/>
      <c r="G163" s="198"/>
      <c r="H163" s="198"/>
      <c r="I163" s="199"/>
    </row>
    <row r="164" spans="1:9" ht="14.25">
      <c r="A164" s="195"/>
      <c r="B164" s="196"/>
      <c r="C164" s="197"/>
      <c r="D164" s="197"/>
      <c r="E164" s="198"/>
      <c r="F164" s="198"/>
      <c r="G164" s="198"/>
      <c r="H164" s="198"/>
      <c r="I164" s="199"/>
    </row>
    <row r="165" spans="1:9" ht="14.25">
      <c r="A165" s="195"/>
      <c r="B165" s="196"/>
      <c r="C165" s="197"/>
      <c r="D165" s="197"/>
      <c r="E165" s="198"/>
      <c r="F165" s="198"/>
      <c r="G165" s="198"/>
      <c r="H165" s="198"/>
      <c r="I165" s="199"/>
    </row>
    <row r="166" spans="1:9" ht="14.25">
      <c r="A166" s="195"/>
      <c r="B166" s="196"/>
      <c r="C166" s="197"/>
      <c r="D166" s="197"/>
      <c r="E166" s="198"/>
      <c r="F166" s="198"/>
      <c r="G166" s="198"/>
      <c r="H166" s="198"/>
      <c r="I166" s="199"/>
    </row>
    <row r="167" spans="1:9" ht="14.25">
      <c r="A167" s="195"/>
      <c r="B167" s="196"/>
      <c r="C167" s="197"/>
      <c r="D167" s="197"/>
      <c r="E167" s="198"/>
      <c r="F167" s="198"/>
      <c r="G167" s="198"/>
      <c r="H167" s="198"/>
      <c r="I167" s="199"/>
    </row>
    <row r="168" spans="1:9" ht="14.25">
      <c r="A168" s="195"/>
      <c r="B168" s="196"/>
      <c r="C168" s="197"/>
      <c r="D168" s="197"/>
      <c r="E168" s="198"/>
      <c r="F168" s="198"/>
      <c r="G168" s="198"/>
      <c r="H168" s="198"/>
      <c r="I168" s="199"/>
    </row>
    <row r="169" spans="1:9" ht="14.25">
      <c r="A169" s="195"/>
      <c r="B169" s="196"/>
      <c r="C169" s="197"/>
      <c r="D169" s="197"/>
      <c r="E169" s="198"/>
      <c r="F169" s="198"/>
      <c r="G169" s="198"/>
      <c r="H169" s="198"/>
      <c r="I169" s="199"/>
    </row>
    <row r="170" spans="1:9" ht="14.25">
      <c r="A170" s="195"/>
      <c r="B170" s="196"/>
      <c r="C170" s="197"/>
      <c r="D170" s="197"/>
      <c r="E170" s="198"/>
      <c r="F170" s="198"/>
      <c r="G170" s="198"/>
      <c r="H170" s="198"/>
      <c r="I170" s="199"/>
    </row>
    <row r="171" spans="1:9" ht="14.25">
      <c r="A171" s="195"/>
      <c r="B171" s="196"/>
      <c r="C171" s="197"/>
      <c r="D171" s="197"/>
      <c r="E171" s="198"/>
      <c r="F171" s="198"/>
      <c r="G171" s="198"/>
      <c r="H171" s="198"/>
      <c r="I171" s="199"/>
    </row>
    <row r="172" spans="1:9" ht="14.25">
      <c r="A172" s="195"/>
      <c r="B172" s="196"/>
      <c r="C172" s="197"/>
      <c r="D172" s="197"/>
      <c r="E172" s="198"/>
      <c r="F172" s="198"/>
      <c r="G172" s="198"/>
      <c r="H172" s="198"/>
      <c r="I172" s="199"/>
    </row>
    <row r="173" spans="1:9" ht="14.25">
      <c r="A173" s="195"/>
      <c r="B173" s="196"/>
      <c r="C173" s="197"/>
      <c r="D173" s="197"/>
      <c r="E173" s="198"/>
      <c r="F173" s="198"/>
      <c r="G173" s="198"/>
      <c r="H173" s="198"/>
      <c r="I173" s="199"/>
    </row>
    <row r="174" spans="1:9" ht="14.25">
      <c r="A174" s="195"/>
      <c r="B174" s="196"/>
      <c r="C174" s="197"/>
      <c r="D174" s="197"/>
      <c r="E174" s="198"/>
      <c r="F174" s="198"/>
      <c r="G174" s="198"/>
      <c r="H174" s="198"/>
      <c r="I174" s="199"/>
    </row>
    <row r="175" spans="1:9" ht="14.25">
      <c r="A175" s="195"/>
      <c r="B175" s="196"/>
      <c r="C175" s="197"/>
      <c r="D175" s="197"/>
      <c r="E175" s="198"/>
      <c r="F175" s="198"/>
      <c r="G175" s="198"/>
      <c r="H175" s="198"/>
      <c r="I175" s="199"/>
    </row>
    <row r="176" spans="1:9" ht="14.25">
      <c r="A176" s="195"/>
      <c r="B176" s="196"/>
      <c r="C176" s="197"/>
      <c r="D176" s="197"/>
      <c r="E176" s="198"/>
      <c r="F176" s="198"/>
      <c r="G176" s="198"/>
      <c r="H176" s="198"/>
      <c r="I176" s="199"/>
    </row>
    <row r="177" spans="1:9" ht="14.25">
      <c r="A177" s="195"/>
      <c r="B177" s="196"/>
      <c r="C177" s="197"/>
      <c r="D177" s="197"/>
      <c r="E177" s="198"/>
      <c r="F177" s="198"/>
      <c r="G177" s="198"/>
      <c r="H177" s="198"/>
      <c r="I177" s="199"/>
    </row>
    <row r="178" spans="1:9" ht="14.25">
      <c r="A178" s="195"/>
      <c r="B178" s="196"/>
      <c r="C178" s="197"/>
      <c r="D178" s="197"/>
      <c r="E178" s="198"/>
      <c r="F178" s="198"/>
      <c r="G178" s="198"/>
      <c r="H178" s="198"/>
      <c r="I178" s="199"/>
    </row>
    <row r="179" spans="1:9" ht="14.25">
      <c r="A179" s="195"/>
      <c r="B179" s="196"/>
      <c r="C179" s="197"/>
      <c r="D179" s="197"/>
      <c r="E179" s="198"/>
      <c r="F179" s="198"/>
      <c r="G179" s="198"/>
      <c r="H179" s="198"/>
      <c r="I179" s="199"/>
    </row>
    <row r="180" spans="1:9" ht="14.25">
      <c r="A180" s="195"/>
      <c r="B180" s="196"/>
      <c r="C180" s="197"/>
      <c r="D180" s="197"/>
      <c r="E180" s="198"/>
      <c r="F180" s="198"/>
      <c r="G180" s="198"/>
      <c r="H180" s="198"/>
      <c r="I180" s="199"/>
    </row>
    <row r="181" spans="1:9" ht="14.25">
      <c r="A181" s="195"/>
      <c r="B181" s="196"/>
      <c r="C181" s="197"/>
      <c r="D181" s="197"/>
      <c r="E181" s="198"/>
      <c r="F181" s="198"/>
      <c r="G181" s="198"/>
      <c r="H181" s="198"/>
      <c r="I181" s="199"/>
    </row>
    <row r="182" spans="1:9" ht="14.25">
      <c r="A182" s="195"/>
      <c r="B182" s="196"/>
      <c r="C182" s="197"/>
      <c r="D182" s="197"/>
      <c r="E182" s="198"/>
      <c r="F182" s="198"/>
      <c r="G182" s="198"/>
      <c r="H182" s="198"/>
      <c r="I182" s="199"/>
    </row>
    <row r="183" spans="1:9" ht="14.25">
      <c r="A183" s="195"/>
      <c r="B183" s="196"/>
      <c r="C183" s="197"/>
      <c r="D183" s="197"/>
      <c r="E183" s="198"/>
      <c r="F183" s="198"/>
      <c r="G183" s="198"/>
      <c r="H183" s="198"/>
      <c r="I183" s="199"/>
    </row>
    <row r="184" spans="1:9" ht="14.25">
      <c r="A184" s="195"/>
      <c r="B184" s="196"/>
      <c r="C184" s="197"/>
      <c r="D184" s="197"/>
      <c r="E184" s="198"/>
      <c r="F184" s="198"/>
      <c r="G184" s="198"/>
      <c r="H184" s="198"/>
      <c r="I184" s="199"/>
    </row>
    <row r="185" spans="1:9" ht="14.25">
      <c r="A185" s="195"/>
      <c r="B185" s="196"/>
      <c r="C185" s="197"/>
      <c r="D185" s="197"/>
      <c r="E185" s="198"/>
      <c r="F185" s="198"/>
      <c r="G185" s="198"/>
      <c r="H185" s="198"/>
      <c r="I185" s="199"/>
    </row>
    <row r="186" spans="1:9" ht="14.25">
      <c r="A186" s="195"/>
      <c r="B186" s="196"/>
      <c r="C186" s="197"/>
      <c r="D186" s="197"/>
      <c r="E186" s="198"/>
      <c r="F186" s="198"/>
      <c r="G186" s="198"/>
      <c r="H186" s="198"/>
      <c r="I186" s="199"/>
    </row>
    <row r="187" spans="1:9" ht="14.25">
      <c r="A187" s="195"/>
      <c r="B187" s="196"/>
      <c r="C187" s="197"/>
      <c r="D187" s="197"/>
      <c r="E187" s="198"/>
      <c r="F187" s="198"/>
      <c r="G187" s="198"/>
      <c r="H187" s="198"/>
      <c r="I187" s="199"/>
    </row>
    <row r="188" spans="1:9" ht="14.25">
      <c r="A188" s="195"/>
      <c r="B188" s="196"/>
      <c r="C188" s="197"/>
      <c r="D188" s="197"/>
      <c r="E188" s="198"/>
      <c r="F188" s="198"/>
      <c r="G188" s="198"/>
      <c r="H188" s="198"/>
      <c r="I188" s="199"/>
    </row>
    <row r="189" spans="1:9" ht="14.25">
      <c r="A189" s="195"/>
      <c r="B189" s="196"/>
      <c r="C189" s="197"/>
      <c r="D189" s="197"/>
      <c r="E189" s="198"/>
      <c r="F189" s="198"/>
      <c r="G189" s="198"/>
      <c r="H189" s="198"/>
      <c r="I189" s="199"/>
    </row>
    <row r="190" spans="1:9" ht="14.25">
      <c r="A190" s="195"/>
      <c r="B190" s="196"/>
      <c r="C190" s="197"/>
      <c r="D190" s="197"/>
      <c r="E190" s="198"/>
      <c r="F190" s="198"/>
      <c r="G190" s="198"/>
      <c r="H190" s="198"/>
      <c r="I190" s="199"/>
    </row>
    <row r="191" spans="1:9" ht="14.25">
      <c r="A191" s="195"/>
      <c r="B191" s="196"/>
      <c r="C191" s="197"/>
      <c r="D191" s="197"/>
      <c r="E191" s="198"/>
      <c r="F191" s="198"/>
      <c r="G191" s="198"/>
      <c r="H191" s="198"/>
      <c r="I191" s="199"/>
    </row>
    <row r="192" spans="1:9" ht="14.25">
      <c r="A192" s="195"/>
      <c r="B192" s="196"/>
      <c r="C192" s="197"/>
      <c r="D192" s="197"/>
      <c r="E192" s="198"/>
      <c r="F192" s="198"/>
      <c r="G192" s="198"/>
      <c r="H192" s="198"/>
      <c r="I192" s="199"/>
    </row>
    <row r="193" spans="1:9" ht="14.25">
      <c r="A193" s="195"/>
      <c r="B193" s="196"/>
      <c r="C193" s="197"/>
      <c r="D193" s="197"/>
      <c r="E193" s="198"/>
      <c r="F193" s="198"/>
      <c r="G193" s="198"/>
      <c r="H193" s="198"/>
      <c r="I193" s="199"/>
    </row>
    <row r="194" spans="1:9" ht="14.25">
      <c r="A194" s="195"/>
      <c r="B194" s="196"/>
      <c r="C194" s="197"/>
      <c r="D194" s="197"/>
      <c r="E194" s="198"/>
      <c r="F194" s="198"/>
      <c r="G194" s="198"/>
      <c r="H194" s="198"/>
      <c r="I194" s="199"/>
    </row>
    <row r="195" spans="1:9" ht="14.25">
      <c r="A195" s="195"/>
      <c r="B195" s="196"/>
      <c r="C195" s="197"/>
      <c r="D195" s="197"/>
      <c r="E195" s="198"/>
      <c r="F195" s="198"/>
      <c r="G195" s="198"/>
      <c r="H195" s="198"/>
      <c r="I195" s="199"/>
    </row>
    <row r="196" spans="1:9" ht="14.25">
      <c r="A196" s="195"/>
      <c r="B196" s="196"/>
      <c r="C196" s="197"/>
      <c r="D196" s="197"/>
      <c r="E196" s="198"/>
      <c r="F196" s="198"/>
      <c r="G196" s="198"/>
      <c r="H196" s="198"/>
      <c r="I196" s="199"/>
    </row>
    <row r="197" spans="1:9" ht="14.25">
      <c r="A197" s="195"/>
      <c r="B197" s="196"/>
      <c r="C197" s="197"/>
      <c r="D197" s="197"/>
      <c r="E197" s="198"/>
      <c r="F197" s="198"/>
      <c r="G197" s="198"/>
      <c r="H197" s="198"/>
      <c r="I197" s="199"/>
    </row>
    <row r="198" spans="1:9" ht="14.25">
      <c r="A198" s="195"/>
      <c r="B198" s="196"/>
      <c r="C198" s="197"/>
      <c r="D198" s="197"/>
      <c r="E198" s="198"/>
      <c r="F198" s="198"/>
      <c r="G198" s="198"/>
      <c r="H198" s="198"/>
      <c r="I198" s="199"/>
    </row>
    <row r="199" spans="1:9" ht="14.25">
      <c r="A199" s="195"/>
      <c r="B199" s="196"/>
      <c r="C199" s="197"/>
      <c r="D199" s="197"/>
      <c r="E199" s="198"/>
      <c r="F199" s="198"/>
      <c r="G199" s="198"/>
      <c r="H199" s="198"/>
      <c r="I199" s="199"/>
    </row>
    <row r="200" spans="1:9" ht="14.25">
      <c r="A200" s="195"/>
      <c r="B200" s="196"/>
      <c r="C200" s="197"/>
      <c r="D200" s="197"/>
      <c r="E200" s="198"/>
      <c r="F200" s="198"/>
      <c r="G200" s="198"/>
      <c r="H200" s="198"/>
      <c r="I200" s="199"/>
    </row>
    <row r="201" spans="1:9" ht="14.25">
      <c r="A201" s="195"/>
      <c r="B201" s="196"/>
      <c r="C201" s="197"/>
      <c r="D201" s="197"/>
      <c r="E201" s="198"/>
      <c r="F201" s="198"/>
      <c r="G201" s="198"/>
      <c r="H201" s="198"/>
      <c r="I201" s="199"/>
    </row>
    <row r="202" spans="1:9" ht="14.25">
      <c r="A202" s="195"/>
      <c r="B202" s="196"/>
      <c r="C202" s="197"/>
      <c r="D202" s="197"/>
      <c r="E202" s="198"/>
      <c r="F202" s="198"/>
      <c r="G202" s="198"/>
      <c r="H202" s="198"/>
      <c r="I202" s="199"/>
    </row>
    <row r="203" spans="1:9" ht="14.25">
      <c r="A203" s="195"/>
      <c r="B203" s="196"/>
      <c r="C203" s="197"/>
      <c r="D203" s="197"/>
      <c r="E203" s="198"/>
      <c r="F203" s="198"/>
      <c r="G203" s="198"/>
      <c r="H203" s="198"/>
      <c r="I203" s="199"/>
    </row>
    <row r="204" spans="1:9" ht="14.25">
      <c r="A204" s="195"/>
      <c r="B204" s="196"/>
      <c r="C204" s="197"/>
      <c r="D204" s="197"/>
      <c r="E204" s="198"/>
      <c r="F204" s="198"/>
      <c r="G204" s="198"/>
      <c r="H204" s="198"/>
      <c r="I204" s="199"/>
    </row>
    <row r="205" spans="1:9" ht="14.25">
      <c r="A205" s="195"/>
      <c r="B205" s="196"/>
      <c r="C205" s="197"/>
      <c r="D205" s="197"/>
      <c r="E205" s="198"/>
      <c r="F205" s="198"/>
      <c r="G205" s="198"/>
      <c r="H205" s="198"/>
      <c r="I205" s="199"/>
    </row>
    <row r="206" spans="1:9" ht="14.25">
      <c r="A206" s="195"/>
      <c r="B206" s="196"/>
      <c r="C206" s="197"/>
      <c r="D206" s="197"/>
      <c r="E206" s="198"/>
      <c r="F206" s="198"/>
      <c r="G206" s="198"/>
      <c r="H206" s="198"/>
      <c r="I206" s="199"/>
    </row>
    <row r="207" spans="1:9" ht="14.25">
      <c r="A207" s="195"/>
      <c r="B207" s="196"/>
      <c r="C207" s="197"/>
      <c r="D207" s="197"/>
      <c r="E207" s="198"/>
      <c r="F207" s="198"/>
      <c r="G207" s="198"/>
      <c r="H207" s="198"/>
      <c r="I207" s="199"/>
    </row>
    <row r="208" spans="1:9" ht="14.25">
      <c r="A208" s="195"/>
      <c r="B208" s="196"/>
      <c r="C208" s="197"/>
      <c r="D208" s="197"/>
      <c r="E208" s="198"/>
      <c r="F208" s="198"/>
      <c r="G208" s="198"/>
      <c r="H208" s="198"/>
      <c r="I208" s="199"/>
    </row>
    <row r="209" spans="1:9" ht="14.25">
      <c r="A209" s="195"/>
      <c r="B209" s="196"/>
      <c r="C209" s="197"/>
      <c r="D209" s="197"/>
      <c r="E209" s="198"/>
      <c r="F209" s="198"/>
      <c r="G209" s="198"/>
      <c r="H209" s="198"/>
      <c r="I209" s="199"/>
    </row>
    <row r="210" spans="1:9" ht="14.25">
      <c r="A210" s="195"/>
      <c r="B210" s="196"/>
      <c r="C210" s="197"/>
      <c r="D210" s="197"/>
      <c r="E210" s="198"/>
      <c r="F210" s="198"/>
      <c r="G210" s="198"/>
      <c r="H210" s="198"/>
      <c r="I210" s="199"/>
    </row>
    <row r="211" spans="1:9" ht="14.25">
      <c r="A211" s="195"/>
      <c r="B211" s="196"/>
      <c r="C211" s="197"/>
      <c r="D211" s="197"/>
      <c r="E211" s="198"/>
      <c r="F211" s="198"/>
      <c r="G211" s="198"/>
      <c r="H211" s="198"/>
      <c r="I211" s="199"/>
    </row>
    <row r="212" spans="1:9" ht="14.25">
      <c r="A212" s="195"/>
      <c r="B212" s="196"/>
      <c r="C212" s="197"/>
      <c r="D212" s="197"/>
      <c r="E212" s="198"/>
      <c r="F212" s="198"/>
      <c r="G212" s="198"/>
      <c r="H212" s="198"/>
      <c r="I212" s="199"/>
    </row>
    <row r="213" spans="1:9" ht="14.25">
      <c r="A213" s="195"/>
      <c r="B213" s="196"/>
      <c r="C213" s="197"/>
      <c r="D213" s="197"/>
      <c r="E213" s="198"/>
      <c r="F213" s="198"/>
      <c r="G213" s="198"/>
      <c r="H213" s="198"/>
      <c r="I213" s="199"/>
    </row>
    <row r="214" spans="1:9" ht="14.25">
      <c r="A214" s="195"/>
      <c r="B214" s="196"/>
      <c r="C214" s="197"/>
      <c r="D214" s="197"/>
      <c r="E214" s="198"/>
      <c r="F214" s="198"/>
      <c r="G214" s="198"/>
      <c r="H214" s="198"/>
      <c r="I214" s="199"/>
    </row>
    <row r="215" spans="1:9" ht="14.25">
      <c r="A215" s="195"/>
      <c r="B215" s="196"/>
      <c r="C215" s="197"/>
      <c r="D215" s="197"/>
      <c r="E215" s="198"/>
      <c r="F215" s="198"/>
      <c r="G215" s="198"/>
      <c r="H215" s="198"/>
      <c r="I215" s="199"/>
    </row>
    <row r="216" spans="1:9" ht="14.25">
      <c r="A216" s="195"/>
      <c r="B216" s="196"/>
      <c r="C216" s="197"/>
      <c r="D216" s="197"/>
      <c r="E216" s="198"/>
      <c r="F216" s="198"/>
      <c r="G216" s="198"/>
      <c r="H216" s="198"/>
      <c r="I216" s="199"/>
    </row>
    <row r="217" spans="1:9" ht="14.25">
      <c r="A217" s="195"/>
      <c r="B217" s="196"/>
      <c r="C217" s="197"/>
      <c r="D217" s="197"/>
      <c r="E217" s="198"/>
      <c r="F217" s="198"/>
      <c r="G217" s="198"/>
      <c r="H217" s="198"/>
      <c r="I217" s="199"/>
    </row>
    <row r="218" spans="1:9" ht="14.25">
      <c r="A218" s="195"/>
      <c r="B218" s="196"/>
      <c r="C218" s="197"/>
      <c r="D218" s="197"/>
      <c r="E218" s="198"/>
      <c r="F218" s="198"/>
      <c r="G218" s="198"/>
      <c r="H218" s="198"/>
      <c r="I218" s="199"/>
    </row>
    <row r="219" spans="1:9" ht="14.25">
      <c r="A219" s="195"/>
      <c r="B219" s="196"/>
      <c r="C219" s="197"/>
      <c r="D219" s="197"/>
      <c r="E219" s="198"/>
      <c r="F219" s="198"/>
      <c r="G219" s="198"/>
      <c r="H219" s="198"/>
      <c r="I219" s="199"/>
    </row>
    <row r="220" spans="1:9" ht="14.25">
      <c r="A220" s="195"/>
      <c r="B220" s="196"/>
      <c r="C220" s="197"/>
      <c r="D220" s="197"/>
      <c r="E220" s="198"/>
      <c r="F220" s="198"/>
      <c r="G220" s="198"/>
      <c r="H220" s="198"/>
      <c r="I220" s="199"/>
    </row>
    <row r="221" spans="1:9" ht="14.25">
      <c r="A221" s="195"/>
      <c r="B221" s="196"/>
      <c r="C221" s="197"/>
      <c r="D221" s="197"/>
      <c r="E221" s="198"/>
      <c r="F221" s="198"/>
      <c r="G221" s="198"/>
      <c r="H221" s="198"/>
      <c r="I221" s="199"/>
    </row>
    <row r="222" spans="1:9" ht="14.25">
      <c r="A222" s="195"/>
      <c r="B222" s="196"/>
      <c r="C222" s="197"/>
      <c r="D222" s="197"/>
      <c r="E222" s="198"/>
      <c r="F222" s="198"/>
      <c r="G222" s="198"/>
      <c r="H222" s="198"/>
      <c r="I222" s="199"/>
    </row>
    <row r="223" spans="1:9" ht="14.25">
      <c r="A223" s="195"/>
      <c r="B223" s="196"/>
      <c r="C223" s="197"/>
      <c r="D223" s="197"/>
      <c r="E223" s="198"/>
      <c r="F223" s="198"/>
      <c r="G223" s="198"/>
      <c r="H223" s="198"/>
      <c r="I223" s="199"/>
    </row>
    <row r="224" spans="1:9" ht="14.25">
      <c r="A224" s="195"/>
      <c r="B224" s="196"/>
      <c r="C224" s="197"/>
      <c r="D224" s="197"/>
      <c r="E224" s="198"/>
      <c r="F224" s="198"/>
      <c r="G224" s="198"/>
      <c r="H224" s="198"/>
      <c r="I224" s="199"/>
    </row>
    <row r="225" spans="1:9" ht="14.25">
      <c r="A225" s="195"/>
      <c r="B225" s="196"/>
      <c r="C225" s="197"/>
      <c r="D225" s="197"/>
      <c r="E225" s="198"/>
      <c r="F225" s="198"/>
      <c r="G225" s="198"/>
      <c r="H225" s="198"/>
      <c r="I225" s="199"/>
    </row>
    <row r="226" spans="1:9" ht="14.25">
      <c r="A226" s="195"/>
      <c r="B226" s="196"/>
      <c r="C226" s="197"/>
      <c r="D226" s="197"/>
      <c r="E226" s="198"/>
      <c r="F226" s="198"/>
      <c r="G226" s="198"/>
      <c r="H226" s="198"/>
      <c r="I226" s="199"/>
    </row>
    <row r="227" spans="1:9" ht="14.25">
      <c r="A227" s="195"/>
      <c r="B227" s="196"/>
      <c r="C227" s="197"/>
      <c r="D227" s="197"/>
      <c r="E227" s="198"/>
      <c r="F227" s="198"/>
      <c r="G227" s="198"/>
      <c r="H227" s="198"/>
      <c r="I227" s="199"/>
    </row>
    <row r="228" spans="1:9" ht="14.25">
      <c r="A228" s="195"/>
      <c r="B228" s="196"/>
      <c r="C228" s="197"/>
      <c r="D228" s="197"/>
      <c r="E228" s="198"/>
      <c r="F228" s="198"/>
      <c r="G228" s="198"/>
      <c r="H228" s="198"/>
      <c r="I228" s="199"/>
    </row>
    <row r="229" spans="1:9" ht="14.25">
      <c r="A229" s="195"/>
      <c r="B229" s="196"/>
      <c r="C229" s="197"/>
      <c r="D229" s="197"/>
      <c r="E229" s="198"/>
      <c r="F229" s="198"/>
      <c r="G229" s="198"/>
      <c r="H229" s="198"/>
      <c r="I229" s="199"/>
    </row>
    <row r="230" spans="1:9" ht="14.25">
      <c r="A230" s="195"/>
      <c r="B230" s="196"/>
      <c r="C230" s="197"/>
      <c r="D230" s="197"/>
      <c r="E230" s="198"/>
      <c r="F230" s="198"/>
      <c r="G230" s="198"/>
      <c r="H230" s="198"/>
      <c r="I230" s="199"/>
    </row>
    <row r="231" spans="1:9" ht="14.25">
      <c r="A231" s="195"/>
      <c r="B231" s="196"/>
      <c r="C231" s="197"/>
      <c r="D231" s="197"/>
      <c r="E231" s="198"/>
      <c r="F231" s="198"/>
      <c r="G231" s="198"/>
      <c r="H231" s="198"/>
      <c r="I231" s="199"/>
    </row>
    <row r="232" spans="1:9" ht="14.25">
      <c r="A232" s="195"/>
      <c r="B232" s="196"/>
      <c r="C232" s="197"/>
      <c r="D232" s="197"/>
      <c r="E232" s="198"/>
      <c r="F232" s="198"/>
      <c r="G232" s="198"/>
      <c r="H232" s="198"/>
      <c r="I232" s="199"/>
    </row>
    <row r="233" spans="1:9" ht="14.25">
      <c r="A233" s="195"/>
      <c r="B233" s="196"/>
      <c r="C233" s="197"/>
      <c r="D233" s="197"/>
      <c r="E233" s="198"/>
      <c r="F233" s="198"/>
      <c r="G233" s="198"/>
      <c r="H233" s="198"/>
      <c r="I233" s="199"/>
    </row>
    <row r="234" spans="1:9" ht="14.25">
      <c r="A234" s="195"/>
      <c r="B234" s="196"/>
      <c r="C234" s="197"/>
      <c r="D234" s="197"/>
      <c r="E234" s="198"/>
      <c r="F234" s="198"/>
      <c r="G234" s="198"/>
      <c r="H234" s="198"/>
      <c r="I234" s="199"/>
    </row>
    <row r="235" spans="1:9" ht="14.25">
      <c r="A235" s="195"/>
      <c r="B235" s="196"/>
      <c r="C235" s="197"/>
      <c r="D235" s="197"/>
      <c r="E235" s="198"/>
      <c r="F235" s="198"/>
      <c r="G235" s="198"/>
      <c r="H235" s="198"/>
      <c r="I235" s="199"/>
    </row>
    <row r="236" spans="1:9" ht="14.25">
      <c r="A236" s="195"/>
      <c r="B236" s="196"/>
      <c r="C236" s="197"/>
      <c r="D236" s="197"/>
      <c r="E236" s="198"/>
      <c r="F236" s="198"/>
      <c r="G236" s="198"/>
      <c r="H236" s="198"/>
      <c r="I236" s="199"/>
    </row>
    <row r="237" spans="1:9" ht="14.25">
      <c r="A237" s="195"/>
      <c r="B237" s="196"/>
      <c r="C237" s="197"/>
      <c r="D237" s="197"/>
      <c r="E237" s="198"/>
      <c r="F237" s="198"/>
      <c r="G237" s="198"/>
      <c r="H237" s="198"/>
      <c r="I237" s="199"/>
    </row>
    <row r="238" spans="1:9" ht="14.25">
      <c r="A238" s="195"/>
      <c r="B238" s="196"/>
      <c r="C238" s="197"/>
      <c r="D238" s="197"/>
      <c r="E238" s="198"/>
      <c r="F238" s="198"/>
      <c r="G238" s="198"/>
      <c r="H238" s="198"/>
      <c r="I238" s="199"/>
    </row>
    <row r="239" spans="1:9" ht="14.25">
      <c r="A239" s="195"/>
      <c r="B239" s="196"/>
      <c r="C239" s="197"/>
      <c r="D239" s="197"/>
      <c r="E239" s="198"/>
      <c r="F239" s="198"/>
      <c r="G239" s="198"/>
      <c r="H239" s="198"/>
      <c r="I239" s="199"/>
    </row>
    <row r="240" spans="1:9" ht="14.25">
      <c r="A240" s="195"/>
      <c r="B240" s="196"/>
      <c r="C240" s="197"/>
      <c r="D240" s="197"/>
      <c r="E240" s="198"/>
      <c r="F240" s="198"/>
      <c r="G240" s="198"/>
      <c r="H240" s="198"/>
      <c r="I240" s="199"/>
    </row>
    <row r="241" spans="1:9" ht="14.25">
      <c r="A241" s="195"/>
      <c r="B241" s="196"/>
      <c r="C241" s="197"/>
      <c r="D241" s="197"/>
      <c r="E241" s="198"/>
      <c r="F241" s="198"/>
      <c r="G241" s="198"/>
      <c r="H241" s="198"/>
      <c r="I241" s="199"/>
    </row>
    <row r="242" spans="1:9" ht="14.25">
      <c r="A242" s="195"/>
      <c r="B242" s="196"/>
      <c r="C242" s="197"/>
      <c r="D242" s="197"/>
      <c r="E242" s="198"/>
      <c r="F242" s="198"/>
      <c r="G242" s="198"/>
      <c r="H242" s="198"/>
      <c r="I242" s="199"/>
    </row>
    <row r="243" spans="1:9" ht="14.25">
      <c r="A243" s="195"/>
      <c r="B243" s="196"/>
      <c r="C243" s="197"/>
      <c r="D243" s="197"/>
      <c r="E243" s="198"/>
      <c r="F243" s="198"/>
      <c r="G243" s="198"/>
      <c r="H243" s="198"/>
      <c r="I243" s="199"/>
    </row>
    <row r="244" spans="1:9" ht="14.25">
      <c r="A244" s="195"/>
      <c r="B244" s="196"/>
      <c r="C244" s="197"/>
      <c r="D244" s="197"/>
      <c r="E244" s="198"/>
      <c r="F244" s="198"/>
      <c r="G244" s="198"/>
      <c r="H244" s="198"/>
      <c r="I244" s="199"/>
    </row>
    <row r="245" spans="1:9" ht="14.25">
      <c r="A245" s="195"/>
      <c r="B245" s="196"/>
      <c r="C245" s="197"/>
      <c r="D245" s="197"/>
      <c r="E245" s="198"/>
      <c r="F245" s="198"/>
      <c r="G245" s="198"/>
      <c r="H245" s="198"/>
      <c r="I245" s="199"/>
    </row>
    <row r="246" spans="1:9" ht="14.25">
      <c r="A246" s="195"/>
      <c r="B246" s="196"/>
      <c r="C246" s="197"/>
      <c r="D246" s="197"/>
      <c r="E246" s="198"/>
      <c r="F246" s="198"/>
      <c r="G246" s="198"/>
      <c r="H246" s="198"/>
      <c r="I246" s="199"/>
    </row>
    <row r="247" spans="1:9" ht="14.25">
      <c r="A247" s="195"/>
      <c r="B247" s="196"/>
      <c r="C247" s="197"/>
      <c r="D247" s="197"/>
      <c r="E247" s="198"/>
      <c r="F247" s="198"/>
      <c r="G247" s="198"/>
      <c r="H247" s="198"/>
      <c r="I247" s="199"/>
    </row>
    <row r="248" spans="1:9" ht="14.25">
      <c r="A248" s="195"/>
      <c r="B248" s="196"/>
      <c r="C248" s="197"/>
      <c r="D248" s="197"/>
      <c r="E248" s="198"/>
      <c r="F248" s="198"/>
      <c r="G248" s="198"/>
      <c r="H248" s="198"/>
      <c r="I248" s="199"/>
    </row>
    <row r="249" spans="1:9" ht="14.25">
      <c r="A249" s="195"/>
      <c r="B249" s="196"/>
      <c r="C249" s="197"/>
      <c r="D249" s="197"/>
      <c r="E249" s="198"/>
      <c r="F249" s="198"/>
      <c r="G249" s="198"/>
      <c r="H249" s="198"/>
      <c r="I249" s="199"/>
    </row>
    <row r="250" spans="1:9" ht="14.25">
      <c r="A250" s="195"/>
      <c r="B250" s="196"/>
      <c r="C250" s="197"/>
      <c r="D250" s="197"/>
      <c r="E250" s="198"/>
      <c r="F250" s="198"/>
      <c r="G250" s="198"/>
      <c r="H250" s="198"/>
      <c r="I250" s="199"/>
    </row>
    <row r="251" spans="1:9" ht="14.25">
      <c r="A251" s="195"/>
      <c r="B251" s="196"/>
      <c r="C251" s="197"/>
      <c r="D251" s="197"/>
      <c r="E251" s="198"/>
      <c r="F251" s="198"/>
      <c r="G251" s="198"/>
      <c r="H251" s="198"/>
      <c r="I251" s="199"/>
    </row>
    <row r="252" spans="1:9" ht="14.25">
      <c r="A252" s="195"/>
      <c r="B252" s="196"/>
      <c r="C252" s="197"/>
      <c r="D252" s="197"/>
      <c r="E252" s="198"/>
      <c r="F252" s="198"/>
      <c r="G252" s="198"/>
      <c r="H252" s="198"/>
      <c r="I252" s="199"/>
    </row>
    <row r="253" spans="1:9" ht="14.25">
      <c r="A253" s="195"/>
      <c r="B253" s="196"/>
      <c r="C253" s="197"/>
      <c r="D253" s="197"/>
      <c r="E253" s="198"/>
      <c r="F253" s="198"/>
      <c r="G253" s="198"/>
      <c r="H253" s="198"/>
      <c r="I253" s="199"/>
    </row>
    <row r="254" spans="1:9" ht="14.25">
      <c r="A254" s="195"/>
      <c r="B254" s="196"/>
      <c r="C254" s="197"/>
      <c r="D254" s="197"/>
      <c r="E254" s="198"/>
      <c r="F254" s="198"/>
      <c r="G254" s="198"/>
      <c r="H254" s="198"/>
      <c r="I254" s="199"/>
    </row>
    <row r="255" spans="1:9" ht="14.25">
      <c r="A255" s="195"/>
      <c r="B255" s="196"/>
      <c r="C255" s="197"/>
      <c r="D255" s="197"/>
      <c r="E255" s="198"/>
      <c r="F255" s="198"/>
      <c r="G255" s="198"/>
      <c r="H255" s="198"/>
      <c r="I255" s="199"/>
    </row>
    <row r="256" spans="1:9" ht="14.25">
      <c r="A256" s="195"/>
      <c r="B256" s="196"/>
      <c r="C256" s="197"/>
      <c r="D256" s="197"/>
      <c r="E256" s="198"/>
      <c r="F256" s="198"/>
      <c r="G256" s="198"/>
      <c r="H256" s="198"/>
      <c r="I256" s="199"/>
    </row>
    <row r="257" spans="1:9" ht="14.25">
      <c r="A257" s="195"/>
      <c r="B257" s="196"/>
      <c r="C257" s="197"/>
      <c r="D257" s="197"/>
      <c r="E257" s="198"/>
      <c r="F257" s="198"/>
      <c r="G257" s="198"/>
      <c r="H257" s="198"/>
      <c r="I257" s="199"/>
    </row>
    <row r="258" spans="1:9" ht="14.25">
      <c r="A258" s="195"/>
      <c r="B258" s="196"/>
      <c r="C258" s="197"/>
      <c r="D258" s="197"/>
      <c r="E258" s="198"/>
      <c r="F258" s="198"/>
      <c r="G258" s="198"/>
      <c r="H258" s="198"/>
      <c r="I258" s="199"/>
    </row>
    <row r="259" spans="1:9" ht="14.25">
      <c r="A259" s="195"/>
      <c r="B259" s="196"/>
      <c r="C259" s="197"/>
      <c r="D259" s="197"/>
      <c r="E259" s="198"/>
      <c r="F259" s="198"/>
      <c r="G259" s="198"/>
      <c r="H259" s="198"/>
      <c r="I259" s="199"/>
    </row>
    <row r="260" spans="1:9" ht="14.25">
      <c r="A260" s="195"/>
      <c r="B260" s="196"/>
      <c r="C260" s="197"/>
      <c r="D260" s="197"/>
      <c r="E260" s="198"/>
      <c r="F260" s="198"/>
      <c r="G260" s="198"/>
      <c r="H260" s="198"/>
      <c r="I260" s="199"/>
    </row>
  </sheetData>
  <mergeCells count="3">
    <mergeCell ref="A1:I1"/>
    <mergeCell ref="A2:H2"/>
    <mergeCell ref="C3:D3"/>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dimension ref="A1:F13"/>
  <sheetViews>
    <sheetView topLeftCell="A7" workbookViewId="0">
      <selection activeCell="D10" sqref="D10"/>
    </sheetView>
  </sheetViews>
  <sheetFormatPr defaultColWidth="11.42578125" defaultRowHeight="17.25"/>
  <cols>
    <col min="1" max="1" width="7.85546875" style="210" customWidth="1"/>
    <col min="2" max="2" width="11.140625" style="211" customWidth="1"/>
    <col min="3" max="3" width="53.85546875" style="212" customWidth="1"/>
    <col min="4" max="4" width="12.7109375" style="211" bestFit="1" customWidth="1"/>
    <col min="5" max="5" width="9.5703125" style="213" customWidth="1"/>
    <col min="6" max="6" width="18.5703125" style="211" customWidth="1"/>
    <col min="7" max="7" width="14.140625" style="204" bestFit="1" customWidth="1"/>
    <col min="8" max="256" width="11.42578125" style="204"/>
    <col min="257" max="257" width="7.85546875" style="204" customWidth="1"/>
    <col min="258" max="258" width="11.140625" style="204" customWidth="1"/>
    <col min="259" max="259" width="53.85546875" style="204" customWidth="1"/>
    <col min="260" max="260" width="11.28515625" style="204" bestFit="1" customWidth="1"/>
    <col min="261" max="261" width="9.5703125" style="204" customWidth="1"/>
    <col min="262" max="262" width="18.5703125" style="204" customWidth="1"/>
    <col min="263" max="263" width="14.140625" style="204" bestFit="1" customWidth="1"/>
    <col min="264" max="512" width="11.42578125" style="204"/>
    <col min="513" max="513" width="7.85546875" style="204" customWidth="1"/>
    <col min="514" max="514" width="11.140625" style="204" customWidth="1"/>
    <col min="515" max="515" width="53.85546875" style="204" customWidth="1"/>
    <col min="516" max="516" width="11.28515625" style="204" bestFit="1" customWidth="1"/>
    <col min="517" max="517" width="9.5703125" style="204" customWidth="1"/>
    <col min="518" max="518" width="18.5703125" style="204" customWidth="1"/>
    <col min="519" max="519" width="14.140625" style="204" bestFit="1" customWidth="1"/>
    <col min="520" max="768" width="11.42578125" style="204"/>
    <col min="769" max="769" width="7.85546875" style="204" customWidth="1"/>
    <col min="770" max="770" width="11.140625" style="204" customWidth="1"/>
    <col min="771" max="771" width="53.85546875" style="204" customWidth="1"/>
    <col min="772" max="772" width="11.28515625" style="204" bestFit="1" customWidth="1"/>
    <col min="773" max="773" width="9.5703125" style="204" customWidth="1"/>
    <col min="774" max="774" width="18.5703125" style="204" customWidth="1"/>
    <col min="775" max="775" width="14.140625" style="204" bestFit="1" customWidth="1"/>
    <col min="776" max="1024" width="11.42578125" style="204"/>
    <col min="1025" max="1025" width="7.85546875" style="204" customWidth="1"/>
    <col min="1026" max="1026" width="11.140625" style="204" customWidth="1"/>
    <col min="1027" max="1027" width="53.85546875" style="204" customWidth="1"/>
    <col min="1028" max="1028" width="11.28515625" style="204" bestFit="1" customWidth="1"/>
    <col min="1029" max="1029" width="9.5703125" style="204" customWidth="1"/>
    <col min="1030" max="1030" width="18.5703125" style="204" customWidth="1"/>
    <col min="1031" max="1031" width="14.140625" style="204" bestFit="1" customWidth="1"/>
    <col min="1032" max="1280" width="11.42578125" style="204"/>
    <col min="1281" max="1281" width="7.85546875" style="204" customWidth="1"/>
    <col min="1282" max="1282" width="11.140625" style="204" customWidth="1"/>
    <col min="1283" max="1283" width="53.85546875" style="204" customWidth="1"/>
    <col min="1284" max="1284" width="11.28515625" style="204" bestFit="1" customWidth="1"/>
    <col min="1285" max="1285" width="9.5703125" style="204" customWidth="1"/>
    <col min="1286" max="1286" width="18.5703125" style="204" customWidth="1"/>
    <col min="1287" max="1287" width="14.140625" style="204" bestFit="1" customWidth="1"/>
    <col min="1288" max="1536" width="11.42578125" style="204"/>
    <col min="1537" max="1537" width="7.85546875" style="204" customWidth="1"/>
    <col min="1538" max="1538" width="11.140625" style="204" customWidth="1"/>
    <col min="1539" max="1539" width="53.85546875" style="204" customWidth="1"/>
    <col min="1540" max="1540" width="11.28515625" style="204" bestFit="1" customWidth="1"/>
    <col min="1541" max="1541" width="9.5703125" style="204" customWidth="1"/>
    <col min="1542" max="1542" width="18.5703125" style="204" customWidth="1"/>
    <col min="1543" max="1543" width="14.140625" style="204" bestFit="1" customWidth="1"/>
    <col min="1544" max="1792" width="11.42578125" style="204"/>
    <col min="1793" max="1793" width="7.85546875" style="204" customWidth="1"/>
    <col min="1794" max="1794" width="11.140625" style="204" customWidth="1"/>
    <col min="1795" max="1795" width="53.85546875" style="204" customWidth="1"/>
    <col min="1796" max="1796" width="11.28515625" style="204" bestFit="1" customWidth="1"/>
    <col min="1797" max="1797" width="9.5703125" style="204" customWidth="1"/>
    <col min="1798" max="1798" width="18.5703125" style="204" customWidth="1"/>
    <col min="1799" max="1799" width="14.140625" style="204" bestFit="1" customWidth="1"/>
    <col min="1800" max="2048" width="11.42578125" style="204"/>
    <col min="2049" max="2049" width="7.85546875" style="204" customWidth="1"/>
    <col min="2050" max="2050" width="11.140625" style="204" customWidth="1"/>
    <col min="2051" max="2051" width="53.85546875" style="204" customWidth="1"/>
    <col min="2052" max="2052" width="11.28515625" style="204" bestFit="1" customWidth="1"/>
    <col min="2053" max="2053" width="9.5703125" style="204" customWidth="1"/>
    <col min="2054" max="2054" width="18.5703125" style="204" customWidth="1"/>
    <col min="2055" max="2055" width="14.140625" style="204" bestFit="1" customWidth="1"/>
    <col min="2056" max="2304" width="11.42578125" style="204"/>
    <col min="2305" max="2305" width="7.85546875" style="204" customWidth="1"/>
    <col min="2306" max="2306" width="11.140625" style="204" customWidth="1"/>
    <col min="2307" max="2307" width="53.85546875" style="204" customWidth="1"/>
    <col min="2308" max="2308" width="11.28515625" style="204" bestFit="1" customWidth="1"/>
    <col min="2309" max="2309" width="9.5703125" style="204" customWidth="1"/>
    <col min="2310" max="2310" width="18.5703125" style="204" customWidth="1"/>
    <col min="2311" max="2311" width="14.140625" style="204" bestFit="1" customWidth="1"/>
    <col min="2312" max="2560" width="11.42578125" style="204"/>
    <col min="2561" max="2561" width="7.85546875" style="204" customWidth="1"/>
    <col min="2562" max="2562" width="11.140625" style="204" customWidth="1"/>
    <col min="2563" max="2563" width="53.85546875" style="204" customWidth="1"/>
    <col min="2564" max="2564" width="11.28515625" style="204" bestFit="1" customWidth="1"/>
    <col min="2565" max="2565" width="9.5703125" style="204" customWidth="1"/>
    <col min="2566" max="2566" width="18.5703125" style="204" customWidth="1"/>
    <col min="2567" max="2567" width="14.140625" style="204" bestFit="1" customWidth="1"/>
    <col min="2568" max="2816" width="11.42578125" style="204"/>
    <col min="2817" max="2817" width="7.85546875" style="204" customWidth="1"/>
    <col min="2818" max="2818" width="11.140625" style="204" customWidth="1"/>
    <col min="2819" max="2819" width="53.85546875" style="204" customWidth="1"/>
    <col min="2820" max="2820" width="11.28515625" style="204" bestFit="1" customWidth="1"/>
    <col min="2821" max="2821" width="9.5703125" style="204" customWidth="1"/>
    <col min="2822" max="2822" width="18.5703125" style="204" customWidth="1"/>
    <col min="2823" max="2823" width="14.140625" style="204" bestFit="1" customWidth="1"/>
    <col min="2824" max="3072" width="11.42578125" style="204"/>
    <col min="3073" max="3073" width="7.85546875" style="204" customWidth="1"/>
    <col min="3074" max="3074" width="11.140625" style="204" customWidth="1"/>
    <col min="3075" max="3075" width="53.85546875" style="204" customWidth="1"/>
    <col min="3076" max="3076" width="11.28515625" style="204" bestFit="1" customWidth="1"/>
    <col min="3077" max="3077" width="9.5703125" style="204" customWidth="1"/>
    <col min="3078" max="3078" width="18.5703125" style="204" customWidth="1"/>
    <col min="3079" max="3079" width="14.140625" style="204" bestFit="1" customWidth="1"/>
    <col min="3080" max="3328" width="11.42578125" style="204"/>
    <col min="3329" max="3329" width="7.85546875" style="204" customWidth="1"/>
    <col min="3330" max="3330" width="11.140625" style="204" customWidth="1"/>
    <col min="3331" max="3331" width="53.85546875" style="204" customWidth="1"/>
    <col min="3332" max="3332" width="11.28515625" style="204" bestFit="1" customWidth="1"/>
    <col min="3333" max="3333" width="9.5703125" style="204" customWidth="1"/>
    <col min="3334" max="3334" width="18.5703125" style="204" customWidth="1"/>
    <col min="3335" max="3335" width="14.140625" style="204" bestFit="1" customWidth="1"/>
    <col min="3336" max="3584" width="11.42578125" style="204"/>
    <col min="3585" max="3585" width="7.85546875" style="204" customWidth="1"/>
    <col min="3586" max="3586" width="11.140625" style="204" customWidth="1"/>
    <col min="3587" max="3587" width="53.85546875" style="204" customWidth="1"/>
    <col min="3588" max="3588" width="11.28515625" style="204" bestFit="1" customWidth="1"/>
    <col min="3589" max="3589" width="9.5703125" style="204" customWidth="1"/>
    <col min="3590" max="3590" width="18.5703125" style="204" customWidth="1"/>
    <col min="3591" max="3591" width="14.140625" style="204" bestFit="1" customWidth="1"/>
    <col min="3592" max="3840" width="11.42578125" style="204"/>
    <col min="3841" max="3841" width="7.85546875" style="204" customWidth="1"/>
    <col min="3842" max="3842" width="11.140625" style="204" customWidth="1"/>
    <col min="3843" max="3843" width="53.85546875" style="204" customWidth="1"/>
    <col min="3844" max="3844" width="11.28515625" style="204" bestFit="1" customWidth="1"/>
    <col min="3845" max="3845" width="9.5703125" style="204" customWidth="1"/>
    <col min="3846" max="3846" width="18.5703125" style="204" customWidth="1"/>
    <col min="3847" max="3847" width="14.140625" style="204" bestFit="1" customWidth="1"/>
    <col min="3848" max="4096" width="11.42578125" style="204"/>
    <col min="4097" max="4097" width="7.85546875" style="204" customWidth="1"/>
    <col min="4098" max="4098" width="11.140625" style="204" customWidth="1"/>
    <col min="4099" max="4099" width="53.85546875" style="204" customWidth="1"/>
    <col min="4100" max="4100" width="11.28515625" style="204" bestFit="1" customWidth="1"/>
    <col min="4101" max="4101" width="9.5703125" style="204" customWidth="1"/>
    <col min="4102" max="4102" width="18.5703125" style="204" customWidth="1"/>
    <col min="4103" max="4103" width="14.140625" style="204" bestFit="1" customWidth="1"/>
    <col min="4104" max="4352" width="11.42578125" style="204"/>
    <col min="4353" max="4353" width="7.85546875" style="204" customWidth="1"/>
    <col min="4354" max="4354" width="11.140625" style="204" customWidth="1"/>
    <col min="4355" max="4355" width="53.85546875" style="204" customWidth="1"/>
    <col min="4356" max="4356" width="11.28515625" style="204" bestFit="1" customWidth="1"/>
    <col min="4357" max="4357" width="9.5703125" style="204" customWidth="1"/>
    <col min="4358" max="4358" width="18.5703125" style="204" customWidth="1"/>
    <col min="4359" max="4359" width="14.140625" style="204" bestFit="1" customWidth="1"/>
    <col min="4360" max="4608" width="11.42578125" style="204"/>
    <col min="4609" max="4609" width="7.85546875" style="204" customWidth="1"/>
    <col min="4610" max="4610" width="11.140625" style="204" customWidth="1"/>
    <col min="4611" max="4611" width="53.85546875" style="204" customWidth="1"/>
    <col min="4612" max="4612" width="11.28515625" style="204" bestFit="1" customWidth="1"/>
    <col min="4613" max="4613" width="9.5703125" style="204" customWidth="1"/>
    <col min="4614" max="4614" width="18.5703125" style="204" customWidth="1"/>
    <col min="4615" max="4615" width="14.140625" style="204" bestFit="1" customWidth="1"/>
    <col min="4616" max="4864" width="11.42578125" style="204"/>
    <col min="4865" max="4865" width="7.85546875" style="204" customWidth="1"/>
    <col min="4866" max="4866" width="11.140625" style="204" customWidth="1"/>
    <col min="4867" max="4867" width="53.85546875" style="204" customWidth="1"/>
    <col min="4868" max="4868" width="11.28515625" style="204" bestFit="1" customWidth="1"/>
    <col min="4869" max="4869" width="9.5703125" style="204" customWidth="1"/>
    <col min="4870" max="4870" width="18.5703125" style="204" customWidth="1"/>
    <col min="4871" max="4871" width="14.140625" style="204" bestFit="1" customWidth="1"/>
    <col min="4872" max="5120" width="11.42578125" style="204"/>
    <col min="5121" max="5121" width="7.85546875" style="204" customWidth="1"/>
    <col min="5122" max="5122" width="11.140625" style="204" customWidth="1"/>
    <col min="5123" max="5123" width="53.85546875" style="204" customWidth="1"/>
    <col min="5124" max="5124" width="11.28515625" style="204" bestFit="1" customWidth="1"/>
    <col min="5125" max="5125" width="9.5703125" style="204" customWidth="1"/>
    <col min="5126" max="5126" width="18.5703125" style="204" customWidth="1"/>
    <col min="5127" max="5127" width="14.140625" style="204" bestFit="1" customWidth="1"/>
    <col min="5128" max="5376" width="11.42578125" style="204"/>
    <col min="5377" max="5377" width="7.85546875" style="204" customWidth="1"/>
    <col min="5378" max="5378" width="11.140625" style="204" customWidth="1"/>
    <col min="5379" max="5379" width="53.85546875" style="204" customWidth="1"/>
    <col min="5380" max="5380" width="11.28515625" style="204" bestFit="1" customWidth="1"/>
    <col min="5381" max="5381" width="9.5703125" style="204" customWidth="1"/>
    <col min="5382" max="5382" width="18.5703125" style="204" customWidth="1"/>
    <col min="5383" max="5383" width="14.140625" style="204" bestFit="1" customWidth="1"/>
    <col min="5384" max="5632" width="11.42578125" style="204"/>
    <col min="5633" max="5633" width="7.85546875" style="204" customWidth="1"/>
    <col min="5634" max="5634" width="11.140625" style="204" customWidth="1"/>
    <col min="5635" max="5635" width="53.85546875" style="204" customWidth="1"/>
    <col min="5636" max="5636" width="11.28515625" style="204" bestFit="1" customWidth="1"/>
    <col min="5637" max="5637" width="9.5703125" style="204" customWidth="1"/>
    <col min="5638" max="5638" width="18.5703125" style="204" customWidth="1"/>
    <col min="5639" max="5639" width="14.140625" style="204" bestFit="1" customWidth="1"/>
    <col min="5640" max="5888" width="11.42578125" style="204"/>
    <col min="5889" max="5889" width="7.85546875" style="204" customWidth="1"/>
    <col min="5890" max="5890" width="11.140625" style="204" customWidth="1"/>
    <col min="5891" max="5891" width="53.85546875" style="204" customWidth="1"/>
    <col min="5892" max="5892" width="11.28515625" style="204" bestFit="1" customWidth="1"/>
    <col min="5893" max="5893" width="9.5703125" style="204" customWidth="1"/>
    <col min="5894" max="5894" width="18.5703125" style="204" customWidth="1"/>
    <col min="5895" max="5895" width="14.140625" style="204" bestFit="1" customWidth="1"/>
    <col min="5896" max="6144" width="11.42578125" style="204"/>
    <col min="6145" max="6145" width="7.85546875" style="204" customWidth="1"/>
    <col min="6146" max="6146" width="11.140625" style="204" customWidth="1"/>
    <col min="6147" max="6147" width="53.85546875" style="204" customWidth="1"/>
    <col min="6148" max="6148" width="11.28515625" style="204" bestFit="1" customWidth="1"/>
    <col min="6149" max="6149" width="9.5703125" style="204" customWidth="1"/>
    <col min="6150" max="6150" width="18.5703125" style="204" customWidth="1"/>
    <col min="6151" max="6151" width="14.140625" style="204" bestFit="1" customWidth="1"/>
    <col min="6152" max="6400" width="11.42578125" style="204"/>
    <col min="6401" max="6401" width="7.85546875" style="204" customWidth="1"/>
    <col min="6402" max="6402" width="11.140625" style="204" customWidth="1"/>
    <col min="6403" max="6403" width="53.85546875" style="204" customWidth="1"/>
    <col min="6404" max="6404" width="11.28515625" style="204" bestFit="1" customWidth="1"/>
    <col min="6405" max="6405" width="9.5703125" style="204" customWidth="1"/>
    <col min="6406" max="6406" width="18.5703125" style="204" customWidth="1"/>
    <col min="6407" max="6407" width="14.140625" style="204" bestFit="1" customWidth="1"/>
    <col min="6408" max="6656" width="11.42578125" style="204"/>
    <col min="6657" max="6657" width="7.85546875" style="204" customWidth="1"/>
    <col min="6658" max="6658" width="11.140625" style="204" customWidth="1"/>
    <col min="6659" max="6659" width="53.85546875" style="204" customWidth="1"/>
    <col min="6660" max="6660" width="11.28515625" style="204" bestFit="1" customWidth="1"/>
    <col min="6661" max="6661" width="9.5703125" style="204" customWidth="1"/>
    <col min="6662" max="6662" width="18.5703125" style="204" customWidth="1"/>
    <col min="6663" max="6663" width="14.140625" style="204" bestFit="1" customWidth="1"/>
    <col min="6664" max="6912" width="11.42578125" style="204"/>
    <col min="6913" max="6913" width="7.85546875" style="204" customWidth="1"/>
    <col min="6914" max="6914" width="11.140625" style="204" customWidth="1"/>
    <col min="6915" max="6915" width="53.85546875" style="204" customWidth="1"/>
    <col min="6916" max="6916" width="11.28515625" style="204" bestFit="1" customWidth="1"/>
    <col min="6917" max="6917" width="9.5703125" style="204" customWidth="1"/>
    <col min="6918" max="6918" width="18.5703125" style="204" customWidth="1"/>
    <col min="6919" max="6919" width="14.140625" style="204" bestFit="1" customWidth="1"/>
    <col min="6920" max="7168" width="11.42578125" style="204"/>
    <col min="7169" max="7169" width="7.85546875" style="204" customWidth="1"/>
    <col min="7170" max="7170" width="11.140625" style="204" customWidth="1"/>
    <col min="7171" max="7171" width="53.85546875" style="204" customWidth="1"/>
    <col min="7172" max="7172" width="11.28515625" style="204" bestFit="1" customWidth="1"/>
    <col min="7173" max="7173" width="9.5703125" style="204" customWidth="1"/>
    <col min="7174" max="7174" width="18.5703125" style="204" customWidth="1"/>
    <col min="7175" max="7175" width="14.140625" style="204" bestFit="1" customWidth="1"/>
    <col min="7176" max="7424" width="11.42578125" style="204"/>
    <col min="7425" max="7425" width="7.85546875" style="204" customWidth="1"/>
    <col min="7426" max="7426" width="11.140625" style="204" customWidth="1"/>
    <col min="7427" max="7427" width="53.85546875" style="204" customWidth="1"/>
    <col min="7428" max="7428" width="11.28515625" style="204" bestFit="1" customWidth="1"/>
    <col min="7429" max="7429" width="9.5703125" style="204" customWidth="1"/>
    <col min="7430" max="7430" width="18.5703125" style="204" customWidth="1"/>
    <col min="7431" max="7431" width="14.140625" style="204" bestFit="1" customWidth="1"/>
    <col min="7432" max="7680" width="11.42578125" style="204"/>
    <col min="7681" max="7681" width="7.85546875" style="204" customWidth="1"/>
    <col min="7682" max="7682" width="11.140625" style="204" customWidth="1"/>
    <col min="7683" max="7683" width="53.85546875" style="204" customWidth="1"/>
    <col min="7684" max="7684" width="11.28515625" style="204" bestFit="1" customWidth="1"/>
    <col min="7685" max="7685" width="9.5703125" style="204" customWidth="1"/>
    <col min="7686" max="7686" width="18.5703125" style="204" customWidth="1"/>
    <col min="7687" max="7687" width="14.140625" style="204" bestFit="1" customWidth="1"/>
    <col min="7688" max="7936" width="11.42578125" style="204"/>
    <col min="7937" max="7937" width="7.85546875" style="204" customWidth="1"/>
    <col min="7938" max="7938" width="11.140625" style="204" customWidth="1"/>
    <col min="7939" max="7939" width="53.85546875" style="204" customWidth="1"/>
    <col min="7940" max="7940" width="11.28515625" style="204" bestFit="1" customWidth="1"/>
    <col min="7941" max="7941" width="9.5703125" style="204" customWidth="1"/>
    <col min="7942" max="7942" width="18.5703125" style="204" customWidth="1"/>
    <col min="7943" max="7943" width="14.140625" style="204" bestFit="1" customWidth="1"/>
    <col min="7944" max="8192" width="11.42578125" style="204"/>
    <col min="8193" max="8193" width="7.85546875" style="204" customWidth="1"/>
    <col min="8194" max="8194" width="11.140625" style="204" customWidth="1"/>
    <col min="8195" max="8195" width="53.85546875" style="204" customWidth="1"/>
    <col min="8196" max="8196" width="11.28515625" style="204" bestFit="1" customWidth="1"/>
    <col min="8197" max="8197" width="9.5703125" style="204" customWidth="1"/>
    <col min="8198" max="8198" width="18.5703125" style="204" customWidth="1"/>
    <col min="8199" max="8199" width="14.140625" style="204" bestFit="1" customWidth="1"/>
    <col min="8200" max="8448" width="11.42578125" style="204"/>
    <col min="8449" max="8449" width="7.85546875" style="204" customWidth="1"/>
    <col min="8450" max="8450" width="11.140625" style="204" customWidth="1"/>
    <col min="8451" max="8451" width="53.85546875" style="204" customWidth="1"/>
    <col min="8452" max="8452" width="11.28515625" style="204" bestFit="1" customWidth="1"/>
    <col min="8453" max="8453" width="9.5703125" style="204" customWidth="1"/>
    <col min="8454" max="8454" width="18.5703125" style="204" customWidth="1"/>
    <col min="8455" max="8455" width="14.140625" style="204" bestFit="1" customWidth="1"/>
    <col min="8456" max="8704" width="11.42578125" style="204"/>
    <col min="8705" max="8705" width="7.85546875" style="204" customWidth="1"/>
    <col min="8706" max="8706" width="11.140625" style="204" customWidth="1"/>
    <col min="8707" max="8707" width="53.85546875" style="204" customWidth="1"/>
    <col min="8708" max="8708" width="11.28515625" style="204" bestFit="1" customWidth="1"/>
    <col min="8709" max="8709" width="9.5703125" style="204" customWidth="1"/>
    <col min="8710" max="8710" width="18.5703125" style="204" customWidth="1"/>
    <col min="8711" max="8711" width="14.140625" style="204" bestFit="1" customWidth="1"/>
    <col min="8712" max="8960" width="11.42578125" style="204"/>
    <col min="8961" max="8961" width="7.85546875" style="204" customWidth="1"/>
    <col min="8962" max="8962" width="11.140625" style="204" customWidth="1"/>
    <col min="8963" max="8963" width="53.85546875" style="204" customWidth="1"/>
    <col min="8964" max="8964" width="11.28515625" style="204" bestFit="1" customWidth="1"/>
    <col min="8965" max="8965" width="9.5703125" style="204" customWidth="1"/>
    <col min="8966" max="8966" width="18.5703125" style="204" customWidth="1"/>
    <col min="8967" max="8967" width="14.140625" style="204" bestFit="1" customWidth="1"/>
    <col min="8968" max="9216" width="11.42578125" style="204"/>
    <col min="9217" max="9217" width="7.85546875" style="204" customWidth="1"/>
    <col min="9218" max="9218" width="11.140625" style="204" customWidth="1"/>
    <col min="9219" max="9219" width="53.85546875" style="204" customWidth="1"/>
    <col min="9220" max="9220" width="11.28515625" style="204" bestFit="1" customWidth="1"/>
    <col min="9221" max="9221" width="9.5703125" style="204" customWidth="1"/>
    <col min="9222" max="9222" width="18.5703125" style="204" customWidth="1"/>
    <col min="9223" max="9223" width="14.140625" style="204" bestFit="1" customWidth="1"/>
    <col min="9224" max="9472" width="11.42578125" style="204"/>
    <col min="9473" max="9473" width="7.85546875" style="204" customWidth="1"/>
    <col min="9474" max="9474" width="11.140625" style="204" customWidth="1"/>
    <col min="9475" max="9475" width="53.85546875" style="204" customWidth="1"/>
    <col min="9476" max="9476" width="11.28515625" style="204" bestFit="1" customWidth="1"/>
    <col min="9477" max="9477" width="9.5703125" style="204" customWidth="1"/>
    <col min="9478" max="9478" width="18.5703125" style="204" customWidth="1"/>
    <col min="9479" max="9479" width="14.140625" style="204" bestFit="1" customWidth="1"/>
    <col min="9480" max="9728" width="11.42578125" style="204"/>
    <col min="9729" max="9729" width="7.85546875" style="204" customWidth="1"/>
    <col min="9730" max="9730" width="11.140625" style="204" customWidth="1"/>
    <col min="9731" max="9731" width="53.85546875" style="204" customWidth="1"/>
    <col min="9732" max="9732" width="11.28515625" style="204" bestFit="1" customWidth="1"/>
    <col min="9733" max="9733" width="9.5703125" style="204" customWidth="1"/>
    <col min="9734" max="9734" width="18.5703125" style="204" customWidth="1"/>
    <col min="9735" max="9735" width="14.140625" style="204" bestFit="1" customWidth="1"/>
    <col min="9736" max="9984" width="11.42578125" style="204"/>
    <col min="9985" max="9985" width="7.85546875" style="204" customWidth="1"/>
    <col min="9986" max="9986" width="11.140625" style="204" customWidth="1"/>
    <col min="9987" max="9987" width="53.85546875" style="204" customWidth="1"/>
    <col min="9988" max="9988" width="11.28515625" style="204" bestFit="1" customWidth="1"/>
    <col min="9989" max="9989" width="9.5703125" style="204" customWidth="1"/>
    <col min="9990" max="9990" width="18.5703125" style="204" customWidth="1"/>
    <col min="9991" max="9991" width="14.140625" style="204" bestFit="1" customWidth="1"/>
    <col min="9992" max="10240" width="11.42578125" style="204"/>
    <col min="10241" max="10241" width="7.85546875" style="204" customWidth="1"/>
    <col min="10242" max="10242" width="11.140625" style="204" customWidth="1"/>
    <col min="10243" max="10243" width="53.85546875" style="204" customWidth="1"/>
    <col min="10244" max="10244" width="11.28515625" style="204" bestFit="1" customWidth="1"/>
    <col min="10245" max="10245" width="9.5703125" style="204" customWidth="1"/>
    <col min="10246" max="10246" width="18.5703125" style="204" customWidth="1"/>
    <col min="10247" max="10247" width="14.140625" style="204" bestFit="1" customWidth="1"/>
    <col min="10248" max="10496" width="11.42578125" style="204"/>
    <col min="10497" max="10497" width="7.85546875" style="204" customWidth="1"/>
    <col min="10498" max="10498" width="11.140625" style="204" customWidth="1"/>
    <col min="10499" max="10499" width="53.85546875" style="204" customWidth="1"/>
    <col min="10500" max="10500" width="11.28515625" style="204" bestFit="1" customWidth="1"/>
    <col min="10501" max="10501" width="9.5703125" style="204" customWidth="1"/>
    <col min="10502" max="10502" width="18.5703125" style="204" customWidth="1"/>
    <col min="10503" max="10503" width="14.140625" style="204" bestFit="1" customWidth="1"/>
    <col min="10504" max="10752" width="11.42578125" style="204"/>
    <col min="10753" max="10753" width="7.85546875" style="204" customWidth="1"/>
    <col min="10754" max="10754" width="11.140625" style="204" customWidth="1"/>
    <col min="10755" max="10755" width="53.85546875" style="204" customWidth="1"/>
    <col min="10756" max="10756" width="11.28515625" style="204" bestFit="1" customWidth="1"/>
    <col min="10757" max="10757" width="9.5703125" style="204" customWidth="1"/>
    <col min="10758" max="10758" width="18.5703125" style="204" customWidth="1"/>
    <col min="10759" max="10759" width="14.140625" style="204" bestFit="1" customWidth="1"/>
    <col min="10760" max="11008" width="11.42578125" style="204"/>
    <col min="11009" max="11009" width="7.85546875" style="204" customWidth="1"/>
    <col min="11010" max="11010" width="11.140625" style="204" customWidth="1"/>
    <col min="11011" max="11011" width="53.85546875" style="204" customWidth="1"/>
    <col min="11012" max="11012" width="11.28515625" style="204" bestFit="1" customWidth="1"/>
    <col min="11013" max="11013" width="9.5703125" style="204" customWidth="1"/>
    <col min="11014" max="11014" width="18.5703125" style="204" customWidth="1"/>
    <col min="11015" max="11015" width="14.140625" style="204" bestFit="1" customWidth="1"/>
    <col min="11016" max="11264" width="11.42578125" style="204"/>
    <col min="11265" max="11265" width="7.85546875" style="204" customWidth="1"/>
    <col min="11266" max="11266" width="11.140625" style="204" customWidth="1"/>
    <col min="11267" max="11267" width="53.85546875" style="204" customWidth="1"/>
    <col min="11268" max="11268" width="11.28515625" style="204" bestFit="1" customWidth="1"/>
    <col min="11269" max="11269" width="9.5703125" style="204" customWidth="1"/>
    <col min="11270" max="11270" width="18.5703125" style="204" customWidth="1"/>
    <col min="11271" max="11271" width="14.140625" style="204" bestFit="1" customWidth="1"/>
    <col min="11272" max="11520" width="11.42578125" style="204"/>
    <col min="11521" max="11521" width="7.85546875" style="204" customWidth="1"/>
    <col min="11522" max="11522" width="11.140625" style="204" customWidth="1"/>
    <col min="11523" max="11523" width="53.85546875" style="204" customWidth="1"/>
    <col min="11524" max="11524" width="11.28515625" style="204" bestFit="1" customWidth="1"/>
    <col min="11525" max="11525" width="9.5703125" style="204" customWidth="1"/>
    <col min="11526" max="11526" width="18.5703125" style="204" customWidth="1"/>
    <col min="11527" max="11527" width="14.140625" style="204" bestFit="1" customWidth="1"/>
    <col min="11528" max="11776" width="11.42578125" style="204"/>
    <col min="11777" max="11777" width="7.85546875" style="204" customWidth="1"/>
    <col min="11778" max="11778" width="11.140625" style="204" customWidth="1"/>
    <col min="11779" max="11779" width="53.85546875" style="204" customWidth="1"/>
    <col min="11780" max="11780" width="11.28515625" style="204" bestFit="1" customWidth="1"/>
    <col min="11781" max="11781" width="9.5703125" style="204" customWidth="1"/>
    <col min="11782" max="11782" width="18.5703125" style="204" customWidth="1"/>
    <col min="11783" max="11783" width="14.140625" style="204" bestFit="1" customWidth="1"/>
    <col min="11784" max="12032" width="11.42578125" style="204"/>
    <col min="12033" max="12033" width="7.85546875" style="204" customWidth="1"/>
    <col min="12034" max="12034" width="11.140625" style="204" customWidth="1"/>
    <col min="12035" max="12035" width="53.85546875" style="204" customWidth="1"/>
    <col min="12036" max="12036" width="11.28515625" style="204" bestFit="1" customWidth="1"/>
    <col min="12037" max="12037" width="9.5703125" style="204" customWidth="1"/>
    <col min="12038" max="12038" width="18.5703125" style="204" customWidth="1"/>
    <col min="12039" max="12039" width="14.140625" style="204" bestFit="1" customWidth="1"/>
    <col min="12040" max="12288" width="11.42578125" style="204"/>
    <col min="12289" max="12289" width="7.85546875" style="204" customWidth="1"/>
    <col min="12290" max="12290" width="11.140625" style="204" customWidth="1"/>
    <col min="12291" max="12291" width="53.85546875" style="204" customWidth="1"/>
    <col min="12292" max="12292" width="11.28515625" style="204" bestFit="1" customWidth="1"/>
    <col min="12293" max="12293" width="9.5703125" style="204" customWidth="1"/>
    <col min="12294" max="12294" width="18.5703125" style="204" customWidth="1"/>
    <col min="12295" max="12295" width="14.140625" style="204" bestFit="1" customWidth="1"/>
    <col min="12296" max="12544" width="11.42578125" style="204"/>
    <col min="12545" max="12545" width="7.85546875" style="204" customWidth="1"/>
    <col min="12546" max="12546" width="11.140625" style="204" customWidth="1"/>
    <col min="12547" max="12547" width="53.85546875" style="204" customWidth="1"/>
    <col min="12548" max="12548" width="11.28515625" style="204" bestFit="1" customWidth="1"/>
    <col min="12549" max="12549" width="9.5703125" style="204" customWidth="1"/>
    <col min="12550" max="12550" width="18.5703125" style="204" customWidth="1"/>
    <col min="12551" max="12551" width="14.140625" style="204" bestFit="1" customWidth="1"/>
    <col min="12552" max="12800" width="11.42578125" style="204"/>
    <col min="12801" max="12801" width="7.85546875" style="204" customWidth="1"/>
    <col min="12802" max="12802" width="11.140625" style="204" customWidth="1"/>
    <col min="12803" max="12803" width="53.85546875" style="204" customWidth="1"/>
    <col min="12804" max="12804" width="11.28515625" style="204" bestFit="1" customWidth="1"/>
    <col min="12805" max="12805" width="9.5703125" style="204" customWidth="1"/>
    <col min="12806" max="12806" width="18.5703125" style="204" customWidth="1"/>
    <col min="12807" max="12807" width="14.140625" style="204" bestFit="1" customWidth="1"/>
    <col min="12808" max="13056" width="11.42578125" style="204"/>
    <col min="13057" max="13057" width="7.85546875" style="204" customWidth="1"/>
    <col min="13058" max="13058" width="11.140625" style="204" customWidth="1"/>
    <col min="13059" max="13059" width="53.85546875" style="204" customWidth="1"/>
    <col min="13060" max="13060" width="11.28515625" style="204" bestFit="1" customWidth="1"/>
    <col min="13061" max="13061" width="9.5703125" style="204" customWidth="1"/>
    <col min="13062" max="13062" width="18.5703125" style="204" customWidth="1"/>
    <col min="13063" max="13063" width="14.140625" style="204" bestFit="1" customWidth="1"/>
    <col min="13064" max="13312" width="11.42578125" style="204"/>
    <col min="13313" max="13313" width="7.85546875" style="204" customWidth="1"/>
    <col min="13314" max="13314" width="11.140625" style="204" customWidth="1"/>
    <col min="13315" max="13315" width="53.85546875" style="204" customWidth="1"/>
    <col min="13316" max="13316" width="11.28515625" style="204" bestFit="1" customWidth="1"/>
    <col min="13317" max="13317" width="9.5703125" style="204" customWidth="1"/>
    <col min="13318" max="13318" width="18.5703125" style="204" customWidth="1"/>
    <col min="13319" max="13319" width="14.140625" style="204" bestFit="1" customWidth="1"/>
    <col min="13320" max="13568" width="11.42578125" style="204"/>
    <col min="13569" max="13569" width="7.85546875" style="204" customWidth="1"/>
    <col min="13570" max="13570" width="11.140625" style="204" customWidth="1"/>
    <col min="13571" max="13571" width="53.85546875" style="204" customWidth="1"/>
    <col min="13572" max="13572" width="11.28515625" style="204" bestFit="1" customWidth="1"/>
    <col min="13573" max="13573" width="9.5703125" style="204" customWidth="1"/>
    <col min="13574" max="13574" width="18.5703125" style="204" customWidth="1"/>
    <col min="13575" max="13575" width="14.140625" style="204" bestFit="1" customWidth="1"/>
    <col min="13576" max="13824" width="11.42578125" style="204"/>
    <col min="13825" max="13825" width="7.85546875" style="204" customWidth="1"/>
    <col min="13826" max="13826" width="11.140625" style="204" customWidth="1"/>
    <col min="13827" max="13827" width="53.85546875" style="204" customWidth="1"/>
    <col min="13828" max="13828" width="11.28515625" style="204" bestFit="1" customWidth="1"/>
    <col min="13829" max="13829" width="9.5703125" style="204" customWidth="1"/>
    <col min="13830" max="13830" width="18.5703125" style="204" customWidth="1"/>
    <col min="13831" max="13831" width="14.140625" style="204" bestFit="1" customWidth="1"/>
    <col min="13832" max="14080" width="11.42578125" style="204"/>
    <col min="14081" max="14081" width="7.85546875" style="204" customWidth="1"/>
    <col min="14082" max="14082" width="11.140625" style="204" customWidth="1"/>
    <col min="14083" max="14083" width="53.85546875" style="204" customWidth="1"/>
    <col min="14084" max="14084" width="11.28515625" style="204" bestFit="1" customWidth="1"/>
    <col min="14085" max="14085" width="9.5703125" style="204" customWidth="1"/>
    <col min="14086" max="14086" width="18.5703125" style="204" customWidth="1"/>
    <col min="14087" max="14087" width="14.140625" style="204" bestFit="1" customWidth="1"/>
    <col min="14088" max="14336" width="11.42578125" style="204"/>
    <col min="14337" max="14337" width="7.85546875" style="204" customWidth="1"/>
    <col min="14338" max="14338" width="11.140625" style="204" customWidth="1"/>
    <col min="14339" max="14339" width="53.85546875" style="204" customWidth="1"/>
    <col min="14340" max="14340" width="11.28515625" style="204" bestFit="1" customWidth="1"/>
    <col min="14341" max="14341" width="9.5703125" style="204" customWidth="1"/>
    <col min="14342" max="14342" width="18.5703125" style="204" customWidth="1"/>
    <col min="14343" max="14343" width="14.140625" style="204" bestFit="1" customWidth="1"/>
    <col min="14344" max="14592" width="11.42578125" style="204"/>
    <col min="14593" max="14593" width="7.85546875" style="204" customWidth="1"/>
    <col min="14594" max="14594" width="11.140625" style="204" customWidth="1"/>
    <col min="14595" max="14595" width="53.85546875" style="204" customWidth="1"/>
    <col min="14596" max="14596" width="11.28515625" style="204" bestFit="1" customWidth="1"/>
    <col min="14597" max="14597" width="9.5703125" style="204" customWidth="1"/>
    <col min="14598" max="14598" width="18.5703125" style="204" customWidth="1"/>
    <col min="14599" max="14599" width="14.140625" style="204" bestFit="1" customWidth="1"/>
    <col min="14600" max="14848" width="11.42578125" style="204"/>
    <col min="14849" max="14849" width="7.85546875" style="204" customWidth="1"/>
    <col min="14850" max="14850" width="11.140625" style="204" customWidth="1"/>
    <col min="14851" max="14851" width="53.85546875" style="204" customWidth="1"/>
    <col min="14852" max="14852" width="11.28515625" style="204" bestFit="1" customWidth="1"/>
    <col min="14853" max="14853" width="9.5703125" style="204" customWidth="1"/>
    <col min="14854" max="14854" width="18.5703125" style="204" customWidth="1"/>
    <col min="14855" max="14855" width="14.140625" style="204" bestFit="1" customWidth="1"/>
    <col min="14856" max="15104" width="11.42578125" style="204"/>
    <col min="15105" max="15105" width="7.85546875" style="204" customWidth="1"/>
    <col min="15106" max="15106" width="11.140625" style="204" customWidth="1"/>
    <col min="15107" max="15107" width="53.85546875" style="204" customWidth="1"/>
    <col min="15108" max="15108" width="11.28515625" style="204" bestFit="1" customWidth="1"/>
    <col min="15109" max="15109" width="9.5703125" style="204" customWidth="1"/>
    <col min="15110" max="15110" width="18.5703125" style="204" customWidth="1"/>
    <col min="15111" max="15111" width="14.140625" style="204" bestFit="1" customWidth="1"/>
    <col min="15112" max="15360" width="11.42578125" style="204"/>
    <col min="15361" max="15361" width="7.85546875" style="204" customWidth="1"/>
    <col min="15362" max="15362" width="11.140625" style="204" customWidth="1"/>
    <col min="15363" max="15363" width="53.85546875" style="204" customWidth="1"/>
    <col min="15364" max="15364" width="11.28515625" style="204" bestFit="1" customWidth="1"/>
    <col min="15365" max="15365" width="9.5703125" style="204" customWidth="1"/>
    <col min="15366" max="15366" width="18.5703125" style="204" customWidth="1"/>
    <col min="15367" max="15367" width="14.140625" style="204" bestFit="1" customWidth="1"/>
    <col min="15368" max="15616" width="11.42578125" style="204"/>
    <col min="15617" max="15617" width="7.85546875" style="204" customWidth="1"/>
    <col min="15618" max="15618" width="11.140625" style="204" customWidth="1"/>
    <col min="15619" max="15619" width="53.85546875" style="204" customWidth="1"/>
    <col min="15620" max="15620" width="11.28515625" style="204" bestFit="1" customWidth="1"/>
    <col min="15621" max="15621" width="9.5703125" style="204" customWidth="1"/>
    <col min="15622" max="15622" width="18.5703125" style="204" customWidth="1"/>
    <col min="15623" max="15623" width="14.140625" style="204" bestFit="1" customWidth="1"/>
    <col min="15624" max="15872" width="11.42578125" style="204"/>
    <col min="15873" max="15873" width="7.85546875" style="204" customWidth="1"/>
    <col min="15874" max="15874" width="11.140625" style="204" customWidth="1"/>
    <col min="15875" max="15875" width="53.85546875" style="204" customWidth="1"/>
    <col min="15876" max="15876" width="11.28515625" style="204" bestFit="1" customWidth="1"/>
    <col min="15877" max="15877" width="9.5703125" style="204" customWidth="1"/>
    <col min="15878" max="15878" width="18.5703125" style="204" customWidth="1"/>
    <col min="15879" max="15879" width="14.140625" style="204" bestFit="1" customWidth="1"/>
    <col min="15880" max="16128" width="11.42578125" style="204"/>
    <col min="16129" max="16129" width="7.85546875" style="204" customWidth="1"/>
    <col min="16130" max="16130" width="11.140625" style="204" customWidth="1"/>
    <col min="16131" max="16131" width="53.85546875" style="204" customWidth="1"/>
    <col min="16132" max="16132" width="11.28515625" style="204" bestFit="1" customWidth="1"/>
    <col min="16133" max="16133" width="9.5703125" style="204" customWidth="1"/>
    <col min="16134" max="16134" width="18.5703125" style="204" customWidth="1"/>
    <col min="16135" max="16135" width="14.140625" style="204" bestFit="1" customWidth="1"/>
    <col min="16136" max="16384" width="11.42578125" style="204"/>
  </cols>
  <sheetData>
    <row r="1" spans="1:6" ht="59.25" customHeight="1">
      <c r="A1" s="446" t="s">
        <v>176</v>
      </c>
      <c r="B1" s="447"/>
      <c r="C1" s="447"/>
      <c r="D1" s="447"/>
      <c r="E1" s="447"/>
      <c r="F1" s="448"/>
    </row>
    <row r="2" spans="1:6" ht="24" customHeight="1">
      <c r="A2" s="445" t="s">
        <v>145</v>
      </c>
      <c r="B2" s="449"/>
      <c r="C2" s="449"/>
      <c r="D2" s="449"/>
      <c r="E2" s="449"/>
      <c r="F2" s="449"/>
    </row>
    <row r="3" spans="1:6" ht="23.1" customHeight="1">
      <c r="A3" s="176" t="s">
        <v>137</v>
      </c>
      <c r="B3" s="205" t="s">
        <v>28</v>
      </c>
      <c r="C3" s="206" t="s">
        <v>138</v>
      </c>
      <c r="D3" s="205" t="s">
        <v>125</v>
      </c>
      <c r="E3" s="205" t="s">
        <v>146</v>
      </c>
      <c r="F3" s="205" t="s">
        <v>127</v>
      </c>
    </row>
    <row r="4" spans="1:6" ht="78.75">
      <c r="A4" s="180">
        <v>1</v>
      </c>
      <c r="B4" s="185">
        <f>'LED - Detailed'!H8</f>
        <v>1948</v>
      </c>
      <c r="C4" s="207" t="str">
        <f>'LED - Detailed'!B4</f>
        <v>Supplying and fixing of 9W LED bulb (Superior variety) including cost of materials, labour charges for fixing including necessary connections, etc., all complere, and directed by the departmental officers.</v>
      </c>
      <c r="D4" s="185">
        <v>120</v>
      </c>
      <c r="E4" s="185" t="s">
        <v>65</v>
      </c>
      <c r="F4" s="185">
        <f t="shared" ref="F4:F10" si="0">D4*B4</f>
        <v>233760</v>
      </c>
    </row>
    <row r="5" spans="1:6" ht="95.25" customHeight="1">
      <c r="A5" s="180">
        <v>2</v>
      </c>
      <c r="B5" s="185">
        <f>'LED - Detailed'!H13</f>
        <v>1173</v>
      </c>
      <c r="C5" s="207" t="str">
        <f>'LED - Detailed'!B9</f>
        <v>Supplying and fixing of 18W 4' LED tube light with necessary fittings including cost of materials, labour charges for fixing including necessary connections, etc., all complere, and directed by the departmental officers.</v>
      </c>
      <c r="D5" s="185">
        <v>635</v>
      </c>
      <c r="E5" s="185" t="s">
        <v>65</v>
      </c>
      <c r="F5" s="185">
        <f t="shared" si="0"/>
        <v>744855</v>
      </c>
    </row>
    <row r="6" spans="1:6" ht="119.25" customHeight="1">
      <c r="A6" s="180">
        <v>3</v>
      </c>
      <c r="B6" s="185">
        <f>'LED - Detailed'!H19</f>
        <v>34</v>
      </c>
      <c r="C6" s="207" t="str">
        <f>'LED - Detailed'!B14</f>
        <v>Supplying and fixing of 25W  LED single street light fitting complete with approved make and brand and as directed by the departmental officers. necessary clamps, including cost of materials, labour charges for fixing including necessary connections, etc., all complere, and as directed by the departmental officers.</v>
      </c>
      <c r="D6" s="185">
        <v>2991</v>
      </c>
      <c r="E6" s="185" t="s">
        <v>65</v>
      </c>
      <c r="F6" s="185">
        <f t="shared" si="0"/>
        <v>101694</v>
      </c>
    </row>
    <row r="7" spans="1:6" ht="81.75" customHeight="1">
      <c r="A7" s="180">
        <v>4</v>
      </c>
      <c r="B7" s="185">
        <f>'LED - Detailed'!H24</f>
        <v>154</v>
      </c>
      <c r="C7" s="207" t="str">
        <f>'LED - Detailed'!B20</f>
        <v>Supplying and fixing of  water tight bulk head fittings with guard suitable for 12 W LED bulb  including cost of guard with bulb, labour charges for fixing including necessary connections, etc., all complere, and directed by the departmental officers.</v>
      </c>
      <c r="D7" s="185">
        <v>613</v>
      </c>
      <c r="E7" s="185" t="s">
        <v>65</v>
      </c>
      <c r="F7" s="185">
        <f t="shared" si="0"/>
        <v>94402</v>
      </c>
    </row>
    <row r="8" spans="1:6" ht="81" customHeight="1">
      <c r="A8" s="180">
        <v>5</v>
      </c>
      <c r="B8" s="185">
        <f>'LED - Detailed'!H34</f>
        <v>217</v>
      </c>
      <c r="C8" s="207" t="str">
        <f>'LED - Detailed'!B25</f>
        <v>Supply and fixing of 9 Metre Length Single Bracket Pole with Base Plate (300 x 300 x 6mm)  114.30mm OD x 5.40mm Thick x 5000mm Length,88.90mm OD x 4.85mm Thick x 2000mm Length,
76.10mm OD x 3.25mm Thick x 2000mm Length, MS base plate, duly welded at the bottom with concreting with construction of Masonry pedestal with suitable MS box to house 5A control switch 16A fuse unit (500V) etc, with suitable angle iron frame work, with door and with lock and key arrangements with 1 metre of 32mm dia GI pipe (Class B) Complete, with necessary clamps, on the above post with PVC unsheathed leads with Painting of suitable Colour etc.., all complere, and directed by the departmental officers.</v>
      </c>
      <c r="D8" s="185">
        <v>11930</v>
      </c>
      <c r="E8" s="185" t="s">
        <v>65</v>
      </c>
      <c r="F8" s="185">
        <f t="shared" si="0"/>
        <v>2588810</v>
      </c>
    </row>
    <row r="9" spans="1:6" s="216" customFormat="1" ht="21.75" customHeight="1">
      <c r="A9" s="176"/>
      <c r="B9" s="205"/>
      <c r="C9" s="223" t="s">
        <v>190</v>
      </c>
      <c r="D9" s="205"/>
      <c r="E9" s="205"/>
      <c r="F9" s="205"/>
    </row>
    <row r="10" spans="1:6" ht="120.75" customHeight="1">
      <c r="A10" s="180">
        <v>6</v>
      </c>
      <c r="B10" s="185">
        <f>'LED - Detailed'!H44</f>
        <v>217</v>
      </c>
      <c r="C10" s="207" t="str">
        <f>'LED - Detailed'!B35</f>
        <v>Supplying and fixing of 60W  LED single street light fitting complete with approved make and brand and as directed by the departmental officers. necessary clamps, including cost of materials, labour charges for fixing including necessary connections, etc., all complere, and as directed by the departmental officers.</v>
      </c>
      <c r="D10" s="185">
        <v>3633</v>
      </c>
      <c r="E10" s="185" t="s">
        <v>65</v>
      </c>
      <c r="F10" s="185">
        <f t="shared" si="0"/>
        <v>788361</v>
      </c>
    </row>
    <row r="11" spans="1:6" s="216" customFormat="1" ht="21.75" customHeight="1">
      <c r="A11" s="176"/>
      <c r="B11" s="205"/>
      <c r="C11" s="223" t="s">
        <v>195</v>
      </c>
      <c r="D11" s="205"/>
      <c r="E11" s="205"/>
      <c r="F11" s="205"/>
    </row>
    <row r="12" spans="1:6" ht="30.75" customHeight="1">
      <c r="A12" s="180"/>
      <c r="B12" s="185"/>
      <c r="C12" s="208"/>
      <c r="D12" s="449" t="s">
        <v>8</v>
      </c>
      <c r="E12" s="449"/>
      <c r="F12" s="209">
        <f>SUM(F4:F10)</f>
        <v>4551882</v>
      </c>
    </row>
    <row r="13" spans="1:6" s="216" customFormat="1" ht="30.75" customHeight="1">
      <c r="A13" s="176"/>
      <c r="B13" s="205"/>
      <c r="C13" s="205"/>
      <c r="D13" s="449" t="s">
        <v>9</v>
      </c>
      <c r="E13" s="449"/>
      <c r="F13" s="209">
        <v>4551900</v>
      </c>
    </row>
  </sheetData>
  <mergeCells count="4">
    <mergeCell ref="A1:F1"/>
    <mergeCell ref="A2:F2"/>
    <mergeCell ref="D12:E12"/>
    <mergeCell ref="D13:E13"/>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L223"/>
  <sheetViews>
    <sheetView topLeftCell="A2" workbookViewId="0">
      <selection activeCell="A4" sqref="A4:XFD7"/>
    </sheetView>
  </sheetViews>
  <sheetFormatPr defaultRowHeight="15"/>
  <cols>
    <col min="1" max="1" width="5.7109375" style="200" customWidth="1"/>
    <col min="2" max="2" width="59.140625" style="201" customWidth="1"/>
    <col min="3" max="3" width="8.42578125" style="202" bestFit="1" customWidth="1"/>
    <col min="4" max="4" width="9.5703125" style="202" bestFit="1" customWidth="1"/>
    <col min="5" max="5" width="9.85546875" style="172" customWidth="1"/>
    <col min="6" max="6" width="8.85546875" style="172" customWidth="1"/>
    <col min="7" max="7" width="10.28515625" style="172" customWidth="1"/>
    <col min="8" max="8" width="12" style="172" bestFit="1" customWidth="1"/>
    <col min="9" max="9" width="10" style="203" customWidth="1"/>
    <col min="10" max="256" width="9.140625" style="172"/>
    <col min="257" max="257" width="5.7109375" style="172" customWidth="1"/>
    <col min="258" max="258" width="41.5703125" style="172" customWidth="1"/>
    <col min="259" max="260" width="8.42578125" style="172" bestFit="1" customWidth="1"/>
    <col min="261" max="261" width="9.85546875" style="172" bestFit="1" customWidth="1"/>
    <col min="262" max="262" width="8.85546875" style="172" customWidth="1"/>
    <col min="263" max="263" width="10" style="172" customWidth="1"/>
    <col min="264" max="264" width="12" style="172" bestFit="1" customWidth="1"/>
    <col min="265" max="265" width="10" style="172" customWidth="1"/>
    <col min="266" max="512" width="9.140625" style="172"/>
    <col min="513" max="513" width="5.7109375" style="172" customWidth="1"/>
    <col min="514" max="514" width="41.5703125" style="172" customWidth="1"/>
    <col min="515" max="516" width="8.42578125" style="172" bestFit="1" customWidth="1"/>
    <col min="517" max="517" width="9.85546875" style="172" bestFit="1" customWidth="1"/>
    <col min="518" max="518" width="8.85546875" style="172" customWidth="1"/>
    <col min="519" max="519" width="10" style="172" customWidth="1"/>
    <col min="520" max="520" width="12" style="172" bestFit="1" customWidth="1"/>
    <col min="521" max="521" width="10" style="172" customWidth="1"/>
    <col min="522" max="768" width="9.140625" style="172"/>
    <col min="769" max="769" width="5.7109375" style="172" customWidth="1"/>
    <col min="770" max="770" width="41.5703125" style="172" customWidth="1"/>
    <col min="771" max="772" width="8.42578125" style="172" bestFit="1" customWidth="1"/>
    <col min="773" max="773" width="9.85546875" style="172" bestFit="1" customWidth="1"/>
    <col min="774" max="774" width="8.85546875" style="172" customWidth="1"/>
    <col min="775" max="775" width="10" style="172" customWidth="1"/>
    <col min="776" max="776" width="12" style="172" bestFit="1" customWidth="1"/>
    <col min="777" max="777" width="10" style="172" customWidth="1"/>
    <col min="778" max="1024" width="9.140625" style="172"/>
    <col min="1025" max="1025" width="5.7109375" style="172" customWidth="1"/>
    <col min="1026" max="1026" width="41.5703125" style="172" customWidth="1"/>
    <col min="1027" max="1028" width="8.42578125" style="172" bestFit="1" customWidth="1"/>
    <col min="1029" max="1029" width="9.85546875" style="172" bestFit="1" customWidth="1"/>
    <col min="1030" max="1030" width="8.85546875" style="172" customWidth="1"/>
    <col min="1031" max="1031" width="10" style="172" customWidth="1"/>
    <col min="1032" max="1032" width="12" style="172" bestFit="1" customWidth="1"/>
    <col min="1033" max="1033" width="10" style="172" customWidth="1"/>
    <col min="1034" max="1280" width="9.140625" style="172"/>
    <col min="1281" max="1281" width="5.7109375" style="172" customWidth="1"/>
    <col min="1282" max="1282" width="41.5703125" style="172" customWidth="1"/>
    <col min="1283" max="1284" width="8.42578125" style="172" bestFit="1" customWidth="1"/>
    <col min="1285" max="1285" width="9.85546875" style="172" bestFit="1" customWidth="1"/>
    <col min="1286" max="1286" width="8.85546875" style="172" customWidth="1"/>
    <col min="1287" max="1287" width="10" style="172" customWidth="1"/>
    <col min="1288" max="1288" width="12" style="172" bestFit="1" customWidth="1"/>
    <col min="1289" max="1289" width="10" style="172" customWidth="1"/>
    <col min="1290" max="1536" width="9.140625" style="172"/>
    <col min="1537" max="1537" width="5.7109375" style="172" customWidth="1"/>
    <col min="1538" max="1538" width="41.5703125" style="172" customWidth="1"/>
    <col min="1539" max="1540" width="8.42578125" style="172" bestFit="1" customWidth="1"/>
    <col min="1541" max="1541" width="9.85546875" style="172" bestFit="1" customWidth="1"/>
    <col min="1542" max="1542" width="8.85546875" style="172" customWidth="1"/>
    <col min="1543" max="1543" width="10" style="172" customWidth="1"/>
    <col min="1544" max="1544" width="12" style="172" bestFit="1" customWidth="1"/>
    <col min="1545" max="1545" width="10" style="172" customWidth="1"/>
    <col min="1546" max="1792" width="9.140625" style="172"/>
    <col min="1793" max="1793" width="5.7109375" style="172" customWidth="1"/>
    <col min="1794" max="1794" width="41.5703125" style="172" customWidth="1"/>
    <col min="1795" max="1796" width="8.42578125" style="172" bestFit="1" customWidth="1"/>
    <col min="1797" max="1797" width="9.85546875" style="172" bestFit="1" customWidth="1"/>
    <col min="1798" max="1798" width="8.85546875" style="172" customWidth="1"/>
    <col min="1799" max="1799" width="10" style="172" customWidth="1"/>
    <col min="1800" max="1800" width="12" style="172" bestFit="1" customWidth="1"/>
    <col min="1801" max="1801" width="10" style="172" customWidth="1"/>
    <col min="1802" max="2048" width="9.140625" style="172"/>
    <col min="2049" max="2049" width="5.7109375" style="172" customWidth="1"/>
    <col min="2050" max="2050" width="41.5703125" style="172" customWidth="1"/>
    <col min="2051" max="2052" width="8.42578125" style="172" bestFit="1" customWidth="1"/>
    <col min="2053" max="2053" width="9.85546875" style="172" bestFit="1" customWidth="1"/>
    <col min="2054" max="2054" width="8.85546875" style="172" customWidth="1"/>
    <col min="2055" max="2055" width="10" style="172" customWidth="1"/>
    <col min="2056" max="2056" width="12" style="172" bestFit="1" customWidth="1"/>
    <col min="2057" max="2057" width="10" style="172" customWidth="1"/>
    <col min="2058" max="2304" width="9.140625" style="172"/>
    <col min="2305" max="2305" width="5.7109375" style="172" customWidth="1"/>
    <col min="2306" max="2306" width="41.5703125" style="172" customWidth="1"/>
    <col min="2307" max="2308" width="8.42578125" style="172" bestFit="1" customWidth="1"/>
    <col min="2309" max="2309" width="9.85546875" style="172" bestFit="1" customWidth="1"/>
    <col min="2310" max="2310" width="8.85546875" style="172" customWidth="1"/>
    <col min="2311" max="2311" width="10" style="172" customWidth="1"/>
    <col min="2312" max="2312" width="12" style="172" bestFit="1" customWidth="1"/>
    <col min="2313" max="2313" width="10" style="172" customWidth="1"/>
    <col min="2314" max="2560" width="9.140625" style="172"/>
    <col min="2561" max="2561" width="5.7109375" style="172" customWidth="1"/>
    <col min="2562" max="2562" width="41.5703125" style="172" customWidth="1"/>
    <col min="2563" max="2564" width="8.42578125" style="172" bestFit="1" customWidth="1"/>
    <col min="2565" max="2565" width="9.85546875" style="172" bestFit="1" customWidth="1"/>
    <col min="2566" max="2566" width="8.85546875" style="172" customWidth="1"/>
    <col min="2567" max="2567" width="10" style="172" customWidth="1"/>
    <col min="2568" max="2568" width="12" style="172" bestFit="1" customWidth="1"/>
    <col min="2569" max="2569" width="10" style="172" customWidth="1"/>
    <col min="2570" max="2816" width="9.140625" style="172"/>
    <col min="2817" max="2817" width="5.7109375" style="172" customWidth="1"/>
    <col min="2818" max="2818" width="41.5703125" style="172" customWidth="1"/>
    <col min="2819" max="2820" width="8.42578125" style="172" bestFit="1" customWidth="1"/>
    <col min="2821" max="2821" width="9.85546875" style="172" bestFit="1" customWidth="1"/>
    <col min="2822" max="2822" width="8.85546875" style="172" customWidth="1"/>
    <col min="2823" max="2823" width="10" style="172" customWidth="1"/>
    <col min="2824" max="2824" width="12" style="172" bestFit="1" customWidth="1"/>
    <col min="2825" max="2825" width="10" style="172" customWidth="1"/>
    <col min="2826" max="3072" width="9.140625" style="172"/>
    <col min="3073" max="3073" width="5.7109375" style="172" customWidth="1"/>
    <col min="3074" max="3074" width="41.5703125" style="172" customWidth="1"/>
    <col min="3075" max="3076" width="8.42578125" style="172" bestFit="1" customWidth="1"/>
    <col min="3077" max="3077" width="9.85546875" style="172" bestFit="1" customWidth="1"/>
    <col min="3078" max="3078" width="8.85546875" style="172" customWidth="1"/>
    <col min="3079" max="3079" width="10" style="172" customWidth="1"/>
    <col min="3080" max="3080" width="12" style="172" bestFit="1" customWidth="1"/>
    <col min="3081" max="3081" width="10" style="172" customWidth="1"/>
    <col min="3082" max="3328" width="9.140625" style="172"/>
    <col min="3329" max="3329" width="5.7109375" style="172" customWidth="1"/>
    <col min="3330" max="3330" width="41.5703125" style="172" customWidth="1"/>
    <col min="3331" max="3332" width="8.42578125" style="172" bestFit="1" customWidth="1"/>
    <col min="3333" max="3333" width="9.85546875" style="172" bestFit="1" customWidth="1"/>
    <col min="3334" max="3334" width="8.85546875" style="172" customWidth="1"/>
    <col min="3335" max="3335" width="10" style="172" customWidth="1"/>
    <col min="3336" max="3336" width="12" style="172" bestFit="1" customWidth="1"/>
    <col min="3337" max="3337" width="10" style="172" customWidth="1"/>
    <col min="3338" max="3584" width="9.140625" style="172"/>
    <col min="3585" max="3585" width="5.7109375" style="172" customWidth="1"/>
    <col min="3586" max="3586" width="41.5703125" style="172" customWidth="1"/>
    <col min="3587" max="3588" width="8.42578125" style="172" bestFit="1" customWidth="1"/>
    <col min="3589" max="3589" width="9.85546875" style="172" bestFit="1" customWidth="1"/>
    <col min="3590" max="3590" width="8.85546875" style="172" customWidth="1"/>
    <col min="3591" max="3591" width="10" style="172" customWidth="1"/>
    <col min="3592" max="3592" width="12" style="172" bestFit="1" customWidth="1"/>
    <col min="3593" max="3593" width="10" style="172" customWidth="1"/>
    <col min="3594" max="3840" width="9.140625" style="172"/>
    <col min="3841" max="3841" width="5.7109375" style="172" customWidth="1"/>
    <col min="3842" max="3842" width="41.5703125" style="172" customWidth="1"/>
    <col min="3843" max="3844" width="8.42578125" style="172" bestFit="1" customWidth="1"/>
    <col min="3845" max="3845" width="9.85546875" style="172" bestFit="1" customWidth="1"/>
    <col min="3846" max="3846" width="8.85546875" style="172" customWidth="1"/>
    <col min="3847" max="3847" width="10" style="172" customWidth="1"/>
    <col min="3848" max="3848" width="12" style="172" bestFit="1" customWidth="1"/>
    <col min="3849" max="3849" width="10" style="172" customWidth="1"/>
    <col min="3850" max="4096" width="9.140625" style="172"/>
    <col min="4097" max="4097" width="5.7109375" style="172" customWidth="1"/>
    <col min="4098" max="4098" width="41.5703125" style="172" customWidth="1"/>
    <col min="4099" max="4100" width="8.42578125" style="172" bestFit="1" customWidth="1"/>
    <col min="4101" max="4101" width="9.85546875" style="172" bestFit="1" customWidth="1"/>
    <col min="4102" max="4102" width="8.85546875" style="172" customWidth="1"/>
    <col min="4103" max="4103" width="10" style="172" customWidth="1"/>
    <col min="4104" max="4104" width="12" style="172" bestFit="1" customWidth="1"/>
    <col min="4105" max="4105" width="10" style="172" customWidth="1"/>
    <col min="4106" max="4352" width="9.140625" style="172"/>
    <col min="4353" max="4353" width="5.7109375" style="172" customWidth="1"/>
    <col min="4354" max="4354" width="41.5703125" style="172" customWidth="1"/>
    <col min="4355" max="4356" width="8.42578125" style="172" bestFit="1" customWidth="1"/>
    <col min="4357" max="4357" width="9.85546875" style="172" bestFit="1" customWidth="1"/>
    <col min="4358" max="4358" width="8.85546875" style="172" customWidth="1"/>
    <col min="4359" max="4359" width="10" style="172" customWidth="1"/>
    <col min="4360" max="4360" width="12" style="172" bestFit="1" customWidth="1"/>
    <col min="4361" max="4361" width="10" style="172" customWidth="1"/>
    <col min="4362" max="4608" width="9.140625" style="172"/>
    <col min="4609" max="4609" width="5.7109375" style="172" customWidth="1"/>
    <col min="4610" max="4610" width="41.5703125" style="172" customWidth="1"/>
    <col min="4611" max="4612" width="8.42578125" style="172" bestFit="1" customWidth="1"/>
    <col min="4613" max="4613" width="9.85546875" style="172" bestFit="1" customWidth="1"/>
    <col min="4614" max="4614" width="8.85546875" style="172" customWidth="1"/>
    <col min="4615" max="4615" width="10" style="172" customWidth="1"/>
    <col min="4616" max="4616" width="12" style="172" bestFit="1" customWidth="1"/>
    <col min="4617" max="4617" width="10" style="172" customWidth="1"/>
    <col min="4618" max="4864" width="9.140625" style="172"/>
    <col min="4865" max="4865" width="5.7109375" style="172" customWidth="1"/>
    <col min="4866" max="4866" width="41.5703125" style="172" customWidth="1"/>
    <col min="4867" max="4868" width="8.42578125" style="172" bestFit="1" customWidth="1"/>
    <col min="4869" max="4869" width="9.85546875" style="172" bestFit="1" customWidth="1"/>
    <col min="4870" max="4870" width="8.85546875" style="172" customWidth="1"/>
    <col min="4871" max="4871" width="10" style="172" customWidth="1"/>
    <col min="4872" max="4872" width="12" style="172" bestFit="1" customWidth="1"/>
    <col min="4873" max="4873" width="10" style="172" customWidth="1"/>
    <col min="4874" max="5120" width="9.140625" style="172"/>
    <col min="5121" max="5121" width="5.7109375" style="172" customWidth="1"/>
    <col min="5122" max="5122" width="41.5703125" style="172" customWidth="1"/>
    <col min="5123" max="5124" width="8.42578125" style="172" bestFit="1" customWidth="1"/>
    <col min="5125" max="5125" width="9.85546875" style="172" bestFit="1" customWidth="1"/>
    <col min="5126" max="5126" width="8.85546875" style="172" customWidth="1"/>
    <col min="5127" max="5127" width="10" style="172" customWidth="1"/>
    <col min="5128" max="5128" width="12" style="172" bestFit="1" customWidth="1"/>
    <col min="5129" max="5129" width="10" style="172" customWidth="1"/>
    <col min="5130" max="5376" width="9.140625" style="172"/>
    <col min="5377" max="5377" width="5.7109375" style="172" customWidth="1"/>
    <col min="5378" max="5378" width="41.5703125" style="172" customWidth="1"/>
    <col min="5379" max="5380" width="8.42578125" style="172" bestFit="1" customWidth="1"/>
    <col min="5381" max="5381" width="9.85546875" style="172" bestFit="1" customWidth="1"/>
    <col min="5382" max="5382" width="8.85546875" style="172" customWidth="1"/>
    <col min="5383" max="5383" width="10" style="172" customWidth="1"/>
    <col min="5384" max="5384" width="12" style="172" bestFit="1" customWidth="1"/>
    <col min="5385" max="5385" width="10" style="172" customWidth="1"/>
    <col min="5386" max="5632" width="9.140625" style="172"/>
    <col min="5633" max="5633" width="5.7109375" style="172" customWidth="1"/>
    <col min="5634" max="5634" width="41.5703125" style="172" customWidth="1"/>
    <col min="5635" max="5636" width="8.42578125" style="172" bestFit="1" customWidth="1"/>
    <col min="5637" max="5637" width="9.85546875" style="172" bestFit="1" customWidth="1"/>
    <col min="5638" max="5638" width="8.85546875" style="172" customWidth="1"/>
    <col min="5639" max="5639" width="10" style="172" customWidth="1"/>
    <col min="5640" max="5640" width="12" style="172" bestFit="1" customWidth="1"/>
    <col min="5641" max="5641" width="10" style="172" customWidth="1"/>
    <col min="5642" max="5888" width="9.140625" style="172"/>
    <col min="5889" max="5889" width="5.7109375" style="172" customWidth="1"/>
    <col min="5890" max="5890" width="41.5703125" style="172" customWidth="1"/>
    <col min="5891" max="5892" width="8.42578125" style="172" bestFit="1" customWidth="1"/>
    <col min="5893" max="5893" width="9.85546875" style="172" bestFit="1" customWidth="1"/>
    <col min="5894" max="5894" width="8.85546875" style="172" customWidth="1"/>
    <col min="5895" max="5895" width="10" style="172" customWidth="1"/>
    <col min="5896" max="5896" width="12" style="172" bestFit="1" customWidth="1"/>
    <col min="5897" max="5897" width="10" style="172" customWidth="1"/>
    <col min="5898" max="6144" width="9.140625" style="172"/>
    <col min="6145" max="6145" width="5.7109375" style="172" customWidth="1"/>
    <col min="6146" max="6146" width="41.5703125" style="172" customWidth="1"/>
    <col min="6147" max="6148" width="8.42578125" style="172" bestFit="1" customWidth="1"/>
    <col min="6149" max="6149" width="9.85546875" style="172" bestFit="1" customWidth="1"/>
    <col min="6150" max="6150" width="8.85546875" style="172" customWidth="1"/>
    <col min="6151" max="6151" width="10" style="172" customWidth="1"/>
    <col min="6152" max="6152" width="12" style="172" bestFit="1" customWidth="1"/>
    <col min="6153" max="6153" width="10" style="172" customWidth="1"/>
    <col min="6154" max="6400" width="9.140625" style="172"/>
    <col min="6401" max="6401" width="5.7109375" style="172" customWidth="1"/>
    <col min="6402" max="6402" width="41.5703125" style="172" customWidth="1"/>
    <col min="6403" max="6404" width="8.42578125" style="172" bestFit="1" customWidth="1"/>
    <col min="6405" max="6405" width="9.85546875" style="172" bestFit="1" customWidth="1"/>
    <col min="6406" max="6406" width="8.85546875" style="172" customWidth="1"/>
    <col min="6407" max="6407" width="10" style="172" customWidth="1"/>
    <col min="6408" max="6408" width="12" style="172" bestFit="1" customWidth="1"/>
    <col min="6409" max="6409" width="10" style="172" customWidth="1"/>
    <col min="6410" max="6656" width="9.140625" style="172"/>
    <col min="6657" max="6657" width="5.7109375" style="172" customWidth="1"/>
    <col min="6658" max="6658" width="41.5703125" style="172" customWidth="1"/>
    <col min="6659" max="6660" width="8.42578125" style="172" bestFit="1" customWidth="1"/>
    <col min="6661" max="6661" width="9.85546875" style="172" bestFit="1" customWidth="1"/>
    <col min="6662" max="6662" width="8.85546875" style="172" customWidth="1"/>
    <col min="6663" max="6663" width="10" style="172" customWidth="1"/>
    <col min="6664" max="6664" width="12" style="172" bestFit="1" customWidth="1"/>
    <col min="6665" max="6665" width="10" style="172" customWidth="1"/>
    <col min="6666" max="6912" width="9.140625" style="172"/>
    <col min="6913" max="6913" width="5.7109375" style="172" customWidth="1"/>
    <col min="6914" max="6914" width="41.5703125" style="172" customWidth="1"/>
    <col min="6915" max="6916" width="8.42578125" style="172" bestFit="1" customWidth="1"/>
    <col min="6917" max="6917" width="9.85546875" style="172" bestFit="1" customWidth="1"/>
    <col min="6918" max="6918" width="8.85546875" style="172" customWidth="1"/>
    <col min="6919" max="6919" width="10" style="172" customWidth="1"/>
    <col min="6920" max="6920" width="12" style="172" bestFit="1" customWidth="1"/>
    <col min="6921" max="6921" width="10" style="172" customWidth="1"/>
    <col min="6922" max="7168" width="9.140625" style="172"/>
    <col min="7169" max="7169" width="5.7109375" style="172" customWidth="1"/>
    <col min="7170" max="7170" width="41.5703125" style="172" customWidth="1"/>
    <col min="7171" max="7172" width="8.42578125" style="172" bestFit="1" customWidth="1"/>
    <col min="7173" max="7173" width="9.85546875" style="172" bestFit="1" customWidth="1"/>
    <col min="7174" max="7174" width="8.85546875" style="172" customWidth="1"/>
    <col min="7175" max="7175" width="10" style="172" customWidth="1"/>
    <col min="7176" max="7176" width="12" style="172" bestFit="1" customWidth="1"/>
    <col min="7177" max="7177" width="10" style="172" customWidth="1"/>
    <col min="7178" max="7424" width="9.140625" style="172"/>
    <col min="7425" max="7425" width="5.7109375" style="172" customWidth="1"/>
    <col min="7426" max="7426" width="41.5703125" style="172" customWidth="1"/>
    <col min="7427" max="7428" width="8.42578125" style="172" bestFit="1" customWidth="1"/>
    <col min="7429" max="7429" width="9.85546875" style="172" bestFit="1" customWidth="1"/>
    <col min="7430" max="7430" width="8.85546875" style="172" customWidth="1"/>
    <col min="7431" max="7431" width="10" style="172" customWidth="1"/>
    <col min="7432" max="7432" width="12" style="172" bestFit="1" customWidth="1"/>
    <col min="7433" max="7433" width="10" style="172" customWidth="1"/>
    <col min="7434" max="7680" width="9.140625" style="172"/>
    <col min="7681" max="7681" width="5.7109375" style="172" customWidth="1"/>
    <col min="7682" max="7682" width="41.5703125" style="172" customWidth="1"/>
    <col min="7683" max="7684" width="8.42578125" style="172" bestFit="1" customWidth="1"/>
    <col min="7685" max="7685" width="9.85546875" style="172" bestFit="1" customWidth="1"/>
    <col min="7686" max="7686" width="8.85546875" style="172" customWidth="1"/>
    <col min="7687" max="7687" width="10" style="172" customWidth="1"/>
    <col min="7688" max="7688" width="12" style="172" bestFit="1" customWidth="1"/>
    <col min="7689" max="7689" width="10" style="172" customWidth="1"/>
    <col min="7690" max="7936" width="9.140625" style="172"/>
    <col min="7937" max="7937" width="5.7109375" style="172" customWidth="1"/>
    <col min="7938" max="7938" width="41.5703125" style="172" customWidth="1"/>
    <col min="7939" max="7940" width="8.42578125" style="172" bestFit="1" customWidth="1"/>
    <col min="7941" max="7941" width="9.85546875" style="172" bestFit="1" customWidth="1"/>
    <col min="7942" max="7942" width="8.85546875" style="172" customWidth="1"/>
    <col min="7943" max="7943" width="10" style="172" customWidth="1"/>
    <col min="7944" max="7944" width="12" style="172" bestFit="1" customWidth="1"/>
    <col min="7945" max="7945" width="10" style="172" customWidth="1"/>
    <col min="7946" max="8192" width="9.140625" style="172"/>
    <col min="8193" max="8193" width="5.7109375" style="172" customWidth="1"/>
    <col min="8194" max="8194" width="41.5703125" style="172" customWidth="1"/>
    <col min="8195" max="8196" width="8.42578125" style="172" bestFit="1" customWidth="1"/>
    <col min="8197" max="8197" width="9.85546875" style="172" bestFit="1" customWidth="1"/>
    <col min="8198" max="8198" width="8.85546875" style="172" customWidth="1"/>
    <col min="8199" max="8199" width="10" style="172" customWidth="1"/>
    <col min="8200" max="8200" width="12" style="172" bestFit="1" customWidth="1"/>
    <col min="8201" max="8201" width="10" style="172" customWidth="1"/>
    <col min="8202" max="8448" width="9.140625" style="172"/>
    <col min="8449" max="8449" width="5.7109375" style="172" customWidth="1"/>
    <col min="8450" max="8450" width="41.5703125" style="172" customWidth="1"/>
    <col min="8451" max="8452" width="8.42578125" style="172" bestFit="1" customWidth="1"/>
    <col min="8453" max="8453" width="9.85546875" style="172" bestFit="1" customWidth="1"/>
    <col min="8454" max="8454" width="8.85546875" style="172" customWidth="1"/>
    <col min="8455" max="8455" width="10" style="172" customWidth="1"/>
    <col min="8456" max="8456" width="12" style="172" bestFit="1" customWidth="1"/>
    <col min="8457" max="8457" width="10" style="172" customWidth="1"/>
    <col min="8458" max="8704" width="9.140625" style="172"/>
    <col min="8705" max="8705" width="5.7109375" style="172" customWidth="1"/>
    <col min="8706" max="8706" width="41.5703125" style="172" customWidth="1"/>
    <col min="8707" max="8708" width="8.42578125" style="172" bestFit="1" customWidth="1"/>
    <col min="8709" max="8709" width="9.85546875" style="172" bestFit="1" customWidth="1"/>
    <col min="8710" max="8710" width="8.85546875" style="172" customWidth="1"/>
    <col min="8711" max="8711" width="10" style="172" customWidth="1"/>
    <col min="8712" max="8712" width="12" style="172" bestFit="1" customWidth="1"/>
    <col min="8713" max="8713" width="10" style="172" customWidth="1"/>
    <col min="8714" max="8960" width="9.140625" style="172"/>
    <col min="8961" max="8961" width="5.7109375" style="172" customWidth="1"/>
    <col min="8962" max="8962" width="41.5703125" style="172" customWidth="1"/>
    <col min="8963" max="8964" width="8.42578125" style="172" bestFit="1" customWidth="1"/>
    <col min="8965" max="8965" width="9.85546875" style="172" bestFit="1" customWidth="1"/>
    <col min="8966" max="8966" width="8.85546875" style="172" customWidth="1"/>
    <col min="8967" max="8967" width="10" style="172" customWidth="1"/>
    <col min="8968" max="8968" width="12" style="172" bestFit="1" customWidth="1"/>
    <col min="8969" max="8969" width="10" style="172" customWidth="1"/>
    <col min="8970" max="9216" width="9.140625" style="172"/>
    <col min="9217" max="9217" width="5.7109375" style="172" customWidth="1"/>
    <col min="9218" max="9218" width="41.5703125" style="172" customWidth="1"/>
    <col min="9219" max="9220" width="8.42578125" style="172" bestFit="1" customWidth="1"/>
    <col min="9221" max="9221" width="9.85546875" style="172" bestFit="1" customWidth="1"/>
    <col min="9222" max="9222" width="8.85546875" style="172" customWidth="1"/>
    <col min="9223" max="9223" width="10" style="172" customWidth="1"/>
    <col min="9224" max="9224" width="12" style="172" bestFit="1" customWidth="1"/>
    <col min="9225" max="9225" width="10" style="172" customWidth="1"/>
    <col min="9226" max="9472" width="9.140625" style="172"/>
    <col min="9473" max="9473" width="5.7109375" style="172" customWidth="1"/>
    <col min="9474" max="9474" width="41.5703125" style="172" customWidth="1"/>
    <col min="9475" max="9476" width="8.42578125" style="172" bestFit="1" customWidth="1"/>
    <col min="9477" max="9477" width="9.85546875" style="172" bestFit="1" customWidth="1"/>
    <col min="9478" max="9478" width="8.85546875" style="172" customWidth="1"/>
    <col min="9479" max="9479" width="10" style="172" customWidth="1"/>
    <col min="9480" max="9480" width="12" style="172" bestFit="1" customWidth="1"/>
    <col min="9481" max="9481" width="10" style="172" customWidth="1"/>
    <col min="9482" max="9728" width="9.140625" style="172"/>
    <col min="9729" max="9729" width="5.7109375" style="172" customWidth="1"/>
    <col min="9730" max="9730" width="41.5703125" style="172" customWidth="1"/>
    <col min="9731" max="9732" width="8.42578125" style="172" bestFit="1" customWidth="1"/>
    <col min="9733" max="9733" width="9.85546875" style="172" bestFit="1" customWidth="1"/>
    <col min="9734" max="9734" width="8.85546875" style="172" customWidth="1"/>
    <col min="9735" max="9735" width="10" style="172" customWidth="1"/>
    <col min="9736" max="9736" width="12" style="172" bestFit="1" customWidth="1"/>
    <col min="9737" max="9737" width="10" style="172" customWidth="1"/>
    <col min="9738" max="9984" width="9.140625" style="172"/>
    <col min="9985" max="9985" width="5.7109375" style="172" customWidth="1"/>
    <col min="9986" max="9986" width="41.5703125" style="172" customWidth="1"/>
    <col min="9987" max="9988" width="8.42578125" style="172" bestFit="1" customWidth="1"/>
    <col min="9989" max="9989" width="9.85546875" style="172" bestFit="1" customWidth="1"/>
    <col min="9990" max="9990" width="8.85546875" style="172" customWidth="1"/>
    <col min="9991" max="9991" width="10" style="172" customWidth="1"/>
    <col min="9992" max="9992" width="12" style="172" bestFit="1" customWidth="1"/>
    <col min="9993" max="9993" width="10" style="172" customWidth="1"/>
    <col min="9994" max="10240" width="9.140625" style="172"/>
    <col min="10241" max="10241" width="5.7109375" style="172" customWidth="1"/>
    <col min="10242" max="10242" width="41.5703125" style="172" customWidth="1"/>
    <col min="10243" max="10244" width="8.42578125" style="172" bestFit="1" customWidth="1"/>
    <col min="10245" max="10245" width="9.85546875" style="172" bestFit="1" customWidth="1"/>
    <col min="10246" max="10246" width="8.85546875" style="172" customWidth="1"/>
    <col min="10247" max="10247" width="10" style="172" customWidth="1"/>
    <col min="10248" max="10248" width="12" style="172" bestFit="1" customWidth="1"/>
    <col min="10249" max="10249" width="10" style="172" customWidth="1"/>
    <col min="10250" max="10496" width="9.140625" style="172"/>
    <col min="10497" max="10497" width="5.7109375" style="172" customWidth="1"/>
    <col min="10498" max="10498" width="41.5703125" style="172" customWidth="1"/>
    <col min="10499" max="10500" width="8.42578125" style="172" bestFit="1" customWidth="1"/>
    <col min="10501" max="10501" width="9.85546875" style="172" bestFit="1" customWidth="1"/>
    <col min="10502" max="10502" width="8.85546875" style="172" customWidth="1"/>
    <col min="10503" max="10503" width="10" style="172" customWidth="1"/>
    <col min="10504" max="10504" width="12" style="172" bestFit="1" customWidth="1"/>
    <col min="10505" max="10505" width="10" style="172" customWidth="1"/>
    <col min="10506" max="10752" width="9.140625" style="172"/>
    <col min="10753" max="10753" width="5.7109375" style="172" customWidth="1"/>
    <col min="10754" max="10754" width="41.5703125" style="172" customWidth="1"/>
    <col min="10755" max="10756" width="8.42578125" style="172" bestFit="1" customWidth="1"/>
    <col min="10757" max="10757" width="9.85546875" style="172" bestFit="1" customWidth="1"/>
    <col min="10758" max="10758" width="8.85546875" style="172" customWidth="1"/>
    <col min="10759" max="10759" width="10" style="172" customWidth="1"/>
    <col min="10760" max="10760" width="12" style="172" bestFit="1" customWidth="1"/>
    <col min="10761" max="10761" width="10" style="172" customWidth="1"/>
    <col min="10762" max="11008" width="9.140625" style="172"/>
    <col min="11009" max="11009" width="5.7109375" style="172" customWidth="1"/>
    <col min="11010" max="11010" width="41.5703125" style="172" customWidth="1"/>
    <col min="11011" max="11012" width="8.42578125" style="172" bestFit="1" customWidth="1"/>
    <col min="11013" max="11013" width="9.85546875" style="172" bestFit="1" customWidth="1"/>
    <col min="11014" max="11014" width="8.85546875" style="172" customWidth="1"/>
    <col min="11015" max="11015" width="10" style="172" customWidth="1"/>
    <col min="11016" max="11016" width="12" style="172" bestFit="1" customWidth="1"/>
    <col min="11017" max="11017" width="10" style="172" customWidth="1"/>
    <col min="11018" max="11264" width="9.140625" style="172"/>
    <col min="11265" max="11265" width="5.7109375" style="172" customWidth="1"/>
    <col min="11266" max="11266" width="41.5703125" style="172" customWidth="1"/>
    <col min="11267" max="11268" width="8.42578125" style="172" bestFit="1" customWidth="1"/>
    <col min="11269" max="11269" width="9.85546875" style="172" bestFit="1" customWidth="1"/>
    <col min="11270" max="11270" width="8.85546875" style="172" customWidth="1"/>
    <col min="11271" max="11271" width="10" style="172" customWidth="1"/>
    <col min="11272" max="11272" width="12" style="172" bestFit="1" customWidth="1"/>
    <col min="11273" max="11273" width="10" style="172" customWidth="1"/>
    <col min="11274" max="11520" width="9.140625" style="172"/>
    <col min="11521" max="11521" width="5.7109375" style="172" customWidth="1"/>
    <col min="11522" max="11522" width="41.5703125" style="172" customWidth="1"/>
    <col min="11523" max="11524" width="8.42578125" style="172" bestFit="1" customWidth="1"/>
    <col min="11525" max="11525" width="9.85546875" style="172" bestFit="1" customWidth="1"/>
    <col min="11526" max="11526" width="8.85546875" style="172" customWidth="1"/>
    <col min="11527" max="11527" width="10" style="172" customWidth="1"/>
    <col min="11528" max="11528" width="12" style="172" bestFit="1" customWidth="1"/>
    <col min="11529" max="11529" width="10" style="172" customWidth="1"/>
    <col min="11530" max="11776" width="9.140625" style="172"/>
    <col min="11777" max="11777" width="5.7109375" style="172" customWidth="1"/>
    <col min="11778" max="11778" width="41.5703125" style="172" customWidth="1"/>
    <col min="11779" max="11780" width="8.42578125" style="172" bestFit="1" customWidth="1"/>
    <col min="11781" max="11781" width="9.85546875" style="172" bestFit="1" customWidth="1"/>
    <col min="11782" max="11782" width="8.85546875" style="172" customWidth="1"/>
    <col min="11783" max="11783" width="10" style="172" customWidth="1"/>
    <col min="11784" max="11784" width="12" style="172" bestFit="1" customWidth="1"/>
    <col min="11785" max="11785" width="10" style="172" customWidth="1"/>
    <col min="11786" max="12032" width="9.140625" style="172"/>
    <col min="12033" max="12033" width="5.7109375" style="172" customWidth="1"/>
    <col min="12034" max="12034" width="41.5703125" style="172" customWidth="1"/>
    <col min="12035" max="12036" width="8.42578125" style="172" bestFit="1" customWidth="1"/>
    <col min="12037" max="12037" width="9.85546875" style="172" bestFit="1" customWidth="1"/>
    <col min="12038" max="12038" width="8.85546875" style="172" customWidth="1"/>
    <col min="12039" max="12039" width="10" style="172" customWidth="1"/>
    <col min="12040" max="12040" width="12" style="172" bestFit="1" customWidth="1"/>
    <col min="12041" max="12041" width="10" style="172" customWidth="1"/>
    <col min="12042" max="12288" width="9.140625" style="172"/>
    <col min="12289" max="12289" width="5.7109375" style="172" customWidth="1"/>
    <col min="12290" max="12290" width="41.5703125" style="172" customWidth="1"/>
    <col min="12291" max="12292" width="8.42578125" style="172" bestFit="1" customWidth="1"/>
    <col min="12293" max="12293" width="9.85546875" style="172" bestFit="1" customWidth="1"/>
    <col min="12294" max="12294" width="8.85546875" style="172" customWidth="1"/>
    <col min="12295" max="12295" width="10" style="172" customWidth="1"/>
    <col min="12296" max="12296" width="12" style="172" bestFit="1" customWidth="1"/>
    <col min="12297" max="12297" width="10" style="172" customWidth="1"/>
    <col min="12298" max="12544" width="9.140625" style="172"/>
    <col min="12545" max="12545" width="5.7109375" style="172" customWidth="1"/>
    <col min="12546" max="12546" width="41.5703125" style="172" customWidth="1"/>
    <col min="12547" max="12548" width="8.42578125" style="172" bestFit="1" customWidth="1"/>
    <col min="12549" max="12549" width="9.85546875" style="172" bestFit="1" customWidth="1"/>
    <col min="12550" max="12550" width="8.85546875" style="172" customWidth="1"/>
    <col min="12551" max="12551" width="10" style="172" customWidth="1"/>
    <col min="12552" max="12552" width="12" style="172" bestFit="1" customWidth="1"/>
    <col min="12553" max="12553" width="10" style="172" customWidth="1"/>
    <col min="12554" max="12800" width="9.140625" style="172"/>
    <col min="12801" max="12801" width="5.7109375" style="172" customWidth="1"/>
    <col min="12802" max="12802" width="41.5703125" style="172" customWidth="1"/>
    <col min="12803" max="12804" width="8.42578125" style="172" bestFit="1" customWidth="1"/>
    <col min="12805" max="12805" width="9.85546875" style="172" bestFit="1" customWidth="1"/>
    <col min="12806" max="12806" width="8.85546875" style="172" customWidth="1"/>
    <col min="12807" max="12807" width="10" style="172" customWidth="1"/>
    <col min="12808" max="12808" width="12" style="172" bestFit="1" customWidth="1"/>
    <col min="12809" max="12809" width="10" style="172" customWidth="1"/>
    <col min="12810" max="13056" width="9.140625" style="172"/>
    <col min="13057" max="13057" width="5.7109375" style="172" customWidth="1"/>
    <col min="13058" max="13058" width="41.5703125" style="172" customWidth="1"/>
    <col min="13059" max="13060" width="8.42578125" style="172" bestFit="1" customWidth="1"/>
    <col min="13061" max="13061" width="9.85546875" style="172" bestFit="1" customWidth="1"/>
    <col min="13062" max="13062" width="8.85546875" style="172" customWidth="1"/>
    <col min="13063" max="13063" width="10" style="172" customWidth="1"/>
    <col min="13064" max="13064" width="12" style="172" bestFit="1" customWidth="1"/>
    <col min="13065" max="13065" width="10" style="172" customWidth="1"/>
    <col min="13066" max="13312" width="9.140625" style="172"/>
    <col min="13313" max="13313" width="5.7109375" style="172" customWidth="1"/>
    <col min="13314" max="13314" width="41.5703125" style="172" customWidth="1"/>
    <col min="13315" max="13316" width="8.42578125" style="172" bestFit="1" customWidth="1"/>
    <col min="13317" max="13317" width="9.85546875" style="172" bestFit="1" customWidth="1"/>
    <col min="13318" max="13318" width="8.85546875" style="172" customWidth="1"/>
    <col min="13319" max="13319" width="10" style="172" customWidth="1"/>
    <col min="13320" max="13320" width="12" style="172" bestFit="1" customWidth="1"/>
    <col min="13321" max="13321" width="10" style="172" customWidth="1"/>
    <col min="13322" max="13568" width="9.140625" style="172"/>
    <col min="13569" max="13569" width="5.7109375" style="172" customWidth="1"/>
    <col min="13570" max="13570" width="41.5703125" style="172" customWidth="1"/>
    <col min="13571" max="13572" width="8.42578125" style="172" bestFit="1" customWidth="1"/>
    <col min="13573" max="13573" width="9.85546875" style="172" bestFit="1" customWidth="1"/>
    <col min="13574" max="13574" width="8.85546875" style="172" customWidth="1"/>
    <col min="13575" max="13575" width="10" style="172" customWidth="1"/>
    <col min="13576" max="13576" width="12" style="172" bestFit="1" customWidth="1"/>
    <col min="13577" max="13577" width="10" style="172" customWidth="1"/>
    <col min="13578" max="13824" width="9.140625" style="172"/>
    <col min="13825" max="13825" width="5.7109375" style="172" customWidth="1"/>
    <col min="13826" max="13826" width="41.5703125" style="172" customWidth="1"/>
    <col min="13827" max="13828" width="8.42578125" style="172" bestFit="1" customWidth="1"/>
    <col min="13829" max="13829" width="9.85546875" style="172" bestFit="1" customWidth="1"/>
    <col min="13830" max="13830" width="8.85546875" style="172" customWidth="1"/>
    <col min="13831" max="13831" width="10" style="172" customWidth="1"/>
    <col min="13832" max="13832" width="12" style="172" bestFit="1" customWidth="1"/>
    <col min="13833" max="13833" width="10" style="172" customWidth="1"/>
    <col min="13834" max="14080" width="9.140625" style="172"/>
    <col min="14081" max="14081" width="5.7109375" style="172" customWidth="1"/>
    <col min="14082" max="14082" width="41.5703125" style="172" customWidth="1"/>
    <col min="14083" max="14084" width="8.42578125" style="172" bestFit="1" customWidth="1"/>
    <col min="14085" max="14085" width="9.85546875" style="172" bestFit="1" customWidth="1"/>
    <col min="14086" max="14086" width="8.85546875" style="172" customWidth="1"/>
    <col min="14087" max="14087" width="10" style="172" customWidth="1"/>
    <col min="14088" max="14088" width="12" style="172" bestFit="1" customWidth="1"/>
    <col min="14089" max="14089" width="10" style="172" customWidth="1"/>
    <col min="14090" max="14336" width="9.140625" style="172"/>
    <col min="14337" max="14337" width="5.7109375" style="172" customWidth="1"/>
    <col min="14338" max="14338" width="41.5703125" style="172" customWidth="1"/>
    <col min="14339" max="14340" width="8.42578125" style="172" bestFit="1" customWidth="1"/>
    <col min="14341" max="14341" width="9.85546875" style="172" bestFit="1" customWidth="1"/>
    <col min="14342" max="14342" width="8.85546875" style="172" customWidth="1"/>
    <col min="14343" max="14343" width="10" style="172" customWidth="1"/>
    <col min="14344" max="14344" width="12" style="172" bestFit="1" customWidth="1"/>
    <col min="14345" max="14345" width="10" style="172" customWidth="1"/>
    <col min="14346" max="14592" width="9.140625" style="172"/>
    <col min="14593" max="14593" width="5.7109375" style="172" customWidth="1"/>
    <col min="14594" max="14594" width="41.5703125" style="172" customWidth="1"/>
    <col min="14595" max="14596" width="8.42578125" style="172" bestFit="1" customWidth="1"/>
    <col min="14597" max="14597" width="9.85546875" style="172" bestFit="1" customWidth="1"/>
    <col min="14598" max="14598" width="8.85546875" style="172" customWidth="1"/>
    <col min="14599" max="14599" width="10" style="172" customWidth="1"/>
    <col min="14600" max="14600" width="12" style="172" bestFit="1" customWidth="1"/>
    <col min="14601" max="14601" width="10" style="172" customWidth="1"/>
    <col min="14602" max="14848" width="9.140625" style="172"/>
    <col min="14849" max="14849" width="5.7109375" style="172" customWidth="1"/>
    <col min="14850" max="14850" width="41.5703125" style="172" customWidth="1"/>
    <col min="14851" max="14852" width="8.42578125" style="172" bestFit="1" customWidth="1"/>
    <col min="14853" max="14853" width="9.85546875" style="172" bestFit="1" customWidth="1"/>
    <col min="14854" max="14854" width="8.85546875" style="172" customWidth="1"/>
    <col min="14855" max="14855" width="10" style="172" customWidth="1"/>
    <col min="14856" max="14856" width="12" style="172" bestFit="1" customWidth="1"/>
    <col min="14857" max="14857" width="10" style="172" customWidth="1"/>
    <col min="14858" max="15104" width="9.140625" style="172"/>
    <col min="15105" max="15105" width="5.7109375" style="172" customWidth="1"/>
    <col min="15106" max="15106" width="41.5703125" style="172" customWidth="1"/>
    <col min="15107" max="15108" width="8.42578125" style="172" bestFit="1" customWidth="1"/>
    <col min="15109" max="15109" width="9.85546875" style="172" bestFit="1" customWidth="1"/>
    <col min="15110" max="15110" width="8.85546875" style="172" customWidth="1"/>
    <col min="15111" max="15111" width="10" style="172" customWidth="1"/>
    <col min="15112" max="15112" width="12" style="172" bestFit="1" customWidth="1"/>
    <col min="15113" max="15113" width="10" style="172" customWidth="1"/>
    <col min="15114" max="15360" width="9.140625" style="172"/>
    <col min="15361" max="15361" width="5.7109375" style="172" customWidth="1"/>
    <col min="15362" max="15362" width="41.5703125" style="172" customWidth="1"/>
    <col min="15363" max="15364" width="8.42578125" style="172" bestFit="1" customWidth="1"/>
    <col min="15365" max="15365" width="9.85546875" style="172" bestFit="1" customWidth="1"/>
    <col min="15366" max="15366" width="8.85546875" style="172" customWidth="1"/>
    <col min="15367" max="15367" width="10" style="172" customWidth="1"/>
    <col min="15368" max="15368" width="12" style="172" bestFit="1" customWidth="1"/>
    <col min="15369" max="15369" width="10" style="172" customWidth="1"/>
    <col min="15370" max="15616" width="9.140625" style="172"/>
    <col min="15617" max="15617" width="5.7109375" style="172" customWidth="1"/>
    <col min="15618" max="15618" width="41.5703125" style="172" customWidth="1"/>
    <col min="15619" max="15620" width="8.42578125" style="172" bestFit="1" customWidth="1"/>
    <col min="15621" max="15621" width="9.85546875" style="172" bestFit="1" customWidth="1"/>
    <col min="15622" max="15622" width="8.85546875" style="172" customWidth="1"/>
    <col min="15623" max="15623" width="10" style="172" customWidth="1"/>
    <col min="15624" max="15624" width="12" style="172" bestFit="1" customWidth="1"/>
    <col min="15625" max="15625" width="10" style="172" customWidth="1"/>
    <col min="15626" max="15872" width="9.140625" style="172"/>
    <col min="15873" max="15873" width="5.7109375" style="172" customWidth="1"/>
    <col min="15874" max="15874" width="41.5703125" style="172" customWidth="1"/>
    <col min="15875" max="15876" width="8.42578125" style="172" bestFit="1" customWidth="1"/>
    <col min="15877" max="15877" width="9.85546875" style="172" bestFit="1" customWidth="1"/>
    <col min="15878" max="15878" width="8.85546875" style="172" customWidth="1"/>
    <col min="15879" max="15879" width="10" style="172" customWidth="1"/>
    <col min="15880" max="15880" width="12" style="172" bestFit="1" customWidth="1"/>
    <col min="15881" max="15881" width="10" style="172" customWidth="1"/>
    <col min="15882" max="16128" width="9.140625" style="172"/>
    <col min="16129" max="16129" width="5.7109375" style="172" customWidth="1"/>
    <col min="16130" max="16130" width="41.5703125" style="172" customWidth="1"/>
    <col min="16131" max="16132" width="8.42578125" style="172" bestFit="1" customWidth="1"/>
    <col min="16133" max="16133" width="9.85546875" style="172" bestFit="1" customWidth="1"/>
    <col min="16134" max="16134" width="8.85546875" style="172" customWidth="1"/>
    <col min="16135" max="16135" width="10" style="172" customWidth="1"/>
    <col min="16136" max="16136" width="12" style="172" bestFit="1" customWidth="1"/>
    <col min="16137" max="16137" width="10" style="172" customWidth="1"/>
    <col min="16138" max="16384" width="9.140625" style="172"/>
  </cols>
  <sheetData>
    <row r="1" spans="1:12" ht="26.25" customHeight="1">
      <c r="A1" s="442" t="s">
        <v>192</v>
      </c>
      <c r="B1" s="442"/>
      <c r="C1" s="442"/>
      <c r="D1" s="442"/>
      <c r="E1" s="442"/>
      <c r="F1" s="442"/>
      <c r="G1" s="442"/>
      <c r="H1" s="442"/>
      <c r="I1" s="442"/>
    </row>
    <row r="2" spans="1:12" ht="33" customHeight="1">
      <c r="A2" s="443" t="s">
        <v>136</v>
      </c>
      <c r="B2" s="444"/>
      <c r="C2" s="443"/>
      <c r="D2" s="443"/>
      <c r="E2" s="444"/>
      <c r="F2" s="444"/>
      <c r="G2" s="444"/>
      <c r="H2" s="444"/>
      <c r="I2" s="173"/>
    </row>
    <row r="3" spans="1:12" ht="15.75">
      <c r="A3" s="176" t="s">
        <v>137</v>
      </c>
      <c r="B3" s="175" t="s">
        <v>138</v>
      </c>
      <c r="C3" s="445" t="s">
        <v>104</v>
      </c>
      <c r="D3" s="445"/>
      <c r="E3" s="205" t="s">
        <v>3</v>
      </c>
      <c r="F3" s="205" t="s">
        <v>4</v>
      </c>
      <c r="G3" s="205" t="s">
        <v>5</v>
      </c>
      <c r="H3" s="205" t="s">
        <v>6</v>
      </c>
      <c r="I3" s="178"/>
    </row>
    <row r="4" spans="1:12" s="225" customFormat="1" ht="53.25" customHeight="1">
      <c r="A4" s="224">
        <v>1</v>
      </c>
      <c r="B4" s="450" t="s">
        <v>191</v>
      </c>
      <c r="C4" s="450"/>
      <c r="D4" s="450"/>
      <c r="E4" s="450"/>
      <c r="F4" s="450"/>
      <c r="G4" s="450"/>
      <c r="H4" s="224"/>
      <c r="K4" s="225">
        <f>3.46+2.68</f>
        <v>6.1400000000000006</v>
      </c>
    </row>
    <row r="5" spans="1:12" s="277" customFormat="1" ht="27" customHeight="1">
      <c r="A5" s="273"/>
      <c r="B5" s="274" t="s">
        <v>193</v>
      </c>
      <c r="C5" s="275">
        <v>4</v>
      </c>
      <c r="D5" s="275">
        <v>4</v>
      </c>
      <c r="E5" s="275">
        <v>3.46</v>
      </c>
      <c r="F5" s="275">
        <v>2.68</v>
      </c>
      <c r="G5" s="275"/>
      <c r="H5" s="276">
        <f>F5*E5*D5*C5</f>
        <v>148.3648</v>
      </c>
      <c r="K5" s="277">
        <f>K4*2</f>
        <v>12.280000000000001</v>
      </c>
    </row>
    <row r="6" spans="1:12" s="225" customFormat="1" ht="27" customHeight="1">
      <c r="A6" s="226"/>
      <c r="B6" s="227" t="s">
        <v>194</v>
      </c>
      <c r="C6" s="228">
        <v>4</v>
      </c>
      <c r="D6" s="228">
        <v>2</v>
      </c>
      <c r="E6" s="228">
        <v>3.46</v>
      </c>
      <c r="F6" s="228">
        <v>2.4</v>
      </c>
      <c r="G6" s="228"/>
      <c r="H6" s="276">
        <f>F6*E6*D6*C6</f>
        <v>66.432000000000002</v>
      </c>
      <c r="K6" s="225">
        <f>3.46+1.935+0.46</f>
        <v>5.8549999999999995</v>
      </c>
      <c r="L6" s="225">
        <f>1.935+0.46</f>
        <v>2.395</v>
      </c>
    </row>
    <row r="7" spans="1:12" s="225" customFormat="1" ht="34.5" customHeight="1">
      <c r="A7" s="226"/>
      <c r="B7" s="227"/>
      <c r="C7" s="227"/>
      <c r="D7" s="227"/>
      <c r="E7" s="227"/>
      <c r="F7" s="451" t="s">
        <v>8</v>
      </c>
      <c r="G7" s="452"/>
      <c r="H7" s="229">
        <f>SUM(H5:H6)</f>
        <v>214.79680000000002</v>
      </c>
    </row>
    <row r="8" spans="1:12">
      <c r="A8" s="186"/>
      <c r="B8" s="187"/>
      <c r="C8" s="188"/>
      <c r="D8" s="188"/>
      <c r="E8" s="189"/>
      <c r="F8" s="189"/>
      <c r="G8" s="189"/>
      <c r="H8" s="189"/>
      <c r="I8" s="190"/>
    </row>
    <row r="9" spans="1:12">
      <c r="A9" s="186"/>
      <c r="B9" s="187"/>
      <c r="C9" s="188"/>
      <c r="D9" s="188"/>
      <c r="E9" s="189"/>
      <c r="F9" s="189"/>
      <c r="G9" s="189"/>
      <c r="H9" s="189"/>
      <c r="I9" s="190"/>
    </row>
    <row r="10" spans="1:12">
      <c r="A10" s="186"/>
      <c r="B10" s="187"/>
      <c r="C10" s="188"/>
      <c r="D10" s="188"/>
      <c r="E10" s="189"/>
      <c r="F10" s="189"/>
      <c r="G10" s="189"/>
      <c r="H10" s="189"/>
      <c r="I10" s="190"/>
    </row>
    <row r="11" spans="1:12">
      <c r="A11" s="186"/>
      <c r="B11" s="187"/>
      <c r="C11" s="188"/>
      <c r="D11" s="188"/>
      <c r="E11" s="189"/>
      <c r="F11" s="189"/>
      <c r="G11" s="189"/>
      <c r="H11" s="189"/>
      <c r="I11" s="190"/>
    </row>
    <row r="12" spans="1:12">
      <c r="A12" s="186"/>
      <c r="B12" s="187"/>
      <c r="C12" s="188"/>
      <c r="D12" s="188"/>
      <c r="E12" s="189"/>
      <c r="F12" s="189"/>
      <c r="G12" s="189"/>
      <c r="H12" s="189"/>
      <c r="I12" s="190"/>
    </row>
    <row r="13" spans="1:12">
      <c r="A13" s="186"/>
      <c r="B13" s="187"/>
      <c r="C13" s="188"/>
      <c r="D13" s="188"/>
      <c r="E13" s="189"/>
      <c r="F13" s="189"/>
      <c r="G13" s="189"/>
      <c r="H13" s="189"/>
      <c r="I13" s="190"/>
    </row>
    <row r="14" spans="1:12">
      <c r="A14" s="186"/>
      <c r="B14" s="187"/>
      <c r="C14" s="188"/>
      <c r="D14" s="188"/>
      <c r="E14" s="189"/>
      <c r="F14" s="189"/>
      <c r="G14" s="189"/>
      <c r="H14" s="189"/>
      <c r="I14" s="190"/>
    </row>
    <row r="15" spans="1:12">
      <c r="A15" s="186"/>
      <c r="B15" s="187"/>
      <c r="C15" s="188"/>
      <c r="D15" s="188"/>
      <c r="E15" s="189"/>
      <c r="F15" s="189"/>
      <c r="G15" s="189"/>
      <c r="H15" s="189"/>
      <c r="I15" s="190"/>
    </row>
    <row r="16" spans="1:12">
      <c r="A16" s="186"/>
      <c r="B16" s="187"/>
      <c r="C16" s="188"/>
      <c r="D16" s="188"/>
      <c r="E16" s="189"/>
      <c r="F16" s="189"/>
      <c r="G16" s="189"/>
      <c r="H16" s="189"/>
      <c r="I16" s="190"/>
    </row>
    <row r="17" spans="1:9">
      <c r="A17" s="186"/>
      <c r="B17" s="187"/>
      <c r="C17" s="188"/>
      <c r="D17" s="188"/>
      <c r="E17" s="189"/>
      <c r="F17" s="189"/>
      <c r="G17" s="189"/>
      <c r="H17" s="189"/>
      <c r="I17" s="190"/>
    </row>
    <row r="18" spans="1:9">
      <c r="A18" s="186"/>
      <c r="B18" s="187"/>
      <c r="C18" s="188"/>
      <c r="D18" s="188"/>
      <c r="E18" s="189"/>
      <c r="F18" s="189"/>
      <c r="G18" s="189"/>
      <c r="H18" s="189"/>
      <c r="I18" s="190"/>
    </row>
    <row r="19" spans="1:9">
      <c r="A19" s="186"/>
      <c r="B19" s="187"/>
      <c r="C19" s="188"/>
      <c r="D19" s="188"/>
      <c r="E19" s="189"/>
      <c r="F19" s="189"/>
      <c r="G19" s="189"/>
      <c r="H19" s="189"/>
      <c r="I19" s="190"/>
    </row>
    <row r="20" spans="1:9">
      <c r="A20" s="186"/>
      <c r="B20" s="187"/>
      <c r="C20" s="188"/>
      <c r="D20" s="188"/>
      <c r="E20" s="189"/>
      <c r="F20" s="189"/>
      <c r="G20" s="189"/>
      <c r="H20" s="189"/>
      <c r="I20" s="190"/>
    </row>
    <row r="21" spans="1:9">
      <c r="A21" s="186"/>
      <c r="B21" s="187"/>
      <c r="C21" s="188"/>
      <c r="D21" s="188"/>
      <c r="E21" s="189"/>
      <c r="F21" s="189"/>
      <c r="G21" s="189"/>
      <c r="H21" s="189"/>
      <c r="I21" s="190"/>
    </row>
    <row r="22" spans="1:9">
      <c r="A22" s="186"/>
      <c r="B22" s="187"/>
      <c r="C22" s="188"/>
      <c r="D22" s="188"/>
      <c r="E22" s="189"/>
      <c r="F22" s="189"/>
      <c r="G22" s="189"/>
      <c r="H22" s="189"/>
      <c r="I22" s="190"/>
    </row>
    <row r="23" spans="1:9" ht="15.75">
      <c r="A23" s="191"/>
      <c r="B23" s="192"/>
      <c r="C23" s="193"/>
      <c r="D23" s="193"/>
      <c r="E23" s="194"/>
      <c r="F23" s="194"/>
      <c r="G23" s="194"/>
      <c r="H23" s="194"/>
      <c r="I23" s="190"/>
    </row>
    <row r="24" spans="1:9" ht="15.75">
      <c r="A24" s="191"/>
      <c r="B24" s="192"/>
      <c r="C24" s="193"/>
      <c r="D24" s="193"/>
      <c r="E24" s="194"/>
      <c r="F24" s="194"/>
      <c r="G24" s="194"/>
      <c r="H24" s="194"/>
      <c r="I24" s="190"/>
    </row>
    <row r="25" spans="1:9" ht="15.75">
      <c r="A25" s="191"/>
      <c r="B25" s="192"/>
      <c r="C25" s="193"/>
      <c r="D25" s="193"/>
      <c r="E25" s="194"/>
      <c r="F25" s="194"/>
      <c r="G25" s="194"/>
      <c r="H25" s="194"/>
      <c r="I25" s="190"/>
    </row>
    <row r="26" spans="1:9" ht="15.75">
      <c r="A26" s="191"/>
      <c r="B26" s="192"/>
      <c r="C26" s="193"/>
      <c r="D26" s="193"/>
      <c r="E26" s="194"/>
      <c r="F26" s="194"/>
      <c r="G26" s="194"/>
      <c r="H26" s="194"/>
      <c r="I26" s="190"/>
    </row>
    <row r="27" spans="1:9" ht="15.75">
      <c r="A27" s="191"/>
      <c r="B27" s="192"/>
      <c r="C27" s="193"/>
      <c r="D27" s="193"/>
      <c r="E27" s="194"/>
      <c r="F27" s="194"/>
      <c r="G27" s="194"/>
      <c r="H27" s="194"/>
      <c r="I27" s="190"/>
    </row>
    <row r="28" spans="1:9" ht="15.75">
      <c r="A28" s="191"/>
      <c r="B28" s="192"/>
      <c r="C28" s="193"/>
      <c r="D28" s="193"/>
      <c r="E28" s="194"/>
      <c r="F28" s="194"/>
      <c r="G28" s="194"/>
      <c r="H28" s="194"/>
      <c r="I28" s="190"/>
    </row>
    <row r="29" spans="1:9" ht="15.75">
      <c r="A29" s="191"/>
      <c r="B29" s="192"/>
      <c r="C29" s="193"/>
      <c r="D29" s="193"/>
      <c r="E29" s="194"/>
      <c r="F29" s="194"/>
      <c r="G29" s="194"/>
      <c r="H29" s="194"/>
      <c r="I29" s="190"/>
    </row>
    <row r="30" spans="1:9" ht="15.75">
      <c r="A30" s="191"/>
      <c r="B30" s="192"/>
      <c r="C30" s="193"/>
      <c r="D30" s="193"/>
      <c r="E30" s="194"/>
      <c r="F30" s="194"/>
      <c r="G30" s="194"/>
      <c r="H30" s="194"/>
      <c r="I30" s="190"/>
    </row>
    <row r="31" spans="1:9" ht="15.75">
      <c r="A31" s="191"/>
      <c r="B31" s="192"/>
      <c r="C31" s="193"/>
      <c r="D31" s="193"/>
      <c r="E31" s="194"/>
      <c r="F31" s="194"/>
      <c r="G31" s="194"/>
      <c r="H31" s="194"/>
      <c r="I31" s="190"/>
    </row>
    <row r="32" spans="1:9" ht="15.75">
      <c r="A32" s="191"/>
      <c r="B32" s="192"/>
      <c r="C32" s="193"/>
      <c r="D32" s="193"/>
      <c r="E32" s="194"/>
      <c r="F32" s="194"/>
      <c r="G32" s="194"/>
      <c r="H32" s="194"/>
      <c r="I32" s="190"/>
    </row>
    <row r="33" spans="1:9" ht="15.75">
      <c r="A33" s="191"/>
      <c r="B33" s="192"/>
      <c r="C33" s="193"/>
      <c r="D33" s="193"/>
      <c r="E33" s="194"/>
      <c r="F33" s="194"/>
      <c r="G33" s="194"/>
      <c r="H33" s="194"/>
      <c r="I33" s="190"/>
    </row>
    <row r="34" spans="1:9" ht="15.75">
      <c r="A34" s="191"/>
      <c r="B34" s="192"/>
      <c r="C34" s="193"/>
      <c r="D34" s="193"/>
      <c r="E34" s="194"/>
      <c r="F34" s="194"/>
      <c r="G34" s="194"/>
      <c r="H34" s="194"/>
      <c r="I34" s="190"/>
    </row>
    <row r="35" spans="1:9" ht="15.75">
      <c r="A35" s="191"/>
      <c r="B35" s="192"/>
      <c r="C35" s="193"/>
      <c r="D35" s="193"/>
      <c r="E35" s="194"/>
      <c r="F35" s="194"/>
      <c r="G35" s="194"/>
      <c r="H35" s="194"/>
      <c r="I35" s="190"/>
    </row>
    <row r="36" spans="1:9" ht="15.75">
      <c r="A36" s="191"/>
      <c r="B36" s="192"/>
      <c r="C36" s="193"/>
      <c r="D36" s="193"/>
      <c r="E36" s="194"/>
      <c r="F36" s="194"/>
      <c r="G36" s="194"/>
      <c r="H36" s="194"/>
      <c r="I36" s="190"/>
    </row>
    <row r="37" spans="1:9" ht="15.75">
      <c r="A37" s="191"/>
      <c r="B37" s="192"/>
      <c r="C37" s="193"/>
      <c r="D37" s="193"/>
      <c r="E37" s="194"/>
      <c r="F37" s="194"/>
      <c r="G37" s="194"/>
      <c r="H37" s="194"/>
      <c r="I37" s="190"/>
    </row>
    <row r="38" spans="1:9" ht="15.75">
      <c r="A38" s="191"/>
      <c r="B38" s="192"/>
      <c r="C38" s="193"/>
      <c r="D38" s="193"/>
      <c r="E38" s="194"/>
      <c r="F38" s="194"/>
      <c r="G38" s="194"/>
      <c r="H38" s="194"/>
      <c r="I38" s="190"/>
    </row>
    <row r="39" spans="1:9" ht="15.75">
      <c r="A39" s="191"/>
      <c r="B39" s="192"/>
      <c r="C39" s="193"/>
      <c r="D39" s="193"/>
      <c r="E39" s="194"/>
      <c r="F39" s="194"/>
      <c r="G39" s="194"/>
      <c r="H39" s="194"/>
      <c r="I39" s="190"/>
    </row>
    <row r="40" spans="1:9" ht="15.75">
      <c r="A40" s="191"/>
      <c r="B40" s="192"/>
      <c r="C40" s="193"/>
      <c r="D40" s="193"/>
      <c r="E40" s="194"/>
      <c r="F40" s="194"/>
      <c r="G40" s="194"/>
      <c r="H40" s="194"/>
      <c r="I40" s="190"/>
    </row>
    <row r="41" spans="1:9" ht="15.75">
      <c r="A41" s="191"/>
      <c r="B41" s="192"/>
      <c r="C41" s="193"/>
      <c r="D41" s="193"/>
      <c r="E41" s="194"/>
      <c r="F41" s="194"/>
      <c r="G41" s="194"/>
      <c r="H41" s="194"/>
      <c r="I41" s="190"/>
    </row>
    <row r="42" spans="1:9" ht="15.75">
      <c r="A42" s="191"/>
      <c r="B42" s="192"/>
      <c r="C42" s="193"/>
      <c r="D42" s="193"/>
      <c r="E42" s="194"/>
      <c r="F42" s="194"/>
      <c r="G42" s="194"/>
      <c r="H42" s="194"/>
      <c r="I42" s="190"/>
    </row>
    <row r="43" spans="1:9" ht="15.75">
      <c r="A43" s="191"/>
      <c r="B43" s="192"/>
      <c r="C43" s="193"/>
      <c r="D43" s="193"/>
      <c r="E43" s="194"/>
      <c r="F43" s="194"/>
      <c r="G43" s="194"/>
      <c r="H43" s="194"/>
      <c r="I43" s="190"/>
    </row>
    <row r="44" spans="1:9" ht="15.75">
      <c r="A44" s="191"/>
      <c r="B44" s="192"/>
      <c r="C44" s="193"/>
      <c r="D44" s="193"/>
      <c r="E44" s="194"/>
      <c r="F44" s="194"/>
      <c r="G44" s="194"/>
      <c r="H44" s="194"/>
      <c r="I44" s="190"/>
    </row>
    <row r="45" spans="1:9" ht="15.75">
      <c r="A45" s="191"/>
      <c r="B45" s="192"/>
      <c r="C45" s="193"/>
      <c r="D45" s="193"/>
      <c r="E45" s="194"/>
      <c r="F45" s="194"/>
      <c r="G45" s="194"/>
      <c r="H45" s="194"/>
      <c r="I45" s="190"/>
    </row>
    <row r="46" spans="1:9" ht="15.75">
      <c r="A46" s="191"/>
      <c r="B46" s="192"/>
      <c r="C46" s="193"/>
      <c r="D46" s="193"/>
      <c r="E46" s="194"/>
      <c r="F46" s="194"/>
      <c r="G46" s="194"/>
      <c r="H46" s="194"/>
      <c r="I46" s="190"/>
    </row>
    <row r="47" spans="1:9" ht="15.75">
      <c r="A47" s="191"/>
      <c r="B47" s="192"/>
      <c r="C47" s="193"/>
      <c r="D47" s="193"/>
      <c r="E47" s="194"/>
      <c r="F47" s="194"/>
      <c r="G47" s="194"/>
      <c r="H47" s="194"/>
      <c r="I47" s="190"/>
    </row>
    <row r="48" spans="1:9" ht="15.75">
      <c r="A48" s="191"/>
      <c r="B48" s="192"/>
      <c r="C48" s="193"/>
      <c r="D48" s="193"/>
      <c r="E48" s="194"/>
      <c r="F48" s="194"/>
      <c r="G48" s="194"/>
      <c r="H48" s="194"/>
      <c r="I48" s="190"/>
    </row>
    <row r="49" spans="1:9" ht="15.75">
      <c r="A49" s="191"/>
      <c r="B49" s="192"/>
      <c r="C49" s="193"/>
      <c r="D49" s="193"/>
      <c r="E49" s="194"/>
      <c r="F49" s="194"/>
      <c r="G49" s="194"/>
      <c r="H49" s="194"/>
      <c r="I49" s="190"/>
    </row>
    <row r="50" spans="1:9" ht="15.75">
      <c r="A50" s="191"/>
      <c r="B50" s="192"/>
      <c r="C50" s="193"/>
      <c r="D50" s="193"/>
      <c r="E50" s="194"/>
      <c r="F50" s="194"/>
      <c r="G50" s="194"/>
      <c r="H50" s="194"/>
      <c r="I50" s="190"/>
    </row>
    <row r="51" spans="1:9" ht="15.75">
      <c r="A51" s="191"/>
      <c r="B51" s="192"/>
      <c r="C51" s="193"/>
      <c r="D51" s="193"/>
      <c r="E51" s="194"/>
      <c r="F51" s="194"/>
      <c r="G51" s="194"/>
      <c r="H51" s="194"/>
      <c r="I51" s="190"/>
    </row>
    <row r="52" spans="1:9" ht="15.75">
      <c r="A52" s="191"/>
      <c r="B52" s="192"/>
      <c r="C52" s="193"/>
      <c r="D52" s="193"/>
      <c r="E52" s="194"/>
      <c r="F52" s="194"/>
      <c r="G52" s="194"/>
      <c r="H52" s="194"/>
      <c r="I52" s="190"/>
    </row>
    <row r="53" spans="1:9" ht="15.75">
      <c r="A53" s="191"/>
      <c r="B53" s="192"/>
      <c r="C53" s="193"/>
      <c r="D53" s="193"/>
      <c r="E53" s="194"/>
      <c r="F53" s="194"/>
      <c r="G53" s="194"/>
      <c r="H53" s="194"/>
      <c r="I53" s="190"/>
    </row>
    <row r="54" spans="1:9" ht="15.75">
      <c r="A54" s="191"/>
      <c r="B54" s="192"/>
      <c r="C54" s="193"/>
      <c r="D54" s="193"/>
      <c r="E54" s="194"/>
      <c r="F54" s="194"/>
      <c r="G54" s="194"/>
      <c r="H54" s="194"/>
      <c r="I54" s="190"/>
    </row>
    <row r="55" spans="1:9" ht="15.75">
      <c r="A55" s="191"/>
      <c r="B55" s="192"/>
      <c r="C55" s="193"/>
      <c r="D55" s="193"/>
      <c r="E55" s="194"/>
      <c r="F55" s="194"/>
      <c r="G55" s="194"/>
      <c r="H55" s="194"/>
      <c r="I55" s="190"/>
    </row>
    <row r="56" spans="1:9" ht="15.75">
      <c r="A56" s="191"/>
      <c r="B56" s="192"/>
      <c r="C56" s="193"/>
      <c r="D56" s="193"/>
      <c r="E56" s="194"/>
      <c r="F56" s="194"/>
      <c r="G56" s="194"/>
      <c r="H56" s="194"/>
      <c r="I56" s="190"/>
    </row>
    <row r="57" spans="1:9" ht="15.75">
      <c r="A57" s="191"/>
      <c r="B57" s="192"/>
      <c r="C57" s="193"/>
      <c r="D57" s="193"/>
      <c r="E57" s="194"/>
      <c r="F57" s="194"/>
      <c r="G57" s="194"/>
      <c r="H57" s="194"/>
      <c r="I57" s="190"/>
    </row>
    <row r="58" spans="1:9" ht="15.75">
      <c r="A58" s="191"/>
      <c r="B58" s="192"/>
      <c r="C58" s="193"/>
      <c r="D58" s="193"/>
      <c r="E58" s="194"/>
      <c r="F58" s="194"/>
      <c r="G58" s="194"/>
      <c r="H58" s="194"/>
      <c r="I58" s="190"/>
    </row>
    <row r="59" spans="1:9" ht="15.75">
      <c r="A59" s="191"/>
      <c r="B59" s="192"/>
      <c r="C59" s="193"/>
      <c r="D59" s="193"/>
      <c r="E59" s="194"/>
      <c r="F59" s="194"/>
      <c r="G59" s="194"/>
      <c r="H59" s="194"/>
      <c r="I59" s="190"/>
    </row>
    <row r="60" spans="1:9" ht="15.75">
      <c r="A60" s="191"/>
      <c r="B60" s="192"/>
      <c r="C60" s="193"/>
      <c r="D60" s="193"/>
      <c r="E60" s="194"/>
      <c r="F60" s="194"/>
      <c r="G60" s="194"/>
      <c r="H60" s="194"/>
      <c r="I60" s="190"/>
    </row>
    <row r="61" spans="1:9" ht="15.75">
      <c r="A61" s="191"/>
      <c r="B61" s="192"/>
      <c r="C61" s="193"/>
      <c r="D61" s="193"/>
      <c r="E61" s="194"/>
      <c r="F61" s="194"/>
      <c r="G61" s="194"/>
      <c r="H61" s="194"/>
      <c r="I61" s="190"/>
    </row>
    <row r="62" spans="1:9" ht="15.75">
      <c r="A62" s="191"/>
      <c r="B62" s="192"/>
      <c r="C62" s="193"/>
      <c r="D62" s="193"/>
      <c r="E62" s="194"/>
      <c r="F62" s="194"/>
      <c r="G62" s="194"/>
      <c r="H62" s="194"/>
      <c r="I62" s="190"/>
    </row>
    <row r="63" spans="1:9" ht="15.75">
      <c r="A63" s="191"/>
      <c r="B63" s="192"/>
      <c r="C63" s="193"/>
      <c r="D63" s="193"/>
      <c r="E63" s="194"/>
      <c r="F63" s="194"/>
      <c r="G63" s="194"/>
      <c r="H63" s="194"/>
      <c r="I63" s="190"/>
    </row>
    <row r="64" spans="1:9" ht="15.75">
      <c r="A64" s="191"/>
      <c r="B64" s="192"/>
      <c r="C64" s="193"/>
      <c r="D64" s="193"/>
      <c r="E64" s="194"/>
      <c r="F64" s="194"/>
      <c r="G64" s="194"/>
      <c r="H64" s="194"/>
      <c r="I64" s="190"/>
    </row>
    <row r="65" spans="1:9" ht="15.75">
      <c r="A65" s="191"/>
      <c r="B65" s="192"/>
      <c r="C65" s="193"/>
      <c r="D65" s="193"/>
      <c r="E65" s="194"/>
      <c r="F65" s="194"/>
      <c r="G65" s="194"/>
      <c r="H65" s="194"/>
      <c r="I65" s="190"/>
    </row>
    <row r="66" spans="1:9" ht="14.25">
      <c r="A66" s="195"/>
      <c r="B66" s="196"/>
      <c r="C66" s="197"/>
      <c r="D66" s="197"/>
      <c r="E66" s="198"/>
      <c r="F66" s="198"/>
      <c r="G66" s="198"/>
      <c r="H66" s="198"/>
      <c r="I66" s="199"/>
    </row>
    <row r="67" spans="1:9" ht="14.25">
      <c r="A67" s="195"/>
      <c r="B67" s="196"/>
      <c r="C67" s="197"/>
      <c r="D67" s="197"/>
      <c r="E67" s="198"/>
      <c r="F67" s="198"/>
      <c r="G67" s="198"/>
      <c r="H67" s="198"/>
      <c r="I67" s="199"/>
    </row>
    <row r="68" spans="1:9" ht="14.25">
      <c r="A68" s="195"/>
      <c r="B68" s="196"/>
      <c r="C68" s="197"/>
      <c r="D68" s="197"/>
      <c r="E68" s="198"/>
      <c r="F68" s="198"/>
      <c r="G68" s="198"/>
      <c r="H68" s="198"/>
      <c r="I68" s="199"/>
    </row>
    <row r="69" spans="1:9" ht="14.25">
      <c r="A69" s="195"/>
      <c r="B69" s="196"/>
      <c r="C69" s="197"/>
      <c r="D69" s="197"/>
      <c r="E69" s="198"/>
      <c r="F69" s="198"/>
      <c r="G69" s="198"/>
      <c r="H69" s="198"/>
      <c r="I69" s="199"/>
    </row>
    <row r="70" spans="1:9" ht="14.25">
      <c r="A70" s="195"/>
      <c r="B70" s="196"/>
      <c r="C70" s="197"/>
      <c r="D70" s="197"/>
      <c r="E70" s="198"/>
      <c r="F70" s="198"/>
      <c r="G70" s="198"/>
      <c r="H70" s="198"/>
      <c r="I70" s="199"/>
    </row>
    <row r="71" spans="1:9" ht="14.25">
      <c r="A71" s="195"/>
      <c r="B71" s="196"/>
      <c r="C71" s="197"/>
      <c r="D71" s="197"/>
      <c r="E71" s="198"/>
      <c r="F71" s="198"/>
      <c r="G71" s="198"/>
      <c r="H71" s="198"/>
      <c r="I71" s="199"/>
    </row>
    <row r="72" spans="1:9" ht="14.25">
      <c r="A72" s="195"/>
      <c r="B72" s="196"/>
      <c r="C72" s="197"/>
      <c r="D72" s="197"/>
      <c r="E72" s="198"/>
      <c r="F72" s="198"/>
      <c r="G72" s="198"/>
      <c r="H72" s="198"/>
      <c r="I72" s="199"/>
    </row>
    <row r="73" spans="1:9" ht="14.25">
      <c r="A73" s="195"/>
      <c r="B73" s="196"/>
      <c r="C73" s="197"/>
      <c r="D73" s="197"/>
      <c r="E73" s="198"/>
      <c r="F73" s="198"/>
      <c r="G73" s="198"/>
      <c r="H73" s="198"/>
      <c r="I73" s="199"/>
    </row>
    <row r="74" spans="1:9" ht="14.25">
      <c r="A74" s="195"/>
      <c r="B74" s="196"/>
      <c r="C74" s="197"/>
      <c r="D74" s="197"/>
      <c r="E74" s="198"/>
      <c r="F74" s="198"/>
      <c r="G74" s="198"/>
      <c r="H74" s="198"/>
      <c r="I74" s="199"/>
    </row>
    <row r="75" spans="1:9" ht="14.25">
      <c r="A75" s="195"/>
      <c r="B75" s="196"/>
      <c r="C75" s="197"/>
      <c r="D75" s="197"/>
      <c r="E75" s="198"/>
      <c r="F75" s="198"/>
      <c r="G75" s="198"/>
      <c r="H75" s="198"/>
      <c r="I75" s="199"/>
    </row>
    <row r="76" spans="1:9" ht="14.25">
      <c r="A76" s="195"/>
      <c r="B76" s="196"/>
      <c r="C76" s="197"/>
      <c r="D76" s="197"/>
      <c r="E76" s="198"/>
      <c r="F76" s="198"/>
      <c r="G76" s="198"/>
      <c r="H76" s="198"/>
      <c r="I76" s="199"/>
    </row>
    <row r="77" spans="1:9" ht="14.25">
      <c r="A77" s="195"/>
      <c r="B77" s="196"/>
      <c r="C77" s="197"/>
      <c r="D77" s="197"/>
      <c r="E77" s="198"/>
      <c r="F77" s="198"/>
      <c r="G77" s="198"/>
      <c r="H77" s="198"/>
      <c r="I77" s="199"/>
    </row>
    <row r="78" spans="1:9" ht="14.25">
      <c r="A78" s="195"/>
      <c r="B78" s="196"/>
      <c r="C78" s="197"/>
      <c r="D78" s="197"/>
      <c r="E78" s="198"/>
      <c r="F78" s="198"/>
      <c r="G78" s="198"/>
      <c r="H78" s="198"/>
      <c r="I78" s="199"/>
    </row>
    <row r="79" spans="1:9" ht="14.25">
      <c r="A79" s="195"/>
      <c r="B79" s="196"/>
      <c r="C79" s="197"/>
      <c r="D79" s="197"/>
      <c r="E79" s="198"/>
      <c r="F79" s="198"/>
      <c r="G79" s="198"/>
      <c r="H79" s="198"/>
      <c r="I79" s="199"/>
    </row>
    <row r="80" spans="1:9" ht="14.25">
      <c r="A80" s="195"/>
      <c r="B80" s="196"/>
      <c r="C80" s="197"/>
      <c r="D80" s="197"/>
      <c r="E80" s="198"/>
      <c r="F80" s="198"/>
      <c r="G80" s="198"/>
      <c r="H80" s="198"/>
      <c r="I80" s="199"/>
    </row>
    <row r="81" spans="1:9" ht="14.25">
      <c r="A81" s="195"/>
      <c r="B81" s="196"/>
      <c r="C81" s="197"/>
      <c r="D81" s="197"/>
      <c r="E81" s="198"/>
      <c r="F81" s="198"/>
      <c r="G81" s="198"/>
      <c r="H81" s="198"/>
      <c r="I81" s="199"/>
    </row>
    <row r="82" spans="1:9" ht="14.25">
      <c r="A82" s="195"/>
      <c r="B82" s="196"/>
      <c r="C82" s="197"/>
      <c r="D82" s="197"/>
      <c r="E82" s="198"/>
      <c r="F82" s="198"/>
      <c r="G82" s="198"/>
      <c r="H82" s="198"/>
      <c r="I82" s="199"/>
    </row>
    <row r="83" spans="1:9" ht="14.25">
      <c r="A83" s="195"/>
      <c r="B83" s="196"/>
      <c r="C83" s="197"/>
      <c r="D83" s="197"/>
      <c r="E83" s="198"/>
      <c r="F83" s="198"/>
      <c r="G83" s="198"/>
      <c r="H83" s="198"/>
      <c r="I83" s="199"/>
    </row>
    <row r="84" spans="1:9" ht="14.25">
      <c r="A84" s="195"/>
      <c r="B84" s="196"/>
      <c r="C84" s="197"/>
      <c r="D84" s="197"/>
      <c r="E84" s="198"/>
      <c r="F84" s="198"/>
      <c r="G84" s="198"/>
      <c r="H84" s="198"/>
      <c r="I84" s="199"/>
    </row>
    <row r="85" spans="1:9" ht="14.25">
      <c r="A85" s="195"/>
      <c r="B85" s="196"/>
      <c r="C85" s="197"/>
      <c r="D85" s="197"/>
      <c r="E85" s="198"/>
      <c r="F85" s="198"/>
      <c r="G85" s="198"/>
      <c r="H85" s="198"/>
      <c r="I85" s="199"/>
    </row>
    <row r="86" spans="1:9" ht="14.25">
      <c r="A86" s="195"/>
      <c r="B86" s="196"/>
      <c r="C86" s="197"/>
      <c r="D86" s="197"/>
      <c r="E86" s="198"/>
      <c r="F86" s="198"/>
      <c r="G86" s="198"/>
      <c r="H86" s="198"/>
      <c r="I86" s="199"/>
    </row>
    <row r="87" spans="1:9" ht="14.25">
      <c r="A87" s="195"/>
      <c r="B87" s="196"/>
      <c r="C87" s="197"/>
      <c r="D87" s="197"/>
      <c r="E87" s="198"/>
      <c r="F87" s="198"/>
      <c r="G87" s="198"/>
      <c r="H87" s="198"/>
      <c r="I87" s="199"/>
    </row>
    <row r="88" spans="1:9" ht="14.25">
      <c r="A88" s="195"/>
      <c r="B88" s="196"/>
      <c r="C88" s="197"/>
      <c r="D88" s="197"/>
      <c r="E88" s="198"/>
      <c r="F88" s="198"/>
      <c r="G88" s="198"/>
      <c r="H88" s="198"/>
      <c r="I88" s="199"/>
    </row>
    <row r="89" spans="1:9" ht="14.25">
      <c r="A89" s="195"/>
      <c r="B89" s="196"/>
      <c r="C89" s="197"/>
      <c r="D89" s="197"/>
      <c r="E89" s="198"/>
      <c r="F89" s="198"/>
      <c r="G89" s="198"/>
      <c r="H89" s="198"/>
      <c r="I89" s="199"/>
    </row>
    <row r="90" spans="1:9" ht="14.25">
      <c r="A90" s="195"/>
      <c r="B90" s="196"/>
      <c r="C90" s="197"/>
      <c r="D90" s="197"/>
      <c r="E90" s="198"/>
      <c r="F90" s="198"/>
      <c r="G90" s="198"/>
      <c r="H90" s="198"/>
      <c r="I90" s="199"/>
    </row>
    <row r="91" spans="1:9" ht="14.25">
      <c r="A91" s="195"/>
      <c r="B91" s="196"/>
      <c r="C91" s="197"/>
      <c r="D91" s="197"/>
      <c r="E91" s="198"/>
      <c r="F91" s="198"/>
      <c r="G91" s="198"/>
      <c r="H91" s="198"/>
      <c r="I91" s="199"/>
    </row>
    <row r="92" spans="1:9" ht="14.25">
      <c r="A92" s="195"/>
      <c r="B92" s="196"/>
      <c r="C92" s="197"/>
      <c r="D92" s="197"/>
      <c r="E92" s="198"/>
      <c r="F92" s="198"/>
      <c r="G92" s="198"/>
      <c r="H92" s="198"/>
      <c r="I92" s="199"/>
    </row>
    <row r="93" spans="1:9" ht="14.25">
      <c r="A93" s="195"/>
      <c r="B93" s="196"/>
      <c r="C93" s="197"/>
      <c r="D93" s="197"/>
      <c r="E93" s="198"/>
      <c r="F93" s="198"/>
      <c r="G93" s="198"/>
      <c r="H93" s="198"/>
      <c r="I93" s="199"/>
    </row>
    <row r="94" spans="1:9" ht="14.25">
      <c r="A94" s="195"/>
      <c r="B94" s="196"/>
      <c r="C94" s="197"/>
      <c r="D94" s="197"/>
      <c r="E94" s="198"/>
      <c r="F94" s="198"/>
      <c r="G94" s="198"/>
      <c r="H94" s="198"/>
      <c r="I94" s="199"/>
    </row>
    <row r="95" spans="1:9" ht="14.25">
      <c r="A95" s="195"/>
      <c r="B95" s="196"/>
      <c r="C95" s="197"/>
      <c r="D95" s="197"/>
      <c r="E95" s="198"/>
      <c r="F95" s="198"/>
      <c r="G95" s="198"/>
      <c r="H95" s="198"/>
      <c r="I95" s="199"/>
    </row>
    <row r="96" spans="1:9" ht="14.25">
      <c r="A96" s="195"/>
      <c r="B96" s="196"/>
      <c r="C96" s="197"/>
      <c r="D96" s="197"/>
      <c r="E96" s="198"/>
      <c r="F96" s="198"/>
      <c r="G96" s="198"/>
      <c r="H96" s="198"/>
      <c r="I96" s="199"/>
    </row>
    <row r="97" spans="1:9" ht="14.25">
      <c r="A97" s="195"/>
      <c r="B97" s="196"/>
      <c r="C97" s="197"/>
      <c r="D97" s="197"/>
      <c r="E97" s="198"/>
      <c r="F97" s="198"/>
      <c r="G97" s="198"/>
      <c r="H97" s="198"/>
      <c r="I97" s="199"/>
    </row>
    <row r="98" spans="1:9" ht="14.25">
      <c r="A98" s="195"/>
      <c r="B98" s="196"/>
      <c r="C98" s="197"/>
      <c r="D98" s="197"/>
      <c r="E98" s="198"/>
      <c r="F98" s="198"/>
      <c r="G98" s="198"/>
      <c r="H98" s="198"/>
      <c r="I98" s="199"/>
    </row>
    <row r="99" spans="1:9" ht="14.25">
      <c r="A99" s="195"/>
      <c r="B99" s="196"/>
      <c r="C99" s="197"/>
      <c r="D99" s="197"/>
      <c r="E99" s="198"/>
      <c r="F99" s="198"/>
      <c r="G99" s="198"/>
      <c r="H99" s="198"/>
      <c r="I99" s="199"/>
    </row>
    <row r="100" spans="1:9" ht="14.25">
      <c r="A100" s="195"/>
      <c r="B100" s="196"/>
      <c r="C100" s="197"/>
      <c r="D100" s="197"/>
      <c r="E100" s="198"/>
      <c r="F100" s="198"/>
      <c r="G100" s="198"/>
      <c r="H100" s="198"/>
      <c r="I100" s="199"/>
    </row>
    <row r="101" spans="1:9" ht="14.25">
      <c r="A101" s="195"/>
      <c r="B101" s="196"/>
      <c r="C101" s="197"/>
      <c r="D101" s="197"/>
      <c r="E101" s="198"/>
      <c r="F101" s="198"/>
      <c r="G101" s="198"/>
      <c r="H101" s="198"/>
      <c r="I101" s="199"/>
    </row>
    <row r="102" spans="1:9" ht="14.25">
      <c r="A102" s="195"/>
      <c r="B102" s="196"/>
      <c r="C102" s="197"/>
      <c r="D102" s="197"/>
      <c r="E102" s="198"/>
      <c r="F102" s="198"/>
      <c r="G102" s="198"/>
      <c r="H102" s="198"/>
      <c r="I102" s="199"/>
    </row>
    <row r="103" spans="1:9" ht="14.25">
      <c r="A103" s="195"/>
      <c r="B103" s="196"/>
      <c r="C103" s="197"/>
      <c r="D103" s="197"/>
      <c r="E103" s="198"/>
      <c r="F103" s="198"/>
      <c r="G103" s="198"/>
      <c r="H103" s="198"/>
      <c r="I103" s="199"/>
    </row>
    <row r="104" spans="1:9" ht="14.25">
      <c r="A104" s="195"/>
      <c r="B104" s="196"/>
      <c r="C104" s="197"/>
      <c r="D104" s="197"/>
      <c r="E104" s="198"/>
      <c r="F104" s="198"/>
      <c r="G104" s="198"/>
      <c r="H104" s="198"/>
      <c r="I104" s="199"/>
    </row>
    <row r="105" spans="1:9" ht="14.25">
      <c r="A105" s="195"/>
      <c r="B105" s="196"/>
      <c r="C105" s="197"/>
      <c r="D105" s="197"/>
      <c r="E105" s="198"/>
      <c r="F105" s="198"/>
      <c r="G105" s="198"/>
      <c r="H105" s="198"/>
      <c r="I105" s="199"/>
    </row>
    <row r="106" spans="1:9" ht="14.25">
      <c r="A106" s="195"/>
      <c r="B106" s="196"/>
      <c r="C106" s="197"/>
      <c r="D106" s="197"/>
      <c r="E106" s="198"/>
      <c r="F106" s="198"/>
      <c r="G106" s="198"/>
      <c r="H106" s="198"/>
      <c r="I106" s="199"/>
    </row>
    <row r="107" spans="1:9" ht="14.25">
      <c r="A107" s="195"/>
      <c r="B107" s="196"/>
      <c r="C107" s="197"/>
      <c r="D107" s="197"/>
      <c r="E107" s="198"/>
      <c r="F107" s="198"/>
      <c r="G107" s="198"/>
      <c r="H107" s="198"/>
      <c r="I107" s="199"/>
    </row>
    <row r="108" spans="1:9" ht="14.25">
      <c r="A108" s="195"/>
      <c r="B108" s="196"/>
      <c r="C108" s="197"/>
      <c r="D108" s="197"/>
      <c r="E108" s="198"/>
      <c r="F108" s="198"/>
      <c r="G108" s="198"/>
      <c r="H108" s="198"/>
      <c r="I108" s="199"/>
    </row>
    <row r="109" spans="1:9" ht="14.25">
      <c r="A109" s="195"/>
      <c r="B109" s="196"/>
      <c r="C109" s="197"/>
      <c r="D109" s="197"/>
      <c r="E109" s="198"/>
      <c r="F109" s="198"/>
      <c r="G109" s="198"/>
      <c r="H109" s="198"/>
      <c r="I109" s="199"/>
    </row>
    <row r="110" spans="1:9" ht="14.25">
      <c r="A110" s="195"/>
      <c r="B110" s="196"/>
      <c r="C110" s="197"/>
      <c r="D110" s="197"/>
      <c r="E110" s="198"/>
      <c r="F110" s="198"/>
      <c r="G110" s="198"/>
      <c r="H110" s="198"/>
      <c r="I110" s="199"/>
    </row>
    <row r="111" spans="1:9" ht="14.25">
      <c r="A111" s="195"/>
      <c r="B111" s="196"/>
      <c r="C111" s="197"/>
      <c r="D111" s="197"/>
      <c r="E111" s="198"/>
      <c r="F111" s="198"/>
      <c r="G111" s="198"/>
      <c r="H111" s="198"/>
      <c r="I111" s="199"/>
    </row>
    <row r="112" spans="1:9" ht="14.25">
      <c r="A112" s="195"/>
      <c r="B112" s="196"/>
      <c r="C112" s="197"/>
      <c r="D112" s="197"/>
      <c r="E112" s="198"/>
      <c r="F112" s="198"/>
      <c r="G112" s="198"/>
      <c r="H112" s="198"/>
      <c r="I112" s="199"/>
    </row>
    <row r="113" spans="1:9" ht="14.25">
      <c r="A113" s="195"/>
      <c r="B113" s="196"/>
      <c r="C113" s="197"/>
      <c r="D113" s="197"/>
      <c r="E113" s="198"/>
      <c r="F113" s="198"/>
      <c r="G113" s="198"/>
      <c r="H113" s="198"/>
      <c r="I113" s="199"/>
    </row>
    <row r="114" spans="1:9" ht="14.25">
      <c r="A114" s="195"/>
      <c r="B114" s="196"/>
      <c r="C114" s="197"/>
      <c r="D114" s="197"/>
      <c r="E114" s="198"/>
      <c r="F114" s="198"/>
      <c r="G114" s="198"/>
      <c r="H114" s="198"/>
      <c r="I114" s="199"/>
    </row>
    <row r="115" spans="1:9" ht="14.25">
      <c r="A115" s="195"/>
      <c r="B115" s="196"/>
      <c r="C115" s="197"/>
      <c r="D115" s="197"/>
      <c r="E115" s="198"/>
      <c r="F115" s="198"/>
      <c r="G115" s="198"/>
      <c r="H115" s="198"/>
      <c r="I115" s="199"/>
    </row>
    <row r="116" spans="1:9" ht="14.25">
      <c r="A116" s="195"/>
      <c r="B116" s="196"/>
      <c r="C116" s="197"/>
      <c r="D116" s="197"/>
      <c r="E116" s="198"/>
      <c r="F116" s="198"/>
      <c r="G116" s="198"/>
      <c r="H116" s="198"/>
      <c r="I116" s="199"/>
    </row>
    <row r="117" spans="1:9" ht="14.25">
      <c r="A117" s="195"/>
      <c r="B117" s="196"/>
      <c r="C117" s="197"/>
      <c r="D117" s="197"/>
      <c r="E117" s="198"/>
      <c r="F117" s="198"/>
      <c r="G117" s="198"/>
      <c r="H117" s="198"/>
      <c r="I117" s="199"/>
    </row>
    <row r="118" spans="1:9" ht="14.25">
      <c r="A118" s="195"/>
      <c r="B118" s="196"/>
      <c r="C118" s="197"/>
      <c r="D118" s="197"/>
      <c r="E118" s="198"/>
      <c r="F118" s="198"/>
      <c r="G118" s="198"/>
      <c r="H118" s="198"/>
      <c r="I118" s="199"/>
    </row>
    <row r="119" spans="1:9" ht="14.25">
      <c r="A119" s="195"/>
      <c r="B119" s="196"/>
      <c r="C119" s="197"/>
      <c r="D119" s="197"/>
      <c r="E119" s="198"/>
      <c r="F119" s="198"/>
      <c r="G119" s="198"/>
      <c r="H119" s="198"/>
      <c r="I119" s="199"/>
    </row>
    <row r="120" spans="1:9" ht="14.25">
      <c r="A120" s="195"/>
      <c r="B120" s="196"/>
      <c r="C120" s="197"/>
      <c r="D120" s="197"/>
      <c r="E120" s="198"/>
      <c r="F120" s="198"/>
      <c r="G120" s="198"/>
      <c r="H120" s="198"/>
      <c r="I120" s="199"/>
    </row>
    <row r="121" spans="1:9" ht="14.25">
      <c r="A121" s="195"/>
      <c r="B121" s="196"/>
      <c r="C121" s="197"/>
      <c r="D121" s="197"/>
      <c r="E121" s="198"/>
      <c r="F121" s="198"/>
      <c r="G121" s="198"/>
      <c r="H121" s="198"/>
      <c r="I121" s="199"/>
    </row>
    <row r="122" spans="1:9" ht="14.25">
      <c r="A122" s="195"/>
      <c r="B122" s="196"/>
      <c r="C122" s="197"/>
      <c r="D122" s="197"/>
      <c r="E122" s="198"/>
      <c r="F122" s="198"/>
      <c r="G122" s="198"/>
      <c r="H122" s="198"/>
      <c r="I122" s="199"/>
    </row>
    <row r="123" spans="1:9" ht="14.25">
      <c r="A123" s="195"/>
      <c r="B123" s="196"/>
      <c r="C123" s="197"/>
      <c r="D123" s="197"/>
      <c r="E123" s="198"/>
      <c r="F123" s="198"/>
      <c r="G123" s="198"/>
      <c r="H123" s="198"/>
      <c r="I123" s="199"/>
    </row>
    <row r="124" spans="1:9" ht="14.25">
      <c r="A124" s="195"/>
      <c r="B124" s="196"/>
      <c r="C124" s="197"/>
      <c r="D124" s="197"/>
      <c r="E124" s="198"/>
      <c r="F124" s="198"/>
      <c r="G124" s="198"/>
      <c r="H124" s="198"/>
      <c r="I124" s="199"/>
    </row>
    <row r="125" spans="1:9" ht="14.25">
      <c r="A125" s="195"/>
      <c r="B125" s="196"/>
      <c r="C125" s="197"/>
      <c r="D125" s="197"/>
      <c r="E125" s="198"/>
      <c r="F125" s="198"/>
      <c r="G125" s="198"/>
      <c r="H125" s="198"/>
      <c r="I125" s="199"/>
    </row>
    <row r="126" spans="1:9" ht="14.25">
      <c r="A126" s="195"/>
      <c r="B126" s="196"/>
      <c r="C126" s="197"/>
      <c r="D126" s="197"/>
      <c r="E126" s="198"/>
      <c r="F126" s="198"/>
      <c r="G126" s="198"/>
      <c r="H126" s="198"/>
      <c r="I126" s="199"/>
    </row>
    <row r="127" spans="1:9" ht="14.25">
      <c r="A127" s="195"/>
      <c r="B127" s="196"/>
      <c r="C127" s="197"/>
      <c r="D127" s="197"/>
      <c r="E127" s="198"/>
      <c r="F127" s="198"/>
      <c r="G127" s="198"/>
      <c r="H127" s="198"/>
      <c r="I127" s="199"/>
    </row>
    <row r="128" spans="1:9" ht="14.25">
      <c r="A128" s="195"/>
      <c r="B128" s="196"/>
      <c r="C128" s="197"/>
      <c r="D128" s="197"/>
      <c r="E128" s="198"/>
      <c r="F128" s="198"/>
      <c r="G128" s="198"/>
      <c r="H128" s="198"/>
      <c r="I128" s="199"/>
    </row>
    <row r="129" spans="1:9" ht="14.25">
      <c r="A129" s="195"/>
      <c r="B129" s="196"/>
      <c r="C129" s="197"/>
      <c r="D129" s="197"/>
      <c r="E129" s="198"/>
      <c r="F129" s="198"/>
      <c r="G129" s="198"/>
      <c r="H129" s="198"/>
      <c r="I129" s="199"/>
    </row>
    <row r="130" spans="1:9" ht="14.25">
      <c r="A130" s="195"/>
      <c r="B130" s="196"/>
      <c r="C130" s="197"/>
      <c r="D130" s="197"/>
      <c r="E130" s="198"/>
      <c r="F130" s="198"/>
      <c r="G130" s="198"/>
      <c r="H130" s="198"/>
      <c r="I130" s="199"/>
    </row>
    <row r="131" spans="1:9" ht="14.25">
      <c r="A131" s="195"/>
      <c r="B131" s="196"/>
      <c r="C131" s="197"/>
      <c r="D131" s="197"/>
      <c r="E131" s="198"/>
      <c r="F131" s="198"/>
      <c r="G131" s="198"/>
      <c r="H131" s="198"/>
      <c r="I131" s="199"/>
    </row>
    <row r="132" spans="1:9" ht="14.25">
      <c r="A132" s="195"/>
      <c r="B132" s="196"/>
      <c r="C132" s="197"/>
      <c r="D132" s="197"/>
      <c r="E132" s="198"/>
      <c r="F132" s="198"/>
      <c r="G132" s="198"/>
      <c r="H132" s="198"/>
      <c r="I132" s="199"/>
    </row>
    <row r="133" spans="1:9" ht="14.25">
      <c r="A133" s="195"/>
      <c r="B133" s="196"/>
      <c r="C133" s="197"/>
      <c r="D133" s="197"/>
      <c r="E133" s="198"/>
      <c r="F133" s="198"/>
      <c r="G133" s="198"/>
      <c r="H133" s="198"/>
      <c r="I133" s="199"/>
    </row>
    <row r="134" spans="1:9" ht="14.25">
      <c r="A134" s="195"/>
      <c r="B134" s="196"/>
      <c r="C134" s="197"/>
      <c r="D134" s="197"/>
      <c r="E134" s="198"/>
      <c r="F134" s="198"/>
      <c r="G134" s="198"/>
      <c r="H134" s="198"/>
      <c r="I134" s="199"/>
    </row>
    <row r="135" spans="1:9" ht="14.25">
      <c r="A135" s="195"/>
      <c r="B135" s="196"/>
      <c r="C135" s="197"/>
      <c r="D135" s="197"/>
      <c r="E135" s="198"/>
      <c r="F135" s="198"/>
      <c r="G135" s="198"/>
      <c r="H135" s="198"/>
      <c r="I135" s="199"/>
    </row>
    <row r="136" spans="1:9" ht="14.25">
      <c r="A136" s="195"/>
      <c r="B136" s="196"/>
      <c r="C136" s="197"/>
      <c r="D136" s="197"/>
      <c r="E136" s="198"/>
      <c r="F136" s="198"/>
      <c r="G136" s="198"/>
      <c r="H136" s="198"/>
      <c r="I136" s="199"/>
    </row>
    <row r="137" spans="1:9" ht="14.25">
      <c r="A137" s="195"/>
      <c r="B137" s="196"/>
      <c r="C137" s="197"/>
      <c r="D137" s="197"/>
      <c r="E137" s="198"/>
      <c r="F137" s="198"/>
      <c r="G137" s="198"/>
      <c r="H137" s="198"/>
      <c r="I137" s="199"/>
    </row>
    <row r="138" spans="1:9" ht="14.25">
      <c r="A138" s="195"/>
      <c r="B138" s="196"/>
      <c r="C138" s="197"/>
      <c r="D138" s="197"/>
      <c r="E138" s="198"/>
      <c r="F138" s="198"/>
      <c r="G138" s="198"/>
      <c r="H138" s="198"/>
      <c r="I138" s="199"/>
    </row>
    <row r="139" spans="1:9" ht="14.25">
      <c r="A139" s="195"/>
      <c r="B139" s="196"/>
      <c r="C139" s="197"/>
      <c r="D139" s="197"/>
      <c r="E139" s="198"/>
      <c r="F139" s="198"/>
      <c r="G139" s="198"/>
      <c r="H139" s="198"/>
      <c r="I139" s="199"/>
    </row>
    <row r="140" spans="1:9" ht="14.25">
      <c r="A140" s="195"/>
      <c r="B140" s="196"/>
      <c r="C140" s="197"/>
      <c r="D140" s="197"/>
      <c r="E140" s="198"/>
      <c r="F140" s="198"/>
      <c r="G140" s="198"/>
      <c r="H140" s="198"/>
      <c r="I140" s="199"/>
    </row>
    <row r="141" spans="1:9" ht="14.25">
      <c r="A141" s="195"/>
      <c r="B141" s="196"/>
      <c r="C141" s="197"/>
      <c r="D141" s="197"/>
      <c r="E141" s="198"/>
      <c r="F141" s="198"/>
      <c r="G141" s="198"/>
      <c r="H141" s="198"/>
      <c r="I141" s="199"/>
    </row>
    <row r="142" spans="1:9" ht="14.25">
      <c r="A142" s="195"/>
      <c r="B142" s="196"/>
      <c r="C142" s="197"/>
      <c r="D142" s="197"/>
      <c r="E142" s="198"/>
      <c r="F142" s="198"/>
      <c r="G142" s="198"/>
      <c r="H142" s="198"/>
      <c r="I142" s="199"/>
    </row>
    <row r="143" spans="1:9" ht="14.25">
      <c r="A143" s="195"/>
      <c r="B143" s="196"/>
      <c r="C143" s="197"/>
      <c r="D143" s="197"/>
      <c r="E143" s="198"/>
      <c r="F143" s="198"/>
      <c r="G143" s="198"/>
      <c r="H143" s="198"/>
      <c r="I143" s="199"/>
    </row>
    <row r="144" spans="1:9" ht="14.25">
      <c r="A144" s="195"/>
      <c r="B144" s="196"/>
      <c r="C144" s="197"/>
      <c r="D144" s="197"/>
      <c r="E144" s="198"/>
      <c r="F144" s="198"/>
      <c r="G144" s="198"/>
      <c r="H144" s="198"/>
      <c r="I144" s="199"/>
    </row>
    <row r="145" spans="1:9" ht="14.25">
      <c r="A145" s="195"/>
      <c r="B145" s="196"/>
      <c r="C145" s="197"/>
      <c r="D145" s="197"/>
      <c r="E145" s="198"/>
      <c r="F145" s="198"/>
      <c r="G145" s="198"/>
      <c r="H145" s="198"/>
      <c r="I145" s="199"/>
    </row>
    <row r="146" spans="1:9" ht="14.25">
      <c r="A146" s="195"/>
      <c r="B146" s="196"/>
      <c r="C146" s="197"/>
      <c r="D146" s="197"/>
      <c r="E146" s="198"/>
      <c r="F146" s="198"/>
      <c r="G146" s="198"/>
      <c r="H146" s="198"/>
      <c r="I146" s="199"/>
    </row>
    <row r="147" spans="1:9" ht="14.25">
      <c r="A147" s="195"/>
      <c r="B147" s="196"/>
      <c r="C147" s="197"/>
      <c r="D147" s="197"/>
      <c r="E147" s="198"/>
      <c r="F147" s="198"/>
      <c r="G147" s="198"/>
      <c r="H147" s="198"/>
      <c r="I147" s="199"/>
    </row>
    <row r="148" spans="1:9" ht="14.25">
      <c r="A148" s="195"/>
      <c r="B148" s="196"/>
      <c r="C148" s="197"/>
      <c r="D148" s="197"/>
      <c r="E148" s="198"/>
      <c r="F148" s="198"/>
      <c r="G148" s="198"/>
      <c r="H148" s="198"/>
      <c r="I148" s="199"/>
    </row>
    <row r="149" spans="1:9" ht="14.25">
      <c r="A149" s="195"/>
      <c r="B149" s="196"/>
      <c r="C149" s="197"/>
      <c r="D149" s="197"/>
      <c r="E149" s="198"/>
      <c r="F149" s="198"/>
      <c r="G149" s="198"/>
      <c r="H149" s="198"/>
      <c r="I149" s="199"/>
    </row>
    <row r="150" spans="1:9" ht="14.25">
      <c r="A150" s="195"/>
      <c r="B150" s="196"/>
      <c r="C150" s="197"/>
      <c r="D150" s="197"/>
      <c r="E150" s="198"/>
      <c r="F150" s="198"/>
      <c r="G150" s="198"/>
      <c r="H150" s="198"/>
      <c r="I150" s="199"/>
    </row>
    <row r="151" spans="1:9" ht="14.25">
      <c r="A151" s="195"/>
      <c r="B151" s="196"/>
      <c r="C151" s="197"/>
      <c r="D151" s="197"/>
      <c r="E151" s="198"/>
      <c r="F151" s="198"/>
      <c r="G151" s="198"/>
      <c r="H151" s="198"/>
      <c r="I151" s="199"/>
    </row>
    <row r="152" spans="1:9" ht="14.25">
      <c r="A152" s="195"/>
      <c r="B152" s="196"/>
      <c r="C152" s="197"/>
      <c r="D152" s="197"/>
      <c r="E152" s="198"/>
      <c r="F152" s="198"/>
      <c r="G152" s="198"/>
      <c r="H152" s="198"/>
      <c r="I152" s="199"/>
    </row>
    <row r="153" spans="1:9" ht="14.25">
      <c r="A153" s="195"/>
      <c r="B153" s="196"/>
      <c r="C153" s="197"/>
      <c r="D153" s="197"/>
      <c r="E153" s="198"/>
      <c r="F153" s="198"/>
      <c r="G153" s="198"/>
      <c r="H153" s="198"/>
      <c r="I153" s="199"/>
    </row>
    <row r="154" spans="1:9" ht="14.25">
      <c r="A154" s="195"/>
      <c r="B154" s="196"/>
      <c r="C154" s="197"/>
      <c r="D154" s="197"/>
      <c r="E154" s="198"/>
      <c r="F154" s="198"/>
      <c r="G154" s="198"/>
      <c r="H154" s="198"/>
      <c r="I154" s="199"/>
    </row>
    <row r="155" spans="1:9" ht="14.25">
      <c r="A155" s="195"/>
      <c r="B155" s="196"/>
      <c r="C155" s="197"/>
      <c r="D155" s="197"/>
      <c r="E155" s="198"/>
      <c r="F155" s="198"/>
      <c r="G155" s="198"/>
      <c r="H155" s="198"/>
      <c r="I155" s="199"/>
    </row>
    <row r="156" spans="1:9" ht="14.25">
      <c r="A156" s="195"/>
      <c r="B156" s="196"/>
      <c r="C156" s="197"/>
      <c r="D156" s="197"/>
      <c r="E156" s="198"/>
      <c r="F156" s="198"/>
      <c r="G156" s="198"/>
      <c r="H156" s="198"/>
      <c r="I156" s="199"/>
    </row>
    <row r="157" spans="1:9" ht="14.25">
      <c r="A157" s="195"/>
      <c r="B157" s="196"/>
      <c r="C157" s="197"/>
      <c r="D157" s="197"/>
      <c r="E157" s="198"/>
      <c r="F157" s="198"/>
      <c r="G157" s="198"/>
      <c r="H157" s="198"/>
      <c r="I157" s="199"/>
    </row>
    <row r="158" spans="1:9" ht="14.25">
      <c r="A158" s="195"/>
      <c r="B158" s="196"/>
      <c r="C158" s="197"/>
      <c r="D158" s="197"/>
      <c r="E158" s="198"/>
      <c r="F158" s="198"/>
      <c r="G158" s="198"/>
      <c r="H158" s="198"/>
      <c r="I158" s="199"/>
    </row>
    <row r="159" spans="1:9" ht="14.25">
      <c r="A159" s="195"/>
      <c r="B159" s="196"/>
      <c r="C159" s="197"/>
      <c r="D159" s="197"/>
      <c r="E159" s="198"/>
      <c r="F159" s="198"/>
      <c r="G159" s="198"/>
      <c r="H159" s="198"/>
      <c r="I159" s="199"/>
    </row>
    <row r="160" spans="1:9" ht="14.25">
      <c r="A160" s="195"/>
      <c r="B160" s="196"/>
      <c r="C160" s="197"/>
      <c r="D160" s="197"/>
      <c r="E160" s="198"/>
      <c r="F160" s="198"/>
      <c r="G160" s="198"/>
      <c r="H160" s="198"/>
      <c r="I160" s="199"/>
    </row>
    <row r="161" spans="1:9" ht="14.25">
      <c r="A161" s="195"/>
      <c r="B161" s="196"/>
      <c r="C161" s="197"/>
      <c r="D161" s="197"/>
      <c r="E161" s="198"/>
      <c r="F161" s="198"/>
      <c r="G161" s="198"/>
      <c r="H161" s="198"/>
      <c r="I161" s="199"/>
    </row>
    <row r="162" spans="1:9" ht="14.25">
      <c r="A162" s="195"/>
      <c r="B162" s="196"/>
      <c r="C162" s="197"/>
      <c r="D162" s="197"/>
      <c r="E162" s="198"/>
      <c r="F162" s="198"/>
      <c r="G162" s="198"/>
      <c r="H162" s="198"/>
      <c r="I162" s="199"/>
    </row>
    <row r="163" spans="1:9" ht="14.25">
      <c r="A163" s="195"/>
      <c r="B163" s="196"/>
      <c r="C163" s="197"/>
      <c r="D163" s="197"/>
      <c r="E163" s="198"/>
      <c r="F163" s="198"/>
      <c r="G163" s="198"/>
      <c r="H163" s="198"/>
      <c r="I163" s="199"/>
    </row>
    <row r="164" spans="1:9" ht="14.25">
      <c r="A164" s="195"/>
      <c r="B164" s="196"/>
      <c r="C164" s="197"/>
      <c r="D164" s="197"/>
      <c r="E164" s="198"/>
      <c r="F164" s="198"/>
      <c r="G164" s="198"/>
      <c r="H164" s="198"/>
      <c r="I164" s="199"/>
    </row>
    <row r="165" spans="1:9" ht="14.25">
      <c r="A165" s="195"/>
      <c r="B165" s="196"/>
      <c r="C165" s="197"/>
      <c r="D165" s="197"/>
      <c r="E165" s="198"/>
      <c r="F165" s="198"/>
      <c r="G165" s="198"/>
      <c r="H165" s="198"/>
      <c r="I165" s="199"/>
    </row>
    <row r="166" spans="1:9" ht="14.25">
      <c r="A166" s="195"/>
      <c r="B166" s="196"/>
      <c r="C166" s="197"/>
      <c r="D166" s="197"/>
      <c r="E166" s="198"/>
      <c r="F166" s="198"/>
      <c r="G166" s="198"/>
      <c r="H166" s="198"/>
      <c r="I166" s="199"/>
    </row>
    <row r="167" spans="1:9" ht="14.25">
      <c r="A167" s="195"/>
      <c r="B167" s="196"/>
      <c r="C167" s="197"/>
      <c r="D167" s="197"/>
      <c r="E167" s="198"/>
      <c r="F167" s="198"/>
      <c r="G167" s="198"/>
      <c r="H167" s="198"/>
      <c r="I167" s="199"/>
    </row>
    <row r="168" spans="1:9" ht="14.25">
      <c r="A168" s="195"/>
      <c r="B168" s="196"/>
      <c r="C168" s="197"/>
      <c r="D168" s="197"/>
      <c r="E168" s="198"/>
      <c r="F168" s="198"/>
      <c r="G168" s="198"/>
      <c r="H168" s="198"/>
      <c r="I168" s="199"/>
    </row>
    <row r="169" spans="1:9" ht="14.25">
      <c r="A169" s="195"/>
      <c r="B169" s="196"/>
      <c r="C169" s="197"/>
      <c r="D169" s="197"/>
      <c r="E169" s="198"/>
      <c r="F169" s="198"/>
      <c r="G169" s="198"/>
      <c r="H169" s="198"/>
      <c r="I169" s="199"/>
    </row>
    <row r="170" spans="1:9" ht="14.25">
      <c r="A170" s="195"/>
      <c r="B170" s="196"/>
      <c r="C170" s="197"/>
      <c r="D170" s="197"/>
      <c r="E170" s="198"/>
      <c r="F170" s="198"/>
      <c r="G170" s="198"/>
      <c r="H170" s="198"/>
      <c r="I170" s="199"/>
    </row>
    <row r="171" spans="1:9" ht="14.25">
      <c r="A171" s="195"/>
      <c r="B171" s="196"/>
      <c r="C171" s="197"/>
      <c r="D171" s="197"/>
      <c r="E171" s="198"/>
      <c r="F171" s="198"/>
      <c r="G171" s="198"/>
      <c r="H171" s="198"/>
      <c r="I171" s="199"/>
    </row>
    <row r="172" spans="1:9" ht="14.25">
      <c r="A172" s="195"/>
      <c r="B172" s="196"/>
      <c r="C172" s="197"/>
      <c r="D172" s="197"/>
      <c r="E172" s="198"/>
      <c r="F172" s="198"/>
      <c r="G172" s="198"/>
      <c r="H172" s="198"/>
      <c r="I172" s="199"/>
    </row>
    <row r="173" spans="1:9" ht="14.25">
      <c r="A173" s="195"/>
      <c r="B173" s="196"/>
      <c r="C173" s="197"/>
      <c r="D173" s="197"/>
      <c r="E173" s="198"/>
      <c r="F173" s="198"/>
      <c r="G173" s="198"/>
      <c r="H173" s="198"/>
      <c r="I173" s="199"/>
    </row>
    <row r="174" spans="1:9" ht="14.25">
      <c r="A174" s="195"/>
      <c r="B174" s="196"/>
      <c r="C174" s="197"/>
      <c r="D174" s="197"/>
      <c r="E174" s="198"/>
      <c r="F174" s="198"/>
      <c r="G174" s="198"/>
      <c r="H174" s="198"/>
      <c r="I174" s="199"/>
    </row>
    <row r="175" spans="1:9" ht="14.25">
      <c r="A175" s="195"/>
      <c r="B175" s="196"/>
      <c r="C175" s="197"/>
      <c r="D175" s="197"/>
      <c r="E175" s="198"/>
      <c r="F175" s="198"/>
      <c r="G175" s="198"/>
      <c r="H175" s="198"/>
      <c r="I175" s="199"/>
    </row>
    <row r="176" spans="1:9" ht="14.25">
      <c r="A176" s="195"/>
      <c r="B176" s="196"/>
      <c r="C176" s="197"/>
      <c r="D176" s="197"/>
      <c r="E176" s="198"/>
      <c r="F176" s="198"/>
      <c r="G176" s="198"/>
      <c r="H176" s="198"/>
      <c r="I176" s="199"/>
    </row>
    <row r="177" spans="1:9" ht="14.25">
      <c r="A177" s="195"/>
      <c r="B177" s="196"/>
      <c r="C177" s="197"/>
      <c r="D177" s="197"/>
      <c r="E177" s="198"/>
      <c r="F177" s="198"/>
      <c r="G177" s="198"/>
      <c r="H177" s="198"/>
      <c r="I177" s="199"/>
    </row>
    <row r="178" spans="1:9" ht="14.25">
      <c r="A178" s="195"/>
      <c r="B178" s="196"/>
      <c r="C178" s="197"/>
      <c r="D178" s="197"/>
      <c r="E178" s="198"/>
      <c r="F178" s="198"/>
      <c r="G178" s="198"/>
      <c r="H178" s="198"/>
      <c r="I178" s="199"/>
    </row>
    <row r="179" spans="1:9" ht="14.25">
      <c r="A179" s="195"/>
      <c r="B179" s="196"/>
      <c r="C179" s="197"/>
      <c r="D179" s="197"/>
      <c r="E179" s="198"/>
      <c r="F179" s="198"/>
      <c r="G179" s="198"/>
      <c r="H179" s="198"/>
      <c r="I179" s="199"/>
    </row>
    <row r="180" spans="1:9" ht="14.25">
      <c r="A180" s="195"/>
      <c r="B180" s="196"/>
      <c r="C180" s="197"/>
      <c r="D180" s="197"/>
      <c r="E180" s="198"/>
      <c r="F180" s="198"/>
      <c r="G180" s="198"/>
      <c r="H180" s="198"/>
      <c r="I180" s="199"/>
    </row>
    <row r="181" spans="1:9" ht="14.25">
      <c r="A181" s="195"/>
      <c r="B181" s="196"/>
      <c r="C181" s="197"/>
      <c r="D181" s="197"/>
      <c r="E181" s="198"/>
      <c r="F181" s="198"/>
      <c r="G181" s="198"/>
      <c r="H181" s="198"/>
      <c r="I181" s="199"/>
    </row>
    <row r="182" spans="1:9" ht="14.25">
      <c r="A182" s="195"/>
      <c r="B182" s="196"/>
      <c r="C182" s="197"/>
      <c r="D182" s="197"/>
      <c r="E182" s="198"/>
      <c r="F182" s="198"/>
      <c r="G182" s="198"/>
      <c r="H182" s="198"/>
      <c r="I182" s="199"/>
    </row>
    <row r="183" spans="1:9" ht="14.25">
      <c r="A183" s="195"/>
      <c r="B183" s="196"/>
      <c r="C183" s="197"/>
      <c r="D183" s="197"/>
      <c r="E183" s="198"/>
      <c r="F183" s="198"/>
      <c r="G183" s="198"/>
      <c r="H183" s="198"/>
      <c r="I183" s="199"/>
    </row>
    <row r="184" spans="1:9" ht="14.25">
      <c r="A184" s="195"/>
      <c r="B184" s="196"/>
      <c r="C184" s="197"/>
      <c r="D184" s="197"/>
      <c r="E184" s="198"/>
      <c r="F184" s="198"/>
      <c r="G184" s="198"/>
      <c r="H184" s="198"/>
      <c r="I184" s="199"/>
    </row>
    <row r="185" spans="1:9" ht="14.25">
      <c r="A185" s="195"/>
      <c r="B185" s="196"/>
      <c r="C185" s="197"/>
      <c r="D185" s="197"/>
      <c r="E185" s="198"/>
      <c r="F185" s="198"/>
      <c r="G185" s="198"/>
      <c r="H185" s="198"/>
      <c r="I185" s="199"/>
    </row>
    <row r="186" spans="1:9" ht="14.25">
      <c r="A186" s="195"/>
      <c r="B186" s="196"/>
      <c r="C186" s="197"/>
      <c r="D186" s="197"/>
      <c r="E186" s="198"/>
      <c r="F186" s="198"/>
      <c r="G186" s="198"/>
      <c r="H186" s="198"/>
      <c r="I186" s="199"/>
    </row>
    <row r="187" spans="1:9" ht="14.25">
      <c r="A187" s="195"/>
      <c r="B187" s="196"/>
      <c r="C187" s="197"/>
      <c r="D187" s="197"/>
      <c r="E187" s="198"/>
      <c r="F187" s="198"/>
      <c r="G187" s="198"/>
      <c r="H187" s="198"/>
      <c r="I187" s="199"/>
    </row>
    <row r="188" spans="1:9" ht="14.25">
      <c r="A188" s="195"/>
      <c r="B188" s="196"/>
      <c r="C188" s="197"/>
      <c r="D188" s="197"/>
      <c r="E188" s="198"/>
      <c r="F188" s="198"/>
      <c r="G188" s="198"/>
      <c r="H188" s="198"/>
      <c r="I188" s="199"/>
    </row>
    <row r="189" spans="1:9" ht="14.25">
      <c r="A189" s="195"/>
      <c r="B189" s="196"/>
      <c r="C189" s="197"/>
      <c r="D189" s="197"/>
      <c r="E189" s="198"/>
      <c r="F189" s="198"/>
      <c r="G189" s="198"/>
      <c r="H189" s="198"/>
      <c r="I189" s="199"/>
    </row>
    <row r="190" spans="1:9" ht="14.25">
      <c r="A190" s="195"/>
      <c r="B190" s="196"/>
      <c r="C190" s="197"/>
      <c r="D190" s="197"/>
      <c r="E190" s="198"/>
      <c r="F190" s="198"/>
      <c r="G190" s="198"/>
      <c r="H190" s="198"/>
      <c r="I190" s="199"/>
    </row>
    <row r="191" spans="1:9" ht="14.25">
      <c r="A191" s="195"/>
      <c r="B191" s="196"/>
      <c r="C191" s="197"/>
      <c r="D191" s="197"/>
      <c r="E191" s="198"/>
      <c r="F191" s="198"/>
      <c r="G191" s="198"/>
      <c r="H191" s="198"/>
      <c r="I191" s="199"/>
    </row>
    <row r="192" spans="1:9" ht="14.25">
      <c r="A192" s="195"/>
      <c r="B192" s="196"/>
      <c r="C192" s="197"/>
      <c r="D192" s="197"/>
      <c r="E192" s="198"/>
      <c r="F192" s="198"/>
      <c r="G192" s="198"/>
      <c r="H192" s="198"/>
      <c r="I192" s="199"/>
    </row>
    <row r="193" spans="1:9" ht="14.25">
      <c r="A193" s="195"/>
      <c r="B193" s="196"/>
      <c r="C193" s="197"/>
      <c r="D193" s="197"/>
      <c r="E193" s="198"/>
      <c r="F193" s="198"/>
      <c r="G193" s="198"/>
      <c r="H193" s="198"/>
      <c r="I193" s="199"/>
    </row>
    <row r="194" spans="1:9" ht="14.25">
      <c r="A194" s="195"/>
      <c r="B194" s="196"/>
      <c r="C194" s="197"/>
      <c r="D194" s="197"/>
      <c r="E194" s="198"/>
      <c r="F194" s="198"/>
      <c r="G194" s="198"/>
      <c r="H194" s="198"/>
      <c r="I194" s="199"/>
    </row>
    <row r="195" spans="1:9" ht="14.25">
      <c r="A195" s="195"/>
      <c r="B195" s="196"/>
      <c r="C195" s="197"/>
      <c r="D195" s="197"/>
      <c r="E195" s="198"/>
      <c r="F195" s="198"/>
      <c r="G195" s="198"/>
      <c r="H195" s="198"/>
      <c r="I195" s="199"/>
    </row>
    <row r="196" spans="1:9" ht="14.25">
      <c r="A196" s="195"/>
      <c r="B196" s="196"/>
      <c r="C196" s="197"/>
      <c r="D196" s="197"/>
      <c r="E196" s="198"/>
      <c r="F196" s="198"/>
      <c r="G196" s="198"/>
      <c r="H196" s="198"/>
      <c r="I196" s="199"/>
    </row>
    <row r="197" spans="1:9" ht="14.25">
      <c r="A197" s="195"/>
      <c r="B197" s="196"/>
      <c r="C197" s="197"/>
      <c r="D197" s="197"/>
      <c r="E197" s="198"/>
      <c r="F197" s="198"/>
      <c r="G197" s="198"/>
      <c r="H197" s="198"/>
      <c r="I197" s="199"/>
    </row>
    <row r="198" spans="1:9" ht="14.25">
      <c r="A198" s="195"/>
      <c r="B198" s="196"/>
      <c r="C198" s="197"/>
      <c r="D198" s="197"/>
      <c r="E198" s="198"/>
      <c r="F198" s="198"/>
      <c r="G198" s="198"/>
      <c r="H198" s="198"/>
      <c r="I198" s="199"/>
    </row>
    <row r="199" spans="1:9" ht="14.25">
      <c r="A199" s="195"/>
      <c r="B199" s="196"/>
      <c r="C199" s="197"/>
      <c r="D199" s="197"/>
      <c r="E199" s="198"/>
      <c r="F199" s="198"/>
      <c r="G199" s="198"/>
      <c r="H199" s="198"/>
      <c r="I199" s="199"/>
    </row>
    <row r="200" spans="1:9" ht="14.25">
      <c r="A200" s="195"/>
      <c r="B200" s="196"/>
      <c r="C200" s="197"/>
      <c r="D200" s="197"/>
      <c r="E200" s="198"/>
      <c r="F200" s="198"/>
      <c r="G200" s="198"/>
      <c r="H200" s="198"/>
      <c r="I200" s="199"/>
    </row>
    <row r="201" spans="1:9" ht="14.25">
      <c r="A201" s="195"/>
      <c r="B201" s="196"/>
      <c r="C201" s="197"/>
      <c r="D201" s="197"/>
      <c r="E201" s="198"/>
      <c r="F201" s="198"/>
      <c r="G201" s="198"/>
      <c r="H201" s="198"/>
      <c r="I201" s="199"/>
    </row>
    <row r="202" spans="1:9" ht="14.25">
      <c r="A202" s="195"/>
      <c r="B202" s="196"/>
      <c r="C202" s="197"/>
      <c r="D202" s="197"/>
      <c r="E202" s="198"/>
      <c r="F202" s="198"/>
      <c r="G202" s="198"/>
      <c r="H202" s="198"/>
      <c r="I202" s="199"/>
    </row>
    <row r="203" spans="1:9" ht="14.25">
      <c r="A203" s="195"/>
      <c r="B203" s="196"/>
      <c r="C203" s="197"/>
      <c r="D203" s="197"/>
      <c r="E203" s="198"/>
      <c r="F203" s="198"/>
      <c r="G203" s="198"/>
      <c r="H203" s="198"/>
      <c r="I203" s="199"/>
    </row>
    <row r="204" spans="1:9" ht="14.25">
      <c r="A204" s="195"/>
      <c r="B204" s="196"/>
      <c r="C204" s="197"/>
      <c r="D204" s="197"/>
      <c r="E204" s="198"/>
      <c r="F204" s="198"/>
      <c r="G204" s="198"/>
      <c r="H204" s="198"/>
      <c r="I204" s="199"/>
    </row>
    <row r="205" spans="1:9" ht="14.25">
      <c r="A205" s="195"/>
      <c r="B205" s="196"/>
      <c r="C205" s="197"/>
      <c r="D205" s="197"/>
      <c r="E205" s="198"/>
      <c r="F205" s="198"/>
      <c r="G205" s="198"/>
      <c r="H205" s="198"/>
      <c r="I205" s="199"/>
    </row>
    <row r="206" spans="1:9" ht="14.25">
      <c r="A206" s="195"/>
      <c r="B206" s="196"/>
      <c r="C206" s="197"/>
      <c r="D206" s="197"/>
      <c r="E206" s="198"/>
      <c r="F206" s="198"/>
      <c r="G206" s="198"/>
      <c r="H206" s="198"/>
      <c r="I206" s="199"/>
    </row>
    <row r="207" spans="1:9" ht="14.25">
      <c r="A207" s="195"/>
      <c r="B207" s="196"/>
      <c r="C207" s="197"/>
      <c r="D207" s="197"/>
      <c r="E207" s="198"/>
      <c r="F207" s="198"/>
      <c r="G207" s="198"/>
      <c r="H207" s="198"/>
      <c r="I207" s="199"/>
    </row>
    <row r="208" spans="1:9" ht="14.25">
      <c r="A208" s="195"/>
      <c r="B208" s="196"/>
      <c r="C208" s="197"/>
      <c r="D208" s="197"/>
      <c r="E208" s="198"/>
      <c r="F208" s="198"/>
      <c r="G208" s="198"/>
      <c r="H208" s="198"/>
      <c r="I208" s="199"/>
    </row>
    <row r="209" spans="1:9" ht="14.25">
      <c r="A209" s="195"/>
      <c r="B209" s="196"/>
      <c r="C209" s="197"/>
      <c r="D209" s="197"/>
      <c r="E209" s="198"/>
      <c r="F209" s="198"/>
      <c r="G209" s="198"/>
      <c r="H209" s="198"/>
      <c r="I209" s="199"/>
    </row>
    <row r="210" spans="1:9" ht="14.25">
      <c r="A210" s="195"/>
      <c r="B210" s="196"/>
      <c r="C210" s="197"/>
      <c r="D210" s="197"/>
      <c r="E210" s="198"/>
      <c r="F210" s="198"/>
      <c r="G210" s="198"/>
      <c r="H210" s="198"/>
      <c r="I210" s="199"/>
    </row>
    <row r="211" spans="1:9" ht="14.25">
      <c r="A211" s="195"/>
      <c r="B211" s="196"/>
      <c r="C211" s="197"/>
      <c r="D211" s="197"/>
      <c r="E211" s="198"/>
      <c r="F211" s="198"/>
      <c r="G211" s="198"/>
      <c r="H211" s="198"/>
      <c r="I211" s="199"/>
    </row>
    <row r="212" spans="1:9" ht="14.25">
      <c r="A212" s="195"/>
      <c r="B212" s="196"/>
      <c r="C212" s="197"/>
      <c r="D212" s="197"/>
      <c r="E212" s="198"/>
      <c r="F212" s="198"/>
      <c r="G212" s="198"/>
      <c r="H212" s="198"/>
      <c r="I212" s="199"/>
    </row>
    <row r="213" spans="1:9" ht="14.25">
      <c r="A213" s="195"/>
      <c r="B213" s="196"/>
      <c r="C213" s="197"/>
      <c r="D213" s="197"/>
      <c r="E213" s="198"/>
      <c r="F213" s="198"/>
      <c r="G213" s="198"/>
      <c r="H213" s="198"/>
      <c r="I213" s="199"/>
    </row>
    <row r="214" spans="1:9" ht="14.25">
      <c r="A214" s="195"/>
      <c r="B214" s="196"/>
      <c r="C214" s="197"/>
      <c r="D214" s="197"/>
      <c r="E214" s="198"/>
      <c r="F214" s="198"/>
      <c r="G214" s="198"/>
      <c r="H214" s="198"/>
      <c r="I214" s="199"/>
    </row>
    <row r="215" spans="1:9" ht="14.25">
      <c r="A215" s="195"/>
      <c r="B215" s="196"/>
      <c r="C215" s="197"/>
      <c r="D215" s="197"/>
      <c r="E215" s="198"/>
      <c r="F215" s="198"/>
      <c r="G215" s="198"/>
      <c r="H215" s="198"/>
      <c r="I215" s="199"/>
    </row>
    <row r="216" spans="1:9" ht="14.25">
      <c r="A216" s="195"/>
      <c r="B216" s="196"/>
      <c r="C216" s="197"/>
      <c r="D216" s="197"/>
      <c r="E216" s="198"/>
      <c r="F216" s="198"/>
      <c r="G216" s="198"/>
      <c r="H216" s="198"/>
      <c r="I216" s="199"/>
    </row>
    <row r="217" spans="1:9" ht="14.25">
      <c r="A217" s="195"/>
      <c r="B217" s="196"/>
      <c r="C217" s="197"/>
      <c r="D217" s="197"/>
      <c r="E217" s="198"/>
      <c r="F217" s="198"/>
      <c r="G217" s="198"/>
      <c r="H217" s="198"/>
      <c r="I217" s="199"/>
    </row>
    <row r="218" spans="1:9" ht="14.25">
      <c r="A218" s="195"/>
      <c r="B218" s="196"/>
      <c r="C218" s="197"/>
      <c r="D218" s="197"/>
      <c r="E218" s="198"/>
      <c r="F218" s="198"/>
      <c r="G218" s="198"/>
      <c r="H218" s="198"/>
      <c r="I218" s="199"/>
    </row>
    <row r="219" spans="1:9" ht="14.25">
      <c r="A219" s="195"/>
      <c r="B219" s="196"/>
      <c r="C219" s="197"/>
      <c r="D219" s="197"/>
      <c r="E219" s="198"/>
      <c r="F219" s="198"/>
      <c r="G219" s="198"/>
      <c r="H219" s="198"/>
      <c r="I219" s="199"/>
    </row>
    <row r="220" spans="1:9" ht="14.25">
      <c r="A220" s="195"/>
      <c r="B220" s="196"/>
      <c r="C220" s="197"/>
      <c r="D220" s="197"/>
      <c r="E220" s="198"/>
      <c r="F220" s="198"/>
      <c r="G220" s="198"/>
      <c r="H220" s="198"/>
      <c r="I220" s="199"/>
    </row>
    <row r="221" spans="1:9" ht="14.25">
      <c r="A221" s="195"/>
      <c r="B221" s="196"/>
      <c r="C221" s="197"/>
      <c r="D221" s="197"/>
      <c r="E221" s="198"/>
      <c r="F221" s="198"/>
      <c r="G221" s="198"/>
      <c r="H221" s="198"/>
      <c r="I221" s="199"/>
    </row>
    <row r="222" spans="1:9" ht="14.25">
      <c r="A222" s="195"/>
      <c r="B222" s="196"/>
      <c r="C222" s="197"/>
      <c r="D222" s="197"/>
      <c r="E222" s="198"/>
      <c r="F222" s="198"/>
      <c r="G222" s="198"/>
      <c r="H222" s="198"/>
      <c r="I222" s="199"/>
    </row>
    <row r="223" spans="1:9" ht="14.25">
      <c r="A223" s="195"/>
      <c r="B223" s="196"/>
      <c r="C223" s="197"/>
      <c r="D223" s="197"/>
      <c r="E223" s="198"/>
      <c r="F223" s="198"/>
      <c r="G223" s="198"/>
      <c r="H223" s="198"/>
      <c r="I223" s="199"/>
    </row>
  </sheetData>
  <mergeCells count="5">
    <mergeCell ref="A1:I1"/>
    <mergeCell ref="A2:H2"/>
    <mergeCell ref="C3:D3"/>
    <mergeCell ref="B4:G4"/>
    <mergeCell ref="F7:G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I58"/>
  <sheetViews>
    <sheetView view="pageBreakPreview" topLeftCell="A37" zoomScaleSheetLayoutView="100" workbookViewId="0">
      <selection activeCell="B47" sqref="B47"/>
    </sheetView>
  </sheetViews>
  <sheetFormatPr defaultRowHeight="16.5"/>
  <cols>
    <col min="1" max="1" width="7.85546875" style="316" bestFit="1" customWidth="1"/>
    <col min="2" max="2" width="8.42578125" style="317" bestFit="1" customWidth="1"/>
    <col min="3" max="3" width="55" style="316" customWidth="1"/>
    <col min="4" max="4" width="14.28515625" style="316" customWidth="1"/>
    <col min="5" max="5" width="7.42578125" style="316" bestFit="1" customWidth="1"/>
    <col min="6" max="6" width="15" style="316" customWidth="1"/>
    <col min="7" max="8" width="9.140625" style="316"/>
    <col min="9" max="9" width="11.5703125" style="316" customWidth="1"/>
    <col min="10" max="16384" width="9.140625" style="316"/>
  </cols>
  <sheetData>
    <row r="1" spans="1:9" ht="40.5" customHeight="1">
      <c r="A1" s="351" t="str">
        <f>' - Detailed'!A3:H3</f>
        <v>Name of work: Special Repair work  for the Existing unoccupied 49 Nos  PC/HC Quarters  at Uppilipalayam and 4 Nos of  SI qtrs at Gandhipuram  in Coimbatore City</v>
      </c>
      <c r="B1" s="351"/>
      <c r="C1" s="351"/>
      <c r="D1" s="351"/>
      <c r="E1" s="351"/>
      <c r="F1" s="351"/>
    </row>
    <row r="2" spans="1:9" ht="26.25" customHeight="1">
      <c r="A2" s="350" t="s">
        <v>15</v>
      </c>
      <c r="B2" s="350"/>
      <c r="C2" s="350"/>
      <c r="D2" s="350"/>
      <c r="E2" s="350"/>
      <c r="F2" s="350"/>
    </row>
    <row r="3" spans="1:9" s="317" customFormat="1">
      <c r="A3" s="330" t="s">
        <v>0</v>
      </c>
      <c r="B3" s="330" t="s">
        <v>6</v>
      </c>
      <c r="C3" s="330" t="s">
        <v>1</v>
      </c>
      <c r="D3" s="330" t="s">
        <v>10</v>
      </c>
      <c r="E3" s="330" t="s">
        <v>11</v>
      </c>
      <c r="F3" s="330" t="s">
        <v>12</v>
      </c>
      <c r="G3" s="319"/>
      <c r="H3" s="319"/>
      <c r="I3" s="319"/>
    </row>
    <row r="4" spans="1:9" ht="154.5" customHeight="1">
      <c r="A4" s="322">
        <v>1</v>
      </c>
      <c r="B4" s="331">
        <f>' - Detailed'!H17</f>
        <v>10</v>
      </c>
      <c r="C4" s="332" t="s">
        <v>569</v>
      </c>
      <c r="D4" s="333"/>
      <c r="E4" s="333" t="s">
        <v>13</v>
      </c>
      <c r="F4" s="334">
        <f>D4*B4</f>
        <v>0</v>
      </c>
      <c r="G4" s="335"/>
      <c r="H4" s="335"/>
      <c r="I4" s="320">
        <f>381*1.1</f>
        <v>419.1</v>
      </c>
    </row>
    <row r="5" spans="1:9" ht="198">
      <c r="A5" s="322">
        <v>2</v>
      </c>
      <c r="B5" s="331">
        <f>' - Detailed'!H26</f>
        <v>72.2</v>
      </c>
      <c r="C5" s="332" t="s">
        <v>17</v>
      </c>
      <c r="D5" s="333"/>
      <c r="E5" s="333" t="s">
        <v>13</v>
      </c>
      <c r="F5" s="334">
        <f t="shared" ref="F5:F43" si="0">D5*B5</f>
        <v>0</v>
      </c>
      <c r="G5" s="335"/>
      <c r="H5" s="335"/>
      <c r="I5" s="320"/>
    </row>
    <row r="6" spans="1:9" ht="132">
      <c r="A6" s="322">
        <v>3</v>
      </c>
      <c r="B6" s="331">
        <f>' - Detailed'!H35</f>
        <v>9</v>
      </c>
      <c r="C6" s="332" t="s">
        <v>16</v>
      </c>
      <c r="D6" s="333"/>
      <c r="E6" s="333" t="s">
        <v>13</v>
      </c>
      <c r="F6" s="334">
        <f t="shared" si="0"/>
        <v>0</v>
      </c>
      <c r="G6" s="335"/>
      <c r="H6" s="335"/>
      <c r="I6" s="320"/>
    </row>
    <row r="7" spans="1:9" ht="99">
      <c r="A7" s="322">
        <v>4</v>
      </c>
      <c r="B7" s="331">
        <f>' - Detailed'!H45</f>
        <v>57</v>
      </c>
      <c r="C7" s="336" t="s">
        <v>327</v>
      </c>
      <c r="D7" s="337"/>
      <c r="E7" s="337" t="s">
        <v>13</v>
      </c>
      <c r="F7" s="334">
        <f t="shared" si="0"/>
        <v>0</v>
      </c>
      <c r="G7" s="338"/>
      <c r="H7" s="338"/>
      <c r="I7" s="320"/>
    </row>
    <row r="8" spans="1:9" ht="99">
      <c r="A8" s="322">
        <v>5</v>
      </c>
      <c r="B8" s="331">
        <f>' - Detailed'!H84</f>
        <v>542</v>
      </c>
      <c r="C8" s="336" t="s">
        <v>540</v>
      </c>
      <c r="D8" s="337"/>
      <c r="E8" s="337" t="s">
        <v>141</v>
      </c>
      <c r="F8" s="334">
        <f t="shared" si="0"/>
        <v>0</v>
      </c>
      <c r="G8" s="338"/>
      <c r="H8" s="338"/>
      <c r="I8" s="320"/>
    </row>
    <row r="9" spans="1:9" ht="99">
      <c r="A9" s="322">
        <v>6</v>
      </c>
      <c r="B9" s="331">
        <f>' - Detailed'!H99</f>
        <v>149.5</v>
      </c>
      <c r="C9" s="336" t="s">
        <v>328</v>
      </c>
      <c r="D9" s="337"/>
      <c r="E9" s="337" t="s">
        <v>141</v>
      </c>
      <c r="F9" s="334">
        <f t="shared" si="0"/>
        <v>0</v>
      </c>
      <c r="G9" s="338"/>
      <c r="H9" s="338"/>
      <c r="I9" s="320"/>
    </row>
    <row r="10" spans="1:9" ht="99">
      <c r="A10" s="322">
        <v>7</v>
      </c>
      <c r="B10" s="331">
        <f>' - Detailed'!H111</f>
        <v>308.60000000000002</v>
      </c>
      <c r="C10" s="336" t="s">
        <v>632</v>
      </c>
      <c r="D10" s="337"/>
      <c r="E10" s="337" t="s">
        <v>141</v>
      </c>
      <c r="F10" s="334">
        <f t="shared" si="0"/>
        <v>0</v>
      </c>
      <c r="G10" s="338"/>
      <c r="H10" s="338"/>
      <c r="I10" s="320"/>
    </row>
    <row r="11" spans="1:9" ht="99">
      <c r="A11" s="322">
        <v>8</v>
      </c>
      <c r="B11" s="331">
        <f>' - Detailed'!H123</f>
        <v>171.8</v>
      </c>
      <c r="C11" s="336" t="s">
        <v>631</v>
      </c>
      <c r="D11" s="337"/>
      <c r="E11" s="337" t="s">
        <v>141</v>
      </c>
      <c r="F11" s="334">
        <f t="shared" si="0"/>
        <v>0</v>
      </c>
      <c r="G11" s="338"/>
      <c r="H11" s="338"/>
      <c r="I11" s="320"/>
    </row>
    <row r="12" spans="1:9" ht="99">
      <c r="A12" s="322">
        <v>9</v>
      </c>
      <c r="B12" s="331">
        <f>' - Detailed'!H135</f>
        <v>37</v>
      </c>
      <c r="C12" s="336" t="s">
        <v>634</v>
      </c>
      <c r="D12" s="337"/>
      <c r="E12" s="337" t="s">
        <v>141</v>
      </c>
      <c r="F12" s="334">
        <f t="shared" si="0"/>
        <v>0</v>
      </c>
      <c r="G12" s="338"/>
      <c r="H12" s="338"/>
      <c r="I12" s="320"/>
    </row>
    <row r="13" spans="1:9" ht="148.5">
      <c r="A13" s="322">
        <v>10</v>
      </c>
      <c r="B13" s="331">
        <f>' - Detailed'!H142</f>
        <v>5.0999999999999996</v>
      </c>
      <c r="C13" s="336" t="s">
        <v>556</v>
      </c>
      <c r="D13" s="337"/>
      <c r="E13" s="337" t="s">
        <v>141</v>
      </c>
      <c r="F13" s="334">
        <f t="shared" si="0"/>
        <v>0</v>
      </c>
      <c r="G13" s="338"/>
      <c r="H13" s="338"/>
      <c r="I13" s="320"/>
    </row>
    <row r="14" spans="1:9" ht="214.5">
      <c r="A14" s="322">
        <v>11</v>
      </c>
      <c r="B14" s="331"/>
      <c r="C14" s="336" t="s">
        <v>562</v>
      </c>
      <c r="D14" s="337"/>
      <c r="E14" s="337"/>
      <c r="F14" s="334">
        <f t="shared" si="0"/>
        <v>0</v>
      </c>
      <c r="G14" s="338"/>
      <c r="H14" s="338"/>
      <c r="I14" s="320"/>
    </row>
    <row r="15" spans="1:9">
      <c r="A15" s="322"/>
      <c r="B15" s="331"/>
      <c r="C15" s="336" t="str">
        <f>' - Detailed'!B145</f>
        <v>third floor</v>
      </c>
      <c r="D15" s="337"/>
      <c r="E15" s="337"/>
      <c r="F15" s="334"/>
      <c r="G15" s="338"/>
      <c r="H15" s="338"/>
      <c r="I15" s="320"/>
    </row>
    <row r="16" spans="1:9">
      <c r="A16" s="322"/>
      <c r="B16" s="331">
        <f>' - Detailed'!H151</f>
        <v>76</v>
      </c>
      <c r="C16" s="339" t="s">
        <v>763</v>
      </c>
      <c r="D16" s="337"/>
      <c r="E16" s="337" t="s">
        <v>141</v>
      </c>
      <c r="F16" s="334">
        <f t="shared" si="0"/>
        <v>0</v>
      </c>
      <c r="G16" s="338"/>
      <c r="H16" s="338"/>
      <c r="I16" s="320"/>
    </row>
    <row r="17" spans="1:9" ht="132">
      <c r="A17" s="322">
        <v>12</v>
      </c>
      <c r="B17" s="331">
        <f>' - Detailed'!H190</f>
        <v>542</v>
      </c>
      <c r="C17" s="336" t="s">
        <v>531</v>
      </c>
      <c r="D17" s="337"/>
      <c r="E17" s="337" t="s">
        <v>141</v>
      </c>
      <c r="F17" s="334">
        <f t="shared" si="0"/>
        <v>0</v>
      </c>
      <c r="G17" s="338"/>
      <c r="H17" s="338"/>
      <c r="I17" s="320"/>
    </row>
    <row r="18" spans="1:9" ht="115.5">
      <c r="A18" s="322">
        <v>13</v>
      </c>
      <c r="B18" s="331">
        <f>' - Detailed'!H229</f>
        <v>542</v>
      </c>
      <c r="C18" s="336" t="s">
        <v>329</v>
      </c>
      <c r="D18" s="337"/>
      <c r="E18" s="337" t="s">
        <v>141</v>
      </c>
      <c r="F18" s="334">
        <f t="shared" si="0"/>
        <v>0</v>
      </c>
      <c r="G18" s="338"/>
      <c r="H18" s="338"/>
      <c r="I18" s="320"/>
    </row>
    <row r="19" spans="1:9" ht="99">
      <c r="A19" s="322">
        <v>14</v>
      </c>
      <c r="B19" s="331">
        <f>' - Detailed'!H244</f>
        <v>150</v>
      </c>
      <c r="C19" s="336" t="s">
        <v>330</v>
      </c>
      <c r="D19" s="337"/>
      <c r="E19" s="337" t="s">
        <v>141</v>
      </c>
      <c r="F19" s="334">
        <f t="shared" si="0"/>
        <v>0</v>
      </c>
      <c r="G19" s="338"/>
      <c r="H19" s="338"/>
      <c r="I19" s="320"/>
    </row>
    <row r="20" spans="1:9" ht="297">
      <c r="A20" s="322">
        <v>15</v>
      </c>
      <c r="B20" s="331">
        <f>' - Detailed'!H256</f>
        <v>14</v>
      </c>
      <c r="C20" s="336" t="s">
        <v>591</v>
      </c>
      <c r="D20" s="337"/>
      <c r="E20" s="337" t="s">
        <v>141</v>
      </c>
      <c r="F20" s="334">
        <f t="shared" si="0"/>
        <v>0</v>
      </c>
      <c r="G20" s="338"/>
      <c r="H20" s="338"/>
      <c r="I20" s="320"/>
    </row>
    <row r="21" spans="1:9" s="329" customFormat="1" ht="99">
      <c r="A21" s="340">
        <v>16</v>
      </c>
      <c r="B21" s="341">
        <f>' - Detailed'!H259</f>
        <v>120</v>
      </c>
      <c r="C21" s="336" t="s">
        <v>332</v>
      </c>
      <c r="D21" s="342"/>
      <c r="E21" s="337" t="s">
        <v>141</v>
      </c>
      <c r="F21" s="334">
        <f t="shared" si="0"/>
        <v>0</v>
      </c>
      <c r="G21" s="338">
        <f>20*1.1</f>
        <v>22</v>
      </c>
      <c r="H21" s="338"/>
      <c r="I21" s="328"/>
    </row>
    <row r="22" spans="1:9" ht="198">
      <c r="A22" s="322">
        <f>A21+1</f>
        <v>17</v>
      </c>
      <c r="B22" s="331">
        <f>' - Detailed'!H264</f>
        <v>144</v>
      </c>
      <c r="C22" s="336" t="s">
        <v>333</v>
      </c>
      <c r="D22" s="337"/>
      <c r="E22" s="337" t="s">
        <v>141</v>
      </c>
      <c r="F22" s="334">
        <f t="shared" si="0"/>
        <v>0</v>
      </c>
      <c r="G22" s="338"/>
      <c r="H22" s="338"/>
      <c r="I22" s="320"/>
    </row>
    <row r="23" spans="1:9" ht="99">
      <c r="A23" s="322">
        <f t="shared" ref="A23:A25" si="1">A22+1</f>
        <v>18</v>
      </c>
      <c r="B23" s="331">
        <f>' - Detailed'!H273</f>
        <v>731</v>
      </c>
      <c r="C23" s="336" t="s">
        <v>334</v>
      </c>
      <c r="D23" s="337"/>
      <c r="E23" s="337" t="s">
        <v>141</v>
      </c>
      <c r="F23" s="334">
        <f t="shared" si="0"/>
        <v>0</v>
      </c>
      <c r="G23" s="338"/>
      <c r="H23" s="338"/>
      <c r="I23" s="320"/>
    </row>
    <row r="24" spans="1:9" ht="181.5">
      <c r="A24" s="322">
        <v>19</v>
      </c>
      <c r="B24" s="331">
        <f>' - Detailed'!H279</f>
        <v>182.5</v>
      </c>
      <c r="C24" s="336" t="s">
        <v>331</v>
      </c>
      <c r="D24" s="337"/>
      <c r="E24" s="337" t="s">
        <v>141</v>
      </c>
      <c r="F24" s="334">
        <f t="shared" si="0"/>
        <v>0</v>
      </c>
      <c r="G24" s="338"/>
      <c r="H24" s="338"/>
      <c r="I24" s="320"/>
    </row>
    <row r="25" spans="1:9" ht="181.5">
      <c r="A25" s="322">
        <f t="shared" si="1"/>
        <v>20</v>
      </c>
      <c r="B25" s="331"/>
      <c r="C25" s="336" t="s">
        <v>594</v>
      </c>
      <c r="D25" s="337"/>
      <c r="E25" s="337"/>
      <c r="F25" s="334">
        <f t="shared" si="0"/>
        <v>0</v>
      </c>
      <c r="G25" s="338"/>
      <c r="H25" s="338"/>
      <c r="I25" s="320"/>
    </row>
    <row r="26" spans="1:9">
      <c r="A26" s="322"/>
      <c r="B26" s="331">
        <f>' - Detailed'!H311</f>
        <v>204</v>
      </c>
      <c r="C26" s="336" t="str">
        <f>' - Detailed'!B281</f>
        <v>a)100 mm dia</v>
      </c>
      <c r="D26" s="337"/>
      <c r="E26" s="337" t="s">
        <v>141</v>
      </c>
      <c r="F26" s="334">
        <f t="shared" si="0"/>
        <v>0</v>
      </c>
      <c r="G26" s="338"/>
      <c r="H26" s="338"/>
      <c r="I26" s="320"/>
    </row>
    <row r="27" spans="1:9">
      <c r="A27" s="322"/>
      <c r="B27" s="331">
        <f>' - Detailed'!H319</f>
        <v>61</v>
      </c>
      <c r="C27" s="336" t="str">
        <f>' - Detailed'!B312</f>
        <v>b)160 mm dia</v>
      </c>
      <c r="D27" s="337"/>
      <c r="E27" s="337" t="s">
        <v>141</v>
      </c>
      <c r="F27" s="334">
        <f t="shared" si="0"/>
        <v>0</v>
      </c>
      <c r="G27" s="338"/>
      <c r="H27" s="338"/>
      <c r="I27" s="320"/>
    </row>
    <row r="28" spans="1:9" ht="179.25" customHeight="1">
      <c r="A28" s="322">
        <v>21</v>
      </c>
      <c r="B28" s="331"/>
      <c r="C28" s="336" t="s">
        <v>604</v>
      </c>
      <c r="D28" s="337"/>
      <c r="E28" s="337"/>
      <c r="F28" s="334">
        <f t="shared" si="0"/>
        <v>0</v>
      </c>
      <c r="G28" s="338"/>
      <c r="H28" s="338"/>
      <c r="I28" s="320"/>
    </row>
    <row r="29" spans="1:9">
      <c r="A29" s="322"/>
      <c r="B29" s="331">
        <f>' - Detailed'!H326</f>
        <v>1.65</v>
      </c>
      <c r="C29" s="336" t="str">
        <f>' - Detailed'!B321</f>
        <v>Second floor</v>
      </c>
      <c r="D29" s="337"/>
      <c r="E29" s="337" t="s">
        <v>141</v>
      </c>
      <c r="F29" s="334">
        <f t="shared" si="0"/>
        <v>0</v>
      </c>
      <c r="G29" s="338"/>
      <c r="H29" s="338"/>
      <c r="I29" s="320"/>
    </row>
    <row r="30" spans="1:9">
      <c r="A30" s="322"/>
      <c r="B30" s="331">
        <f>' - Detailed'!H330</f>
        <v>1.1000000000000001</v>
      </c>
      <c r="C30" s="336" t="str">
        <f>' - Detailed'!B327</f>
        <v>Third floor</v>
      </c>
      <c r="D30" s="342"/>
      <c r="E30" s="337" t="s">
        <v>141</v>
      </c>
      <c r="F30" s="334">
        <f t="shared" si="0"/>
        <v>0</v>
      </c>
      <c r="G30" s="338"/>
      <c r="H30" s="338"/>
      <c r="I30" s="320"/>
    </row>
    <row r="31" spans="1:9" ht="148.5">
      <c r="A31" s="322">
        <f>A28+1</f>
        <v>22</v>
      </c>
      <c r="B31" s="331">
        <f>' - Detailed'!H335</f>
        <v>139.5</v>
      </c>
      <c r="C31" s="336" t="s">
        <v>635</v>
      </c>
      <c r="D31" s="337"/>
      <c r="E31" s="337" t="s">
        <v>141</v>
      </c>
      <c r="F31" s="334">
        <f t="shared" si="0"/>
        <v>0</v>
      </c>
      <c r="G31" s="338"/>
      <c r="H31" s="338"/>
      <c r="I31" s="320"/>
    </row>
    <row r="32" spans="1:9" ht="214.5">
      <c r="A32" s="322">
        <f>A31+1</f>
        <v>23</v>
      </c>
      <c r="B32" s="331">
        <f>' - Detailed'!H340</f>
        <v>105</v>
      </c>
      <c r="C32" s="336" t="s">
        <v>491</v>
      </c>
      <c r="D32" s="342"/>
      <c r="E32" s="337" t="s">
        <v>141</v>
      </c>
      <c r="F32" s="334">
        <f t="shared" si="0"/>
        <v>0</v>
      </c>
      <c r="G32" s="338"/>
      <c r="H32" s="338"/>
      <c r="I32" s="320"/>
    </row>
    <row r="33" spans="1:9" ht="82.5">
      <c r="A33" s="322">
        <f>A32+1</f>
        <v>24</v>
      </c>
      <c r="B33" s="331">
        <f>' - Detailed'!H344</f>
        <v>365</v>
      </c>
      <c r="C33" s="336" t="s">
        <v>492</v>
      </c>
      <c r="D33" s="337"/>
      <c r="E33" s="337" t="s">
        <v>44</v>
      </c>
      <c r="F33" s="334">
        <f t="shared" si="0"/>
        <v>0</v>
      </c>
      <c r="G33" s="338"/>
      <c r="H33" s="338"/>
      <c r="I33" s="320"/>
    </row>
    <row r="34" spans="1:9" s="329" customFormat="1" ht="103.5" customHeight="1">
      <c r="A34" s="340">
        <v>25</v>
      </c>
      <c r="B34" s="341">
        <f>' - Detailed'!H347</f>
        <v>12</v>
      </c>
      <c r="C34" s="336" t="s">
        <v>628</v>
      </c>
      <c r="D34" s="337"/>
      <c r="E34" s="337" t="s">
        <v>434</v>
      </c>
      <c r="F34" s="334">
        <f t="shared" si="0"/>
        <v>0</v>
      </c>
      <c r="G34" s="338"/>
      <c r="H34" s="338"/>
      <c r="I34" s="328"/>
    </row>
    <row r="35" spans="1:9" s="329" customFormat="1" ht="49.5">
      <c r="A35" s="340">
        <v>26</v>
      </c>
      <c r="B35" s="341">
        <f>' - Detailed'!H350</f>
        <v>5</v>
      </c>
      <c r="C35" s="336" t="s">
        <v>637</v>
      </c>
      <c r="D35" s="337"/>
      <c r="E35" s="337" t="s">
        <v>434</v>
      </c>
      <c r="F35" s="334">
        <f t="shared" si="0"/>
        <v>0</v>
      </c>
      <c r="G35" s="338"/>
      <c r="H35" s="338"/>
      <c r="I35" s="328"/>
    </row>
    <row r="36" spans="1:9" s="329" customFormat="1" ht="148.5">
      <c r="A36" s="340">
        <v>27</v>
      </c>
      <c r="B36" s="341">
        <f>' - Detailed'!H361</f>
        <v>17.5</v>
      </c>
      <c r="C36" s="336" t="s">
        <v>627</v>
      </c>
      <c r="D36" s="337"/>
      <c r="E36" s="337" t="s">
        <v>141</v>
      </c>
      <c r="F36" s="334">
        <f t="shared" si="0"/>
        <v>0</v>
      </c>
      <c r="G36" s="338"/>
      <c r="H36" s="338">
        <f>120.4*1.1</f>
        <v>132.44000000000003</v>
      </c>
      <c r="I36" s="328"/>
    </row>
    <row r="37" spans="1:9" ht="247.5">
      <c r="A37" s="322">
        <v>28</v>
      </c>
      <c r="B37" s="331">
        <f>' - Detailed'!H372</f>
        <v>17.5</v>
      </c>
      <c r="C37" s="336" t="s">
        <v>636</v>
      </c>
      <c r="D37" s="337"/>
      <c r="E37" s="337" t="s">
        <v>141</v>
      </c>
      <c r="F37" s="334">
        <f t="shared" si="0"/>
        <v>0</v>
      </c>
      <c r="G37" s="338"/>
      <c r="H37" s="338"/>
      <c r="I37" s="320"/>
    </row>
    <row r="38" spans="1:9" ht="132">
      <c r="A38" s="322">
        <v>29</v>
      </c>
      <c r="B38" s="331">
        <f>' - Detailed'!H377</f>
        <v>166</v>
      </c>
      <c r="C38" s="336" t="s">
        <v>705</v>
      </c>
      <c r="D38" s="337"/>
      <c r="E38" s="337" t="s">
        <v>21</v>
      </c>
      <c r="F38" s="334">
        <f t="shared" si="0"/>
        <v>0</v>
      </c>
      <c r="G38" s="338"/>
      <c r="H38" s="338"/>
      <c r="I38" s="320"/>
    </row>
    <row r="39" spans="1:9" ht="49.5">
      <c r="A39" s="322">
        <v>30</v>
      </c>
      <c r="B39" s="331">
        <f>' - Detailed'!H380</f>
        <v>21</v>
      </c>
      <c r="C39" s="336" t="s">
        <v>718</v>
      </c>
      <c r="D39" s="337"/>
      <c r="E39" s="337" t="s">
        <v>434</v>
      </c>
      <c r="F39" s="334">
        <f t="shared" si="0"/>
        <v>0</v>
      </c>
      <c r="G39" s="338"/>
      <c r="H39" s="338"/>
      <c r="I39" s="320"/>
    </row>
    <row r="40" spans="1:9" ht="214.5">
      <c r="A40" s="322">
        <v>31</v>
      </c>
      <c r="B40" s="331"/>
      <c r="C40" s="336" t="s">
        <v>717</v>
      </c>
      <c r="D40" s="337"/>
      <c r="E40" s="337"/>
      <c r="F40" s="334">
        <f t="shared" si="0"/>
        <v>0</v>
      </c>
      <c r="G40" s="338"/>
      <c r="H40" s="338"/>
      <c r="I40" s="320"/>
    </row>
    <row r="41" spans="1:9">
      <c r="A41" s="322"/>
      <c r="B41" s="331">
        <f>' - Detailed'!H384</f>
        <v>21</v>
      </c>
      <c r="C41" s="336" t="s">
        <v>719</v>
      </c>
      <c r="D41" s="337"/>
      <c r="E41" s="337" t="s">
        <v>107</v>
      </c>
      <c r="F41" s="334">
        <f t="shared" si="0"/>
        <v>0</v>
      </c>
      <c r="G41" s="338"/>
      <c r="H41" s="338"/>
      <c r="I41" s="320"/>
    </row>
    <row r="42" spans="1:9" ht="181.5">
      <c r="A42" s="322">
        <v>32</v>
      </c>
      <c r="B42" s="331">
        <f>' - Detailed'!H387</f>
        <v>94.5</v>
      </c>
      <c r="C42" s="336" t="s">
        <v>721</v>
      </c>
      <c r="D42" s="337"/>
      <c r="E42" s="337" t="s">
        <v>21</v>
      </c>
      <c r="F42" s="334">
        <f t="shared" si="0"/>
        <v>0</v>
      </c>
      <c r="G42" s="338"/>
      <c r="H42" s="338"/>
      <c r="I42" s="320"/>
    </row>
    <row r="43" spans="1:9" ht="66">
      <c r="A43" s="322">
        <v>33</v>
      </c>
      <c r="B43" s="331">
        <f>' - Detailed'!H390</f>
        <v>42</v>
      </c>
      <c r="C43" s="336" t="s">
        <v>732</v>
      </c>
      <c r="D43" s="337"/>
      <c r="E43" s="337" t="s">
        <v>434</v>
      </c>
      <c r="F43" s="334">
        <f t="shared" si="0"/>
        <v>0</v>
      </c>
      <c r="G43" s="338"/>
      <c r="H43" s="338"/>
      <c r="I43" s="320"/>
    </row>
    <row r="44" spans="1:9" ht="132">
      <c r="A44" s="322">
        <v>34</v>
      </c>
      <c r="B44" s="331"/>
      <c r="C44" s="336" t="s">
        <v>737</v>
      </c>
      <c r="D44" s="337"/>
      <c r="E44" s="337"/>
      <c r="F44" s="334"/>
      <c r="G44" s="338"/>
      <c r="H44" s="338"/>
      <c r="I44" s="320"/>
    </row>
    <row r="45" spans="1:9">
      <c r="A45" s="322"/>
      <c r="B45" s="331">
        <f>' - Detailed'!H398</f>
        <v>33</v>
      </c>
      <c r="C45" s="336" t="str">
        <f>' - Detailed'!B392</f>
        <v>a)600 x 600</v>
      </c>
      <c r="D45" s="337"/>
      <c r="E45" s="337" t="s">
        <v>434</v>
      </c>
      <c r="F45" s="334">
        <f>D45*B45</f>
        <v>0</v>
      </c>
      <c r="G45" s="338"/>
      <c r="H45" s="338"/>
      <c r="I45" s="320"/>
    </row>
    <row r="46" spans="1:9">
      <c r="A46" s="322"/>
      <c r="B46" s="331">
        <f>' - Detailed'!H406</f>
        <v>27</v>
      </c>
      <c r="C46" s="336" t="str">
        <f>' - Detailed'!B399</f>
        <v>b)900 x900</v>
      </c>
      <c r="D46" s="337"/>
      <c r="E46" s="337" t="s">
        <v>434</v>
      </c>
      <c r="F46" s="334">
        <f>D46*B46</f>
        <v>0</v>
      </c>
      <c r="G46" s="338"/>
      <c r="H46" s="338"/>
      <c r="I46" s="320"/>
    </row>
    <row r="47" spans="1:9">
      <c r="A47" s="322"/>
      <c r="B47" s="331"/>
      <c r="C47" s="336"/>
      <c r="D47" s="337"/>
      <c r="E47" s="337"/>
      <c r="F47" s="334"/>
      <c r="G47" s="338"/>
      <c r="H47" s="338"/>
      <c r="I47" s="320"/>
    </row>
    <row r="48" spans="1:9" ht="49.5">
      <c r="A48" s="322">
        <v>35</v>
      </c>
      <c r="B48" s="331" t="s">
        <v>419</v>
      </c>
      <c r="C48" s="336" t="s">
        <v>740</v>
      </c>
      <c r="D48" s="337">
        <v>150000</v>
      </c>
      <c r="E48" s="337" t="s">
        <v>419</v>
      </c>
      <c r="F48" s="334">
        <v>150000</v>
      </c>
      <c r="G48" s="338"/>
      <c r="H48" s="338"/>
      <c r="I48" s="320"/>
    </row>
    <row r="49" spans="1:6" s="345" customFormat="1" ht="28.5" customHeight="1">
      <c r="A49" s="343"/>
      <c r="B49" s="330"/>
      <c r="C49" s="343"/>
      <c r="D49" s="352" t="s">
        <v>8</v>
      </c>
      <c r="E49" s="352"/>
      <c r="F49" s="344">
        <f>SUM(F4:F48)</f>
        <v>150000</v>
      </c>
    </row>
    <row r="50" spans="1:6" ht="25.5" customHeight="1">
      <c r="A50" s="321">
        <v>35</v>
      </c>
      <c r="B50" s="322"/>
      <c r="C50" s="321" t="s">
        <v>528</v>
      </c>
      <c r="D50" s="352" t="s">
        <v>9</v>
      </c>
      <c r="E50" s="352"/>
      <c r="F50" s="346">
        <f>F49*0.12</f>
        <v>18000</v>
      </c>
    </row>
    <row r="51" spans="1:6">
      <c r="A51" s="321"/>
      <c r="B51" s="322"/>
      <c r="C51" s="321"/>
      <c r="D51" s="321"/>
      <c r="E51" s="321"/>
      <c r="F51" s="347">
        <f>SUM(F49:F50)</f>
        <v>168000</v>
      </c>
    </row>
    <row r="52" spans="1:6">
      <c r="A52" s="321">
        <v>36</v>
      </c>
      <c r="B52" s="322"/>
      <c r="C52" s="321" t="s">
        <v>529</v>
      </c>
      <c r="D52" s="321"/>
      <c r="E52" s="321"/>
      <c r="F52" s="346">
        <f>F51*0.01</f>
        <v>1680</v>
      </c>
    </row>
    <row r="53" spans="1:6">
      <c r="A53" s="321">
        <v>37</v>
      </c>
      <c r="B53" s="322"/>
      <c r="C53" s="321" t="s">
        <v>530</v>
      </c>
      <c r="D53" s="321"/>
      <c r="E53" s="321"/>
      <c r="F53" s="346">
        <f>F51*0.025</f>
        <v>4200</v>
      </c>
    </row>
    <row r="54" spans="1:6">
      <c r="A54" s="321">
        <v>38</v>
      </c>
      <c r="B54" s="322"/>
      <c r="C54" s="321" t="s">
        <v>741</v>
      </c>
      <c r="D54" s="321"/>
      <c r="E54" s="321"/>
      <c r="F54" s="346">
        <f>F51*0.075</f>
        <v>12600</v>
      </c>
    </row>
    <row r="55" spans="1:6">
      <c r="A55" s="321"/>
      <c r="B55" s="322"/>
      <c r="C55" s="321"/>
      <c r="D55" s="321"/>
      <c r="E55" s="321"/>
      <c r="F55" s="346">
        <f>SUM(F51:F54)</f>
        <v>186480</v>
      </c>
    </row>
    <row r="56" spans="1:6">
      <c r="A56" s="321"/>
      <c r="B56" s="322"/>
      <c r="C56" s="321"/>
      <c r="D56" s="321"/>
      <c r="E56" s="321"/>
      <c r="F56" s="347"/>
    </row>
    <row r="58" spans="1:6">
      <c r="F58" s="316" t="s">
        <v>743</v>
      </c>
    </row>
  </sheetData>
  <mergeCells count="4">
    <mergeCell ref="A2:F2"/>
    <mergeCell ref="A1:F1"/>
    <mergeCell ref="D50:E50"/>
    <mergeCell ref="D49:E49"/>
  </mergeCells>
  <pageMargins left="0.70866141732283472" right="0.11811023622047245" top="0.43307086614173229" bottom="0.39370078740157483" header="0.31496062992125984" footer="0.31496062992125984"/>
  <pageSetup scale="85" orientation="portrait" r:id="rId1"/>
</worksheet>
</file>

<file path=xl/worksheets/sheet20.xml><?xml version="1.0" encoding="utf-8"?>
<worksheet xmlns="http://schemas.openxmlformats.org/spreadsheetml/2006/main" xmlns:r="http://schemas.openxmlformats.org/officeDocument/2006/relationships">
  <dimension ref="A1:F6"/>
  <sheetViews>
    <sheetView topLeftCell="A2" workbookViewId="0">
      <selection activeCell="G9" sqref="G9"/>
    </sheetView>
  </sheetViews>
  <sheetFormatPr defaultColWidth="11.42578125" defaultRowHeight="17.25"/>
  <cols>
    <col min="1" max="1" width="7.85546875" style="210" customWidth="1"/>
    <col min="2" max="2" width="11.140625" style="211" customWidth="1"/>
    <col min="3" max="3" width="53.85546875" style="212" customWidth="1"/>
    <col min="4" max="4" width="12.7109375" style="211" bestFit="1" customWidth="1"/>
    <col min="5" max="5" width="9.5703125" style="213" customWidth="1"/>
    <col min="6" max="6" width="18.5703125" style="211" customWidth="1"/>
    <col min="7" max="7" width="14.140625" style="204" bestFit="1" customWidth="1"/>
    <col min="8" max="256" width="11.42578125" style="204"/>
    <col min="257" max="257" width="7.85546875" style="204" customWidth="1"/>
    <col min="258" max="258" width="11.140625" style="204" customWidth="1"/>
    <col min="259" max="259" width="53.85546875" style="204" customWidth="1"/>
    <col min="260" max="260" width="11.28515625" style="204" bestFit="1" customWidth="1"/>
    <col min="261" max="261" width="9.5703125" style="204" customWidth="1"/>
    <col min="262" max="262" width="18.5703125" style="204" customWidth="1"/>
    <col min="263" max="263" width="14.140625" style="204" bestFit="1" customWidth="1"/>
    <col min="264" max="512" width="11.42578125" style="204"/>
    <col min="513" max="513" width="7.85546875" style="204" customWidth="1"/>
    <col min="514" max="514" width="11.140625" style="204" customWidth="1"/>
    <col min="515" max="515" width="53.85546875" style="204" customWidth="1"/>
    <col min="516" max="516" width="11.28515625" style="204" bestFit="1" customWidth="1"/>
    <col min="517" max="517" width="9.5703125" style="204" customWidth="1"/>
    <col min="518" max="518" width="18.5703125" style="204" customWidth="1"/>
    <col min="519" max="519" width="14.140625" style="204" bestFit="1" customWidth="1"/>
    <col min="520" max="768" width="11.42578125" style="204"/>
    <col min="769" max="769" width="7.85546875" style="204" customWidth="1"/>
    <col min="770" max="770" width="11.140625" style="204" customWidth="1"/>
    <col min="771" max="771" width="53.85546875" style="204" customWidth="1"/>
    <col min="772" max="772" width="11.28515625" style="204" bestFit="1" customWidth="1"/>
    <col min="773" max="773" width="9.5703125" style="204" customWidth="1"/>
    <col min="774" max="774" width="18.5703125" style="204" customWidth="1"/>
    <col min="775" max="775" width="14.140625" style="204" bestFit="1" customWidth="1"/>
    <col min="776" max="1024" width="11.42578125" style="204"/>
    <col min="1025" max="1025" width="7.85546875" style="204" customWidth="1"/>
    <col min="1026" max="1026" width="11.140625" style="204" customWidth="1"/>
    <col min="1027" max="1027" width="53.85546875" style="204" customWidth="1"/>
    <col min="1028" max="1028" width="11.28515625" style="204" bestFit="1" customWidth="1"/>
    <col min="1029" max="1029" width="9.5703125" style="204" customWidth="1"/>
    <col min="1030" max="1030" width="18.5703125" style="204" customWidth="1"/>
    <col min="1031" max="1031" width="14.140625" style="204" bestFit="1" customWidth="1"/>
    <col min="1032" max="1280" width="11.42578125" style="204"/>
    <col min="1281" max="1281" width="7.85546875" style="204" customWidth="1"/>
    <col min="1282" max="1282" width="11.140625" style="204" customWidth="1"/>
    <col min="1283" max="1283" width="53.85546875" style="204" customWidth="1"/>
    <col min="1284" max="1284" width="11.28515625" style="204" bestFit="1" customWidth="1"/>
    <col min="1285" max="1285" width="9.5703125" style="204" customWidth="1"/>
    <col min="1286" max="1286" width="18.5703125" style="204" customWidth="1"/>
    <col min="1287" max="1287" width="14.140625" style="204" bestFit="1" customWidth="1"/>
    <col min="1288" max="1536" width="11.42578125" style="204"/>
    <col min="1537" max="1537" width="7.85546875" style="204" customWidth="1"/>
    <col min="1538" max="1538" width="11.140625" style="204" customWidth="1"/>
    <col min="1539" max="1539" width="53.85546875" style="204" customWidth="1"/>
    <col min="1540" max="1540" width="11.28515625" style="204" bestFit="1" customWidth="1"/>
    <col min="1541" max="1541" width="9.5703125" style="204" customWidth="1"/>
    <col min="1542" max="1542" width="18.5703125" style="204" customWidth="1"/>
    <col min="1543" max="1543" width="14.140625" style="204" bestFit="1" customWidth="1"/>
    <col min="1544" max="1792" width="11.42578125" style="204"/>
    <col min="1793" max="1793" width="7.85546875" style="204" customWidth="1"/>
    <col min="1794" max="1794" width="11.140625" style="204" customWidth="1"/>
    <col min="1795" max="1795" width="53.85546875" style="204" customWidth="1"/>
    <col min="1796" max="1796" width="11.28515625" style="204" bestFit="1" customWidth="1"/>
    <col min="1797" max="1797" width="9.5703125" style="204" customWidth="1"/>
    <col min="1798" max="1798" width="18.5703125" style="204" customWidth="1"/>
    <col min="1799" max="1799" width="14.140625" style="204" bestFit="1" customWidth="1"/>
    <col min="1800" max="2048" width="11.42578125" style="204"/>
    <col min="2049" max="2049" width="7.85546875" style="204" customWidth="1"/>
    <col min="2050" max="2050" width="11.140625" style="204" customWidth="1"/>
    <col min="2051" max="2051" width="53.85546875" style="204" customWidth="1"/>
    <col min="2052" max="2052" width="11.28515625" style="204" bestFit="1" customWidth="1"/>
    <col min="2053" max="2053" width="9.5703125" style="204" customWidth="1"/>
    <col min="2054" max="2054" width="18.5703125" style="204" customWidth="1"/>
    <col min="2055" max="2055" width="14.140625" style="204" bestFit="1" customWidth="1"/>
    <col min="2056" max="2304" width="11.42578125" style="204"/>
    <col min="2305" max="2305" width="7.85546875" style="204" customWidth="1"/>
    <col min="2306" max="2306" width="11.140625" style="204" customWidth="1"/>
    <col min="2307" max="2307" width="53.85546875" style="204" customWidth="1"/>
    <col min="2308" max="2308" width="11.28515625" style="204" bestFit="1" customWidth="1"/>
    <col min="2309" max="2309" width="9.5703125" style="204" customWidth="1"/>
    <col min="2310" max="2310" width="18.5703125" style="204" customWidth="1"/>
    <col min="2311" max="2311" width="14.140625" style="204" bestFit="1" customWidth="1"/>
    <col min="2312" max="2560" width="11.42578125" style="204"/>
    <col min="2561" max="2561" width="7.85546875" style="204" customWidth="1"/>
    <col min="2562" max="2562" width="11.140625" style="204" customWidth="1"/>
    <col min="2563" max="2563" width="53.85546875" style="204" customWidth="1"/>
    <col min="2564" max="2564" width="11.28515625" style="204" bestFit="1" customWidth="1"/>
    <col min="2565" max="2565" width="9.5703125" style="204" customWidth="1"/>
    <col min="2566" max="2566" width="18.5703125" style="204" customWidth="1"/>
    <col min="2567" max="2567" width="14.140625" style="204" bestFit="1" customWidth="1"/>
    <col min="2568" max="2816" width="11.42578125" style="204"/>
    <col min="2817" max="2817" width="7.85546875" style="204" customWidth="1"/>
    <col min="2818" max="2818" width="11.140625" style="204" customWidth="1"/>
    <col min="2819" max="2819" width="53.85546875" style="204" customWidth="1"/>
    <col min="2820" max="2820" width="11.28515625" style="204" bestFit="1" customWidth="1"/>
    <col min="2821" max="2821" width="9.5703125" style="204" customWidth="1"/>
    <col min="2822" max="2822" width="18.5703125" style="204" customWidth="1"/>
    <col min="2823" max="2823" width="14.140625" style="204" bestFit="1" customWidth="1"/>
    <col min="2824" max="3072" width="11.42578125" style="204"/>
    <col min="3073" max="3073" width="7.85546875" style="204" customWidth="1"/>
    <col min="3074" max="3074" width="11.140625" style="204" customWidth="1"/>
    <col min="3075" max="3075" width="53.85546875" style="204" customWidth="1"/>
    <col min="3076" max="3076" width="11.28515625" style="204" bestFit="1" customWidth="1"/>
    <col min="3077" max="3077" width="9.5703125" style="204" customWidth="1"/>
    <col min="3078" max="3078" width="18.5703125" style="204" customWidth="1"/>
    <col min="3079" max="3079" width="14.140625" style="204" bestFit="1" customWidth="1"/>
    <col min="3080" max="3328" width="11.42578125" style="204"/>
    <col min="3329" max="3329" width="7.85546875" style="204" customWidth="1"/>
    <col min="3330" max="3330" width="11.140625" style="204" customWidth="1"/>
    <col min="3331" max="3331" width="53.85546875" style="204" customWidth="1"/>
    <col min="3332" max="3332" width="11.28515625" style="204" bestFit="1" customWidth="1"/>
    <col min="3333" max="3333" width="9.5703125" style="204" customWidth="1"/>
    <col min="3334" max="3334" width="18.5703125" style="204" customWidth="1"/>
    <col min="3335" max="3335" width="14.140625" style="204" bestFit="1" customWidth="1"/>
    <col min="3336" max="3584" width="11.42578125" style="204"/>
    <col min="3585" max="3585" width="7.85546875" style="204" customWidth="1"/>
    <col min="3586" max="3586" width="11.140625" style="204" customWidth="1"/>
    <col min="3587" max="3587" width="53.85546875" style="204" customWidth="1"/>
    <col min="3588" max="3588" width="11.28515625" style="204" bestFit="1" customWidth="1"/>
    <col min="3589" max="3589" width="9.5703125" style="204" customWidth="1"/>
    <col min="3590" max="3590" width="18.5703125" style="204" customWidth="1"/>
    <col min="3591" max="3591" width="14.140625" style="204" bestFit="1" customWidth="1"/>
    <col min="3592" max="3840" width="11.42578125" style="204"/>
    <col min="3841" max="3841" width="7.85546875" style="204" customWidth="1"/>
    <col min="3842" max="3842" width="11.140625" style="204" customWidth="1"/>
    <col min="3843" max="3843" width="53.85546875" style="204" customWidth="1"/>
    <col min="3844" max="3844" width="11.28515625" style="204" bestFit="1" customWidth="1"/>
    <col min="3845" max="3845" width="9.5703125" style="204" customWidth="1"/>
    <col min="3846" max="3846" width="18.5703125" style="204" customWidth="1"/>
    <col min="3847" max="3847" width="14.140625" style="204" bestFit="1" customWidth="1"/>
    <col min="3848" max="4096" width="11.42578125" style="204"/>
    <col min="4097" max="4097" width="7.85546875" style="204" customWidth="1"/>
    <col min="4098" max="4098" width="11.140625" style="204" customWidth="1"/>
    <col min="4099" max="4099" width="53.85546875" style="204" customWidth="1"/>
    <col min="4100" max="4100" width="11.28515625" style="204" bestFit="1" customWidth="1"/>
    <col min="4101" max="4101" width="9.5703125" style="204" customWidth="1"/>
    <col min="4102" max="4102" width="18.5703125" style="204" customWidth="1"/>
    <col min="4103" max="4103" width="14.140625" style="204" bestFit="1" customWidth="1"/>
    <col min="4104" max="4352" width="11.42578125" style="204"/>
    <col min="4353" max="4353" width="7.85546875" style="204" customWidth="1"/>
    <col min="4354" max="4354" width="11.140625" style="204" customWidth="1"/>
    <col min="4355" max="4355" width="53.85546875" style="204" customWidth="1"/>
    <col min="4356" max="4356" width="11.28515625" style="204" bestFit="1" customWidth="1"/>
    <col min="4357" max="4357" width="9.5703125" style="204" customWidth="1"/>
    <col min="4358" max="4358" width="18.5703125" style="204" customWidth="1"/>
    <col min="4359" max="4359" width="14.140625" style="204" bestFit="1" customWidth="1"/>
    <col min="4360" max="4608" width="11.42578125" style="204"/>
    <col min="4609" max="4609" width="7.85546875" style="204" customWidth="1"/>
    <col min="4610" max="4610" width="11.140625" style="204" customWidth="1"/>
    <col min="4611" max="4611" width="53.85546875" style="204" customWidth="1"/>
    <col min="4612" max="4612" width="11.28515625" style="204" bestFit="1" customWidth="1"/>
    <col min="4613" max="4613" width="9.5703125" style="204" customWidth="1"/>
    <col min="4614" max="4614" width="18.5703125" style="204" customWidth="1"/>
    <col min="4615" max="4615" width="14.140625" style="204" bestFit="1" customWidth="1"/>
    <col min="4616" max="4864" width="11.42578125" style="204"/>
    <col min="4865" max="4865" width="7.85546875" style="204" customWidth="1"/>
    <col min="4866" max="4866" width="11.140625" style="204" customWidth="1"/>
    <col min="4867" max="4867" width="53.85546875" style="204" customWidth="1"/>
    <col min="4868" max="4868" width="11.28515625" style="204" bestFit="1" customWidth="1"/>
    <col min="4869" max="4869" width="9.5703125" style="204" customWidth="1"/>
    <col min="4870" max="4870" width="18.5703125" style="204" customWidth="1"/>
    <col min="4871" max="4871" width="14.140625" style="204" bestFit="1" customWidth="1"/>
    <col min="4872" max="5120" width="11.42578125" style="204"/>
    <col min="5121" max="5121" width="7.85546875" style="204" customWidth="1"/>
    <col min="5122" max="5122" width="11.140625" style="204" customWidth="1"/>
    <col min="5123" max="5123" width="53.85546875" style="204" customWidth="1"/>
    <col min="5124" max="5124" width="11.28515625" style="204" bestFit="1" customWidth="1"/>
    <col min="5125" max="5125" width="9.5703125" style="204" customWidth="1"/>
    <col min="5126" max="5126" width="18.5703125" style="204" customWidth="1"/>
    <col min="5127" max="5127" width="14.140625" style="204" bestFit="1" customWidth="1"/>
    <col min="5128" max="5376" width="11.42578125" style="204"/>
    <col min="5377" max="5377" width="7.85546875" style="204" customWidth="1"/>
    <col min="5378" max="5378" width="11.140625" style="204" customWidth="1"/>
    <col min="5379" max="5379" width="53.85546875" style="204" customWidth="1"/>
    <col min="5380" max="5380" width="11.28515625" style="204" bestFit="1" customWidth="1"/>
    <col min="5381" max="5381" width="9.5703125" style="204" customWidth="1"/>
    <col min="5382" max="5382" width="18.5703125" style="204" customWidth="1"/>
    <col min="5383" max="5383" width="14.140625" style="204" bestFit="1" customWidth="1"/>
    <col min="5384" max="5632" width="11.42578125" style="204"/>
    <col min="5633" max="5633" width="7.85546875" style="204" customWidth="1"/>
    <col min="5634" max="5634" width="11.140625" style="204" customWidth="1"/>
    <col min="5635" max="5635" width="53.85546875" style="204" customWidth="1"/>
    <col min="5636" max="5636" width="11.28515625" style="204" bestFit="1" customWidth="1"/>
    <col min="5637" max="5637" width="9.5703125" style="204" customWidth="1"/>
    <col min="5638" max="5638" width="18.5703125" style="204" customWidth="1"/>
    <col min="5639" max="5639" width="14.140625" style="204" bestFit="1" customWidth="1"/>
    <col min="5640" max="5888" width="11.42578125" style="204"/>
    <col min="5889" max="5889" width="7.85546875" style="204" customWidth="1"/>
    <col min="5890" max="5890" width="11.140625" style="204" customWidth="1"/>
    <col min="5891" max="5891" width="53.85546875" style="204" customWidth="1"/>
    <col min="5892" max="5892" width="11.28515625" style="204" bestFit="1" customWidth="1"/>
    <col min="5893" max="5893" width="9.5703125" style="204" customWidth="1"/>
    <col min="5894" max="5894" width="18.5703125" style="204" customWidth="1"/>
    <col min="5895" max="5895" width="14.140625" style="204" bestFit="1" customWidth="1"/>
    <col min="5896" max="6144" width="11.42578125" style="204"/>
    <col min="6145" max="6145" width="7.85546875" style="204" customWidth="1"/>
    <col min="6146" max="6146" width="11.140625" style="204" customWidth="1"/>
    <col min="6147" max="6147" width="53.85546875" style="204" customWidth="1"/>
    <col min="6148" max="6148" width="11.28515625" style="204" bestFit="1" customWidth="1"/>
    <col min="6149" max="6149" width="9.5703125" style="204" customWidth="1"/>
    <col min="6150" max="6150" width="18.5703125" style="204" customWidth="1"/>
    <col min="6151" max="6151" width="14.140625" style="204" bestFit="1" customWidth="1"/>
    <col min="6152" max="6400" width="11.42578125" style="204"/>
    <col min="6401" max="6401" width="7.85546875" style="204" customWidth="1"/>
    <col min="6402" max="6402" width="11.140625" style="204" customWidth="1"/>
    <col min="6403" max="6403" width="53.85546875" style="204" customWidth="1"/>
    <col min="6404" max="6404" width="11.28515625" style="204" bestFit="1" customWidth="1"/>
    <col min="6405" max="6405" width="9.5703125" style="204" customWidth="1"/>
    <col min="6406" max="6406" width="18.5703125" style="204" customWidth="1"/>
    <col min="6407" max="6407" width="14.140625" style="204" bestFit="1" customWidth="1"/>
    <col min="6408" max="6656" width="11.42578125" style="204"/>
    <col min="6657" max="6657" width="7.85546875" style="204" customWidth="1"/>
    <col min="6658" max="6658" width="11.140625" style="204" customWidth="1"/>
    <col min="6659" max="6659" width="53.85546875" style="204" customWidth="1"/>
    <col min="6660" max="6660" width="11.28515625" style="204" bestFit="1" customWidth="1"/>
    <col min="6661" max="6661" width="9.5703125" style="204" customWidth="1"/>
    <col min="6662" max="6662" width="18.5703125" style="204" customWidth="1"/>
    <col min="6663" max="6663" width="14.140625" style="204" bestFit="1" customWidth="1"/>
    <col min="6664" max="6912" width="11.42578125" style="204"/>
    <col min="6913" max="6913" width="7.85546875" style="204" customWidth="1"/>
    <col min="6914" max="6914" width="11.140625" style="204" customWidth="1"/>
    <col min="6915" max="6915" width="53.85546875" style="204" customWidth="1"/>
    <col min="6916" max="6916" width="11.28515625" style="204" bestFit="1" customWidth="1"/>
    <col min="6917" max="6917" width="9.5703125" style="204" customWidth="1"/>
    <col min="6918" max="6918" width="18.5703125" style="204" customWidth="1"/>
    <col min="6919" max="6919" width="14.140625" style="204" bestFit="1" customWidth="1"/>
    <col min="6920" max="7168" width="11.42578125" style="204"/>
    <col min="7169" max="7169" width="7.85546875" style="204" customWidth="1"/>
    <col min="7170" max="7170" width="11.140625" style="204" customWidth="1"/>
    <col min="7171" max="7171" width="53.85546875" style="204" customWidth="1"/>
    <col min="7172" max="7172" width="11.28515625" style="204" bestFit="1" customWidth="1"/>
    <col min="7173" max="7173" width="9.5703125" style="204" customWidth="1"/>
    <col min="7174" max="7174" width="18.5703125" style="204" customWidth="1"/>
    <col min="7175" max="7175" width="14.140625" style="204" bestFit="1" customWidth="1"/>
    <col min="7176" max="7424" width="11.42578125" style="204"/>
    <col min="7425" max="7425" width="7.85546875" style="204" customWidth="1"/>
    <col min="7426" max="7426" width="11.140625" style="204" customWidth="1"/>
    <col min="7427" max="7427" width="53.85546875" style="204" customWidth="1"/>
    <col min="7428" max="7428" width="11.28515625" style="204" bestFit="1" customWidth="1"/>
    <col min="7429" max="7429" width="9.5703125" style="204" customWidth="1"/>
    <col min="7430" max="7430" width="18.5703125" style="204" customWidth="1"/>
    <col min="7431" max="7431" width="14.140625" style="204" bestFit="1" customWidth="1"/>
    <col min="7432" max="7680" width="11.42578125" style="204"/>
    <col min="7681" max="7681" width="7.85546875" style="204" customWidth="1"/>
    <col min="7682" max="7682" width="11.140625" style="204" customWidth="1"/>
    <col min="7683" max="7683" width="53.85546875" style="204" customWidth="1"/>
    <col min="7684" max="7684" width="11.28515625" style="204" bestFit="1" customWidth="1"/>
    <col min="7685" max="7685" width="9.5703125" style="204" customWidth="1"/>
    <col min="7686" max="7686" width="18.5703125" style="204" customWidth="1"/>
    <col min="7687" max="7687" width="14.140625" style="204" bestFit="1" customWidth="1"/>
    <col min="7688" max="7936" width="11.42578125" style="204"/>
    <col min="7937" max="7937" width="7.85546875" style="204" customWidth="1"/>
    <col min="7938" max="7938" width="11.140625" style="204" customWidth="1"/>
    <col min="7939" max="7939" width="53.85546875" style="204" customWidth="1"/>
    <col min="7940" max="7940" width="11.28515625" style="204" bestFit="1" customWidth="1"/>
    <col min="7941" max="7941" width="9.5703125" style="204" customWidth="1"/>
    <col min="7942" max="7942" width="18.5703125" style="204" customWidth="1"/>
    <col min="7943" max="7943" width="14.140625" style="204" bestFit="1" customWidth="1"/>
    <col min="7944" max="8192" width="11.42578125" style="204"/>
    <col min="8193" max="8193" width="7.85546875" style="204" customWidth="1"/>
    <col min="8194" max="8194" width="11.140625" style="204" customWidth="1"/>
    <col min="8195" max="8195" width="53.85546875" style="204" customWidth="1"/>
    <col min="8196" max="8196" width="11.28515625" style="204" bestFit="1" customWidth="1"/>
    <col min="8197" max="8197" width="9.5703125" style="204" customWidth="1"/>
    <col min="8198" max="8198" width="18.5703125" style="204" customWidth="1"/>
    <col min="8199" max="8199" width="14.140625" style="204" bestFit="1" customWidth="1"/>
    <col min="8200" max="8448" width="11.42578125" style="204"/>
    <col min="8449" max="8449" width="7.85546875" style="204" customWidth="1"/>
    <col min="8450" max="8450" width="11.140625" style="204" customWidth="1"/>
    <col min="8451" max="8451" width="53.85546875" style="204" customWidth="1"/>
    <col min="8452" max="8452" width="11.28515625" style="204" bestFit="1" customWidth="1"/>
    <col min="8453" max="8453" width="9.5703125" style="204" customWidth="1"/>
    <col min="8454" max="8454" width="18.5703125" style="204" customWidth="1"/>
    <col min="8455" max="8455" width="14.140625" style="204" bestFit="1" customWidth="1"/>
    <col min="8456" max="8704" width="11.42578125" style="204"/>
    <col min="8705" max="8705" width="7.85546875" style="204" customWidth="1"/>
    <col min="8706" max="8706" width="11.140625" style="204" customWidth="1"/>
    <col min="8707" max="8707" width="53.85546875" style="204" customWidth="1"/>
    <col min="8708" max="8708" width="11.28515625" style="204" bestFit="1" customWidth="1"/>
    <col min="8709" max="8709" width="9.5703125" style="204" customWidth="1"/>
    <col min="8710" max="8710" width="18.5703125" style="204" customWidth="1"/>
    <col min="8711" max="8711" width="14.140625" style="204" bestFit="1" customWidth="1"/>
    <col min="8712" max="8960" width="11.42578125" style="204"/>
    <col min="8961" max="8961" width="7.85546875" style="204" customWidth="1"/>
    <col min="8962" max="8962" width="11.140625" style="204" customWidth="1"/>
    <col min="8963" max="8963" width="53.85546875" style="204" customWidth="1"/>
    <col min="8964" max="8964" width="11.28515625" style="204" bestFit="1" customWidth="1"/>
    <col min="8965" max="8965" width="9.5703125" style="204" customWidth="1"/>
    <col min="8966" max="8966" width="18.5703125" style="204" customWidth="1"/>
    <col min="8967" max="8967" width="14.140625" style="204" bestFit="1" customWidth="1"/>
    <col min="8968" max="9216" width="11.42578125" style="204"/>
    <col min="9217" max="9217" width="7.85546875" style="204" customWidth="1"/>
    <col min="9218" max="9218" width="11.140625" style="204" customWidth="1"/>
    <col min="9219" max="9219" width="53.85546875" style="204" customWidth="1"/>
    <col min="9220" max="9220" width="11.28515625" style="204" bestFit="1" customWidth="1"/>
    <col min="9221" max="9221" width="9.5703125" style="204" customWidth="1"/>
    <col min="9222" max="9222" width="18.5703125" style="204" customWidth="1"/>
    <col min="9223" max="9223" width="14.140625" style="204" bestFit="1" customWidth="1"/>
    <col min="9224" max="9472" width="11.42578125" style="204"/>
    <col min="9473" max="9473" width="7.85546875" style="204" customWidth="1"/>
    <col min="9474" max="9474" width="11.140625" style="204" customWidth="1"/>
    <col min="9475" max="9475" width="53.85546875" style="204" customWidth="1"/>
    <col min="9476" max="9476" width="11.28515625" style="204" bestFit="1" customWidth="1"/>
    <col min="9477" max="9477" width="9.5703125" style="204" customWidth="1"/>
    <col min="9478" max="9478" width="18.5703125" style="204" customWidth="1"/>
    <col min="9479" max="9479" width="14.140625" style="204" bestFit="1" customWidth="1"/>
    <col min="9480" max="9728" width="11.42578125" style="204"/>
    <col min="9729" max="9729" width="7.85546875" style="204" customWidth="1"/>
    <col min="9730" max="9730" width="11.140625" style="204" customWidth="1"/>
    <col min="9731" max="9731" width="53.85546875" style="204" customWidth="1"/>
    <col min="9732" max="9732" width="11.28515625" style="204" bestFit="1" customWidth="1"/>
    <col min="9733" max="9733" width="9.5703125" style="204" customWidth="1"/>
    <col min="9734" max="9734" width="18.5703125" style="204" customWidth="1"/>
    <col min="9735" max="9735" width="14.140625" style="204" bestFit="1" customWidth="1"/>
    <col min="9736" max="9984" width="11.42578125" style="204"/>
    <col min="9985" max="9985" width="7.85546875" style="204" customWidth="1"/>
    <col min="9986" max="9986" width="11.140625" style="204" customWidth="1"/>
    <col min="9987" max="9987" width="53.85546875" style="204" customWidth="1"/>
    <col min="9988" max="9988" width="11.28515625" style="204" bestFit="1" customWidth="1"/>
    <col min="9989" max="9989" width="9.5703125" style="204" customWidth="1"/>
    <col min="9990" max="9990" width="18.5703125" style="204" customWidth="1"/>
    <col min="9991" max="9991" width="14.140625" style="204" bestFit="1" customWidth="1"/>
    <col min="9992" max="10240" width="11.42578125" style="204"/>
    <col min="10241" max="10241" width="7.85546875" style="204" customWidth="1"/>
    <col min="10242" max="10242" width="11.140625" style="204" customWidth="1"/>
    <col min="10243" max="10243" width="53.85546875" style="204" customWidth="1"/>
    <col min="10244" max="10244" width="11.28515625" style="204" bestFit="1" customWidth="1"/>
    <col min="10245" max="10245" width="9.5703125" style="204" customWidth="1"/>
    <col min="10246" max="10246" width="18.5703125" style="204" customWidth="1"/>
    <col min="10247" max="10247" width="14.140625" style="204" bestFit="1" customWidth="1"/>
    <col min="10248" max="10496" width="11.42578125" style="204"/>
    <col min="10497" max="10497" width="7.85546875" style="204" customWidth="1"/>
    <col min="10498" max="10498" width="11.140625" style="204" customWidth="1"/>
    <col min="10499" max="10499" width="53.85546875" style="204" customWidth="1"/>
    <col min="10500" max="10500" width="11.28515625" style="204" bestFit="1" customWidth="1"/>
    <col min="10501" max="10501" width="9.5703125" style="204" customWidth="1"/>
    <col min="10502" max="10502" width="18.5703125" style="204" customWidth="1"/>
    <col min="10503" max="10503" width="14.140625" style="204" bestFit="1" customWidth="1"/>
    <col min="10504" max="10752" width="11.42578125" style="204"/>
    <col min="10753" max="10753" width="7.85546875" style="204" customWidth="1"/>
    <col min="10754" max="10754" width="11.140625" style="204" customWidth="1"/>
    <col min="10755" max="10755" width="53.85546875" style="204" customWidth="1"/>
    <col min="10756" max="10756" width="11.28515625" style="204" bestFit="1" customWidth="1"/>
    <col min="10757" max="10757" width="9.5703125" style="204" customWidth="1"/>
    <col min="10758" max="10758" width="18.5703125" style="204" customWidth="1"/>
    <col min="10759" max="10759" width="14.140625" style="204" bestFit="1" customWidth="1"/>
    <col min="10760" max="11008" width="11.42578125" style="204"/>
    <col min="11009" max="11009" width="7.85546875" style="204" customWidth="1"/>
    <col min="11010" max="11010" width="11.140625" style="204" customWidth="1"/>
    <col min="11011" max="11011" width="53.85546875" style="204" customWidth="1"/>
    <col min="11012" max="11012" width="11.28515625" style="204" bestFit="1" customWidth="1"/>
    <col min="11013" max="11013" width="9.5703125" style="204" customWidth="1"/>
    <col min="11014" max="11014" width="18.5703125" style="204" customWidth="1"/>
    <col min="11015" max="11015" width="14.140625" style="204" bestFit="1" customWidth="1"/>
    <col min="11016" max="11264" width="11.42578125" style="204"/>
    <col min="11265" max="11265" width="7.85546875" style="204" customWidth="1"/>
    <col min="11266" max="11266" width="11.140625" style="204" customWidth="1"/>
    <col min="11267" max="11267" width="53.85546875" style="204" customWidth="1"/>
    <col min="11268" max="11268" width="11.28515625" style="204" bestFit="1" customWidth="1"/>
    <col min="11269" max="11269" width="9.5703125" style="204" customWidth="1"/>
    <col min="11270" max="11270" width="18.5703125" style="204" customWidth="1"/>
    <col min="11271" max="11271" width="14.140625" style="204" bestFit="1" customWidth="1"/>
    <col min="11272" max="11520" width="11.42578125" style="204"/>
    <col min="11521" max="11521" width="7.85546875" style="204" customWidth="1"/>
    <col min="11522" max="11522" width="11.140625" style="204" customWidth="1"/>
    <col min="11523" max="11523" width="53.85546875" style="204" customWidth="1"/>
    <col min="11524" max="11524" width="11.28515625" style="204" bestFit="1" customWidth="1"/>
    <col min="11525" max="11525" width="9.5703125" style="204" customWidth="1"/>
    <col min="11526" max="11526" width="18.5703125" style="204" customWidth="1"/>
    <col min="11527" max="11527" width="14.140625" style="204" bestFit="1" customWidth="1"/>
    <col min="11528" max="11776" width="11.42578125" style="204"/>
    <col min="11777" max="11777" width="7.85546875" style="204" customWidth="1"/>
    <col min="11778" max="11778" width="11.140625" style="204" customWidth="1"/>
    <col min="11779" max="11779" width="53.85546875" style="204" customWidth="1"/>
    <col min="11780" max="11780" width="11.28515625" style="204" bestFit="1" customWidth="1"/>
    <col min="11781" max="11781" width="9.5703125" style="204" customWidth="1"/>
    <col min="11782" max="11782" width="18.5703125" style="204" customWidth="1"/>
    <col min="11783" max="11783" width="14.140625" style="204" bestFit="1" customWidth="1"/>
    <col min="11784" max="12032" width="11.42578125" style="204"/>
    <col min="12033" max="12033" width="7.85546875" style="204" customWidth="1"/>
    <col min="12034" max="12034" width="11.140625" style="204" customWidth="1"/>
    <col min="12035" max="12035" width="53.85546875" style="204" customWidth="1"/>
    <col min="12036" max="12036" width="11.28515625" style="204" bestFit="1" customWidth="1"/>
    <col min="12037" max="12037" width="9.5703125" style="204" customWidth="1"/>
    <col min="12038" max="12038" width="18.5703125" style="204" customWidth="1"/>
    <col min="12039" max="12039" width="14.140625" style="204" bestFit="1" customWidth="1"/>
    <col min="12040" max="12288" width="11.42578125" style="204"/>
    <col min="12289" max="12289" width="7.85546875" style="204" customWidth="1"/>
    <col min="12290" max="12290" width="11.140625" style="204" customWidth="1"/>
    <col min="12291" max="12291" width="53.85546875" style="204" customWidth="1"/>
    <col min="12292" max="12292" width="11.28515625" style="204" bestFit="1" customWidth="1"/>
    <col min="12293" max="12293" width="9.5703125" style="204" customWidth="1"/>
    <col min="12294" max="12294" width="18.5703125" style="204" customWidth="1"/>
    <col min="12295" max="12295" width="14.140625" style="204" bestFit="1" customWidth="1"/>
    <col min="12296" max="12544" width="11.42578125" style="204"/>
    <col min="12545" max="12545" width="7.85546875" style="204" customWidth="1"/>
    <col min="12546" max="12546" width="11.140625" style="204" customWidth="1"/>
    <col min="12547" max="12547" width="53.85546875" style="204" customWidth="1"/>
    <col min="12548" max="12548" width="11.28515625" style="204" bestFit="1" customWidth="1"/>
    <col min="12549" max="12549" width="9.5703125" style="204" customWidth="1"/>
    <col min="12550" max="12550" width="18.5703125" style="204" customWidth="1"/>
    <col min="12551" max="12551" width="14.140625" style="204" bestFit="1" customWidth="1"/>
    <col min="12552" max="12800" width="11.42578125" style="204"/>
    <col min="12801" max="12801" width="7.85546875" style="204" customWidth="1"/>
    <col min="12802" max="12802" width="11.140625" style="204" customWidth="1"/>
    <col min="12803" max="12803" width="53.85546875" style="204" customWidth="1"/>
    <col min="12804" max="12804" width="11.28515625" style="204" bestFit="1" customWidth="1"/>
    <col min="12805" max="12805" width="9.5703125" style="204" customWidth="1"/>
    <col min="12806" max="12806" width="18.5703125" style="204" customWidth="1"/>
    <col min="12807" max="12807" width="14.140625" style="204" bestFit="1" customWidth="1"/>
    <col min="12808" max="13056" width="11.42578125" style="204"/>
    <col min="13057" max="13057" width="7.85546875" style="204" customWidth="1"/>
    <col min="13058" max="13058" width="11.140625" style="204" customWidth="1"/>
    <col min="13059" max="13059" width="53.85546875" style="204" customWidth="1"/>
    <col min="13060" max="13060" width="11.28515625" style="204" bestFit="1" customWidth="1"/>
    <col min="13061" max="13061" width="9.5703125" style="204" customWidth="1"/>
    <col min="13062" max="13062" width="18.5703125" style="204" customWidth="1"/>
    <col min="13063" max="13063" width="14.140625" style="204" bestFit="1" customWidth="1"/>
    <col min="13064" max="13312" width="11.42578125" style="204"/>
    <col min="13313" max="13313" width="7.85546875" style="204" customWidth="1"/>
    <col min="13314" max="13314" width="11.140625" style="204" customWidth="1"/>
    <col min="13315" max="13315" width="53.85546875" style="204" customWidth="1"/>
    <col min="13316" max="13316" width="11.28515625" style="204" bestFit="1" customWidth="1"/>
    <col min="13317" max="13317" width="9.5703125" style="204" customWidth="1"/>
    <col min="13318" max="13318" width="18.5703125" style="204" customWidth="1"/>
    <col min="13319" max="13319" width="14.140625" style="204" bestFit="1" customWidth="1"/>
    <col min="13320" max="13568" width="11.42578125" style="204"/>
    <col min="13569" max="13569" width="7.85546875" style="204" customWidth="1"/>
    <col min="13570" max="13570" width="11.140625" style="204" customWidth="1"/>
    <col min="13571" max="13571" width="53.85546875" style="204" customWidth="1"/>
    <col min="13572" max="13572" width="11.28515625" style="204" bestFit="1" customWidth="1"/>
    <col min="13573" max="13573" width="9.5703125" style="204" customWidth="1"/>
    <col min="13574" max="13574" width="18.5703125" style="204" customWidth="1"/>
    <col min="13575" max="13575" width="14.140625" style="204" bestFit="1" customWidth="1"/>
    <col min="13576" max="13824" width="11.42578125" style="204"/>
    <col min="13825" max="13825" width="7.85546875" style="204" customWidth="1"/>
    <col min="13826" max="13826" width="11.140625" style="204" customWidth="1"/>
    <col min="13827" max="13827" width="53.85546875" style="204" customWidth="1"/>
    <col min="13828" max="13828" width="11.28515625" style="204" bestFit="1" customWidth="1"/>
    <col min="13829" max="13829" width="9.5703125" style="204" customWidth="1"/>
    <col min="13830" max="13830" width="18.5703125" style="204" customWidth="1"/>
    <col min="13831" max="13831" width="14.140625" style="204" bestFit="1" customWidth="1"/>
    <col min="13832" max="14080" width="11.42578125" style="204"/>
    <col min="14081" max="14081" width="7.85546875" style="204" customWidth="1"/>
    <col min="14082" max="14082" width="11.140625" style="204" customWidth="1"/>
    <col min="14083" max="14083" width="53.85546875" style="204" customWidth="1"/>
    <col min="14084" max="14084" width="11.28515625" style="204" bestFit="1" customWidth="1"/>
    <col min="14085" max="14085" width="9.5703125" style="204" customWidth="1"/>
    <col min="14086" max="14086" width="18.5703125" style="204" customWidth="1"/>
    <col min="14087" max="14087" width="14.140625" style="204" bestFit="1" customWidth="1"/>
    <col min="14088" max="14336" width="11.42578125" style="204"/>
    <col min="14337" max="14337" width="7.85546875" style="204" customWidth="1"/>
    <col min="14338" max="14338" width="11.140625" style="204" customWidth="1"/>
    <col min="14339" max="14339" width="53.85546875" style="204" customWidth="1"/>
    <col min="14340" max="14340" width="11.28515625" style="204" bestFit="1" customWidth="1"/>
    <col min="14341" max="14341" width="9.5703125" style="204" customWidth="1"/>
    <col min="14342" max="14342" width="18.5703125" style="204" customWidth="1"/>
    <col min="14343" max="14343" width="14.140625" style="204" bestFit="1" customWidth="1"/>
    <col min="14344" max="14592" width="11.42578125" style="204"/>
    <col min="14593" max="14593" width="7.85546875" style="204" customWidth="1"/>
    <col min="14594" max="14594" width="11.140625" style="204" customWidth="1"/>
    <col min="14595" max="14595" width="53.85546875" style="204" customWidth="1"/>
    <col min="14596" max="14596" width="11.28515625" style="204" bestFit="1" customWidth="1"/>
    <col min="14597" max="14597" width="9.5703125" style="204" customWidth="1"/>
    <col min="14598" max="14598" width="18.5703125" style="204" customWidth="1"/>
    <col min="14599" max="14599" width="14.140625" style="204" bestFit="1" customWidth="1"/>
    <col min="14600" max="14848" width="11.42578125" style="204"/>
    <col min="14849" max="14849" width="7.85546875" style="204" customWidth="1"/>
    <col min="14850" max="14850" width="11.140625" style="204" customWidth="1"/>
    <col min="14851" max="14851" width="53.85546875" style="204" customWidth="1"/>
    <col min="14852" max="14852" width="11.28515625" style="204" bestFit="1" customWidth="1"/>
    <col min="14853" max="14853" width="9.5703125" style="204" customWidth="1"/>
    <col min="14854" max="14854" width="18.5703125" style="204" customWidth="1"/>
    <col min="14855" max="14855" width="14.140625" style="204" bestFit="1" customWidth="1"/>
    <col min="14856" max="15104" width="11.42578125" style="204"/>
    <col min="15105" max="15105" width="7.85546875" style="204" customWidth="1"/>
    <col min="15106" max="15106" width="11.140625" style="204" customWidth="1"/>
    <col min="15107" max="15107" width="53.85546875" style="204" customWidth="1"/>
    <col min="15108" max="15108" width="11.28515625" style="204" bestFit="1" customWidth="1"/>
    <col min="15109" max="15109" width="9.5703125" style="204" customWidth="1"/>
    <col min="15110" max="15110" width="18.5703125" style="204" customWidth="1"/>
    <col min="15111" max="15111" width="14.140625" style="204" bestFit="1" customWidth="1"/>
    <col min="15112" max="15360" width="11.42578125" style="204"/>
    <col min="15361" max="15361" width="7.85546875" style="204" customWidth="1"/>
    <col min="15362" max="15362" width="11.140625" style="204" customWidth="1"/>
    <col min="15363" max="15363" width="53.85546875" style="204" customWidth="1"/>
    <col min="15364" max="15364" width="11.28515625" style="204" bestFit="1" customWidth="1"/>
    <col min="15365" max="15365" width="9.5703125" style="204" customWidth="1"/>
    <col min="15366" max="15366" width="18.5703125" style="204" customWidth="1"/>
    <col min="15367" max="15367" width="14.140625" style="204" bestFit="1" customWidth="1"/>
    <col min="15368" max="15616" width="11.42578125" style="204"/>
    <col min="15617" max="15617" width="7.85546875" style="204" customWidth="1"/>
    <col min="15618" max="15618" width="11.140625" style="204" customWidth="1"/>
    <col min="15619" max="15619" width="53.85546875" style="204" customWidth="1"/>
    <col min="15620" max="15620" width="11.28515625" style="204" bestFit="1" customWidth="1"/>
    <col min="15621" max="15621" width="9.5703125" style="204" customWidth="1"/>
    <col min="15622" max="15622" width="18.5703125" style="204" customWidth="1"/>
    <col min="15623" max="15623" width="14.140625" style="204" bestFit="1" customWidth="1"/>
    <col min="15624" max="15872" width="11.42578125" style="204"/>
    <col min="15873" max="15873" width="7.85546875" style="204" customWidth="1"/>
    <col min="15874" max="15874" width="11.140625" style="204" customWidth="1"/>
    <col min="15875" max="15875" width="53.85546875" style="204" customWidth="1"/>
    <col min="15876" max="15876" width="11.28515625" style="204" bestFit="1" customWidth="1"/>
    <col min="15877" max="15877" width="9.5703125" style="204" customWidth="1"/>
    <col min="15878" max="15878" width="18.5703125" style="204" customWidth="1"/>
    <col min="15879" max="15879" width="14.140625" style="204" bestFit="1" customWidth="1"/>
    <col min="15880" max="16128" width="11.42578125" style="204"/>
    <col min="16129" max="16129" width="7.85546875" style="204" customWidth="1"/>
    <col min="16130" max="16130" width="11.140625" style="204" customWidth="1"/>
    <col min="16131" max="16131" width="53.85546875" style="204" customWidth="1"/>
    <col min="16132" max="16132" width="11.28515625" style="204" bestFit="1" customWidth="1"/>
    <col min="16133" max="16133" width="9.5703125" style="204" customWidth="1"/>
    <col min="16134" max="16134" width="18.5703125" style="204" customWidth="1"/>
    <col min="16135" max="16135" width="14.140625" style="204" bestFit="1" customWidth="1"/>
    <col min="16136" max="16384" width="11.42578125" style="204"/>
  </cols>
  <sheetData>
    <row r="1" spans="1:6" ht="59.25" customHeight="1">
      <c r="A1" s="446" t="str">
        <f>'OTS - Detailed'!A1:I1</f>
        <v>Providing OTS light Roofing arrangements</v>
      </c>
      <c r="B1" s="447"/>
      <c r="C1" s="447"/>
      <c r="D1" s="447"/>
      <c r="E1" s="447"/>
      <c r="F1" s="448"/>
    </row>
    <row r="2" spans="1:6" ht="24" customHeight="1">
      <c r="A2" s="445" t="s">
        <v>145</v>
      </c>
      <c r="B2" s="449"/>
      <c r="C2" s="449"/>
      <c r="D2" s="449"/>
      <c r="E2" s="449"/>
      <c r="F2" s="449"/>
    </row>
    <row r="3" spans="1:6" ht="23.1" customHeight="1">
      <c r="A3" s="176" t="s">
        <v>137</v>
      </c>
      <c r="B3" s="205" t="s">
        <v>28</v>
      </c>
      <c r="C3" s="206" t="s">
        <v>138</v>
      </c>
      <c r="D3" s="205" t="s">
        <v>125</v>
      </c>
      <c r="E3" s="205" t="s">
        <v>146</v>
      </c>
      <c r="F3" s="205" t="s">
        <v>127</v>
      </c>
    </row>
    <row r="4" spans="1:6" ht="126">
      <c r="A4" s="180">
        <v>1</v>
      </c>
      <c r="B4" s="185">
        <f>'OTS - Detailed'!H7</f>
        <v>214.79680000000002</v>
      </c>
      <c r="C4" s="207" t="s">
        <v>191</v>
      </c>
      <c r="D4" s="185">
        <v>4500</v>
      </c>
      <c r="E4" s="185" t="s">
        <v>14</v>
      </c>
      <c r="F4" s="185">
        <f t="shared" ref="F4" si="0">D4*B4</f>
        <v>966585.60000000009</v>
      </c>
    </row>
    <row r="5" spans="1:6" ht="30.75" customHeight="1">
      <c r="A5" s="180"/>
      <c r="B5" s="185"/>
      <c r="C5" s="208"/>
      <c r="D5" s="449" t="s">
        <v>8</v>
      </c>
      <c r="E5" s="449"/>
      <c r="F5" s="209">
        <f>SUM(F4:F4)</f>
        <v>966585.60000000009</v>
      </c>
    </row>
    <row r="6" spans="1:6" s="216" customFormat="1" ht="30.75" customHeight="1">
      <c r="A6" s="176"/>
      <c r="B6" s="205"/>
      <c r="C6" s="205"/>
      <c r="D6" s="449" t="s">
        <v>9</v>
      </c>
      <c r="E6" s="449"/>
      <c r="F6" s="209">
        <v>966600</v>
      </c>
    </row>
  </sheetData>
  <mergeCells count="4">
    <mergeCell ref="A1:F1"/>
    <mergeCell ref="A2:F2"/>
    <mergeCell ref="D5:E5"/>
    <mergeCell ref="D6:E6"/>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K389"/>
  <sheetViews>
    <sheetView topLeftCell="A24" workbookViewId="0">
      <selection activeCell="B27" sqref="B27"/>
    </sheetView>
  </sheetViews>
  <sheetFormatPr defaultRowHeight="15"/>
  <cols>
    <col min="1" max="1" width="5.7109375" style="200" customWidth="1"/>
    <col min="2" max="2" width="59.140625" style="201" customWidth="1"/>
    <col min="3" max="3" width="8.42578125" style="202" bestFit="1" customWidth="1"/>
    <col min="4" max="4" width="8.42578125" style="202" customWidth="1"/>
    <col min="5" max="5" width="9.5703125" style="202" bestFit="1" customWidth="1"/>
    <col min="6" max="6" width="9.85546875" style="172" customWidth="1"/>
    <col min="7" max="7" width="8.85546875" style="172" customWidth="1"/>
    <col min="8" max="8" width="10.28515625" style="172" customWidth="1"/>
    <col min="9" max="9" width="12" style="172" bestFit="1" customWidth="1"/>
    <col min="10" max="10" width="10" style="203" customWidth="1"/>
    <col min="11" max="257" width="9.140625" style="172"/>
    <col min="258" max="258" width="5.7109375" style="172" customWidth="1"/>
    <col min="259" max="259" width="41.5703125" style="172" customWidth="1"/>
    <col min="260" max="261" width="8.42578125" style="172" bestFit="1" customWidth="1"/>
    <col min="262" max="262" width="9.85546875" style="172" bestFit="1" customWidth="1"/>
    <col min="263" max="263" width="8.85546875" style="172" customWidth="1"/>
    <col min="264" max="264" width="10" style="172" customWidth="1"/>
    <col min="265" max="265" width="12" style="172" bestFit="1" customWidth="1"/>
    <col min="266" max="266" width="10" style="172" customWidth="1"/>
    <col min="267" max="513" width="9.140625" style="172"/>
    <col min="514" max="514" width="5.7109375" style="172" customWidth="1"/>
    <col min="515" max="515" width="41.5703125" style="172" customWidth="1"/>
    <col min="516" max="517" width="8.42578125" style="172" bestFit="1" customWidth="1"/>
    <col min="518" max="518" width="9.85546875" style="172" bestFit="1" customWidth="1"/>
    <col min="519" max="519" width="8.85546875" style="172" customWidth="1"/>
    <col min="520" max="520" width="10" style="172" customWidth="1"/>
    <col min="521" max="521" width="12" style="172" bestFit="1" customWidth="1"/>
    <col min="522" max="522" width="10" style="172" customWidth="1"/>
    <col min="523" max="769" width="9.140625" style="172"/>
    <col min="770" max="770" width="5.7109375" style="172" customWidth="1"/>
    <col min="771" max="771" width="41.5703125" style="172" customWidth="1"/>
    <col min="772" max="773" width="8.42578125" style="172" bestFit="1" customWidth="1"/>
    <col min="774" max="774" width="9.85546875" style="172" bestFit="1" customWidth="1"/>
    <col min="775" max="775" width="8.85546875" style="172" customWidth="1"/>
    <col min="776" max="776" width="10" style="172" customWidth="1"/>
    <col min="777" max="777" width="12" style="172" bestFit="1" customWidth="1"/>
    <col min="778" max="778" width="10" style="172" customWidth="1"/>
    <col min="779" max="1025" width="9.140625" style="172"/>
    <col min="1026" max="1026" width="5.7109375" style="172" customWidth="1"/>
    <col min="1027" max="1027" width="41.5703125" style="172" customWidth="1"/>
    <col min="1028" max="1029" width="8.42578125" style="172" bestFit="1" customWidth="1"/>
    <col min="1030" max="1030" width="9.85546875" style="172" bestFit="1" customWidth="1"/>
    <col min="1031" max="1031" width="8.85546875" style="172" customWidth="1"/>
    <col min="1032" max="1032" width="10" style="172" customWidth="1"/>
    <col min="1033" max="1033" width="12" style="172" bestFit="1" customWidth="1"/>
    <col min="1034" max="1034" width="10" style="172" customWidth="1"/>
    <col min="1035" max="1281" width="9.140625" style="172"/>
    <col min="1282" max="1282" width="5.7109375" style="172" customWidth="1"/>
    <col min="1283" max="1283" width="41.5703125" style="172" customWidth="1"/>
    <col min="1284" max="1285" width="8.42578125" style="172" bestFit="1" customWidth="1"/>
    <col min="1286" max="1286" width="9.85546875" style="172" bestFit="1" customWidth="1"/>
    <col min="1287" max="1287" width="8.85546875" style="172" customWidth="1"/>
    <col min="1288" max="1288" width="10" style="172" customWidth="1"/>
    <col min="1289" max="1289" width="12" style="172" bestFit="1" customWidth="1"/>
    <col min="1290" max="1290" width="10" style="172" customWidth="1"/>
    <col min="1291" max="1537" width="9.140625" style="172"/>
    <col min="1538" max="1538" width="5.7109375" style="172" customWidth="1"/>
    <col min="1539" max="1539" width="41.5703125" style="172" customWidth="1"/>
    <col min="1540" max="1541" width="8.42578125" style="172" bestFit="1" customWidth="1"/>
    <col min="1542" max="1542" width="9.85546875" style="172" bestFit="1" customWidth="1"/>
    <col min="1543" max="1543" width="8.85546875" style="172" customWidth="1"/>
    <col min="1544" max="1544" width="10" style="172" customWidth="1"/>
    <col min="1545" max="1545" width="12" style="172" bestFit="1" customWidth="1"/>
    <col min="1546" max="1546" width="10" style="172" customWidth="1"/>
    <col min="1547" max="1793" width="9.140625" style="172"/>
    <col min="1794" max="1794" width="5.7109375" style="172" customWidth="1"/>
    <col min="1795" max="1795" width="41.5703125" style="172" customWidth="1"/>
    <col min="1796" max="1797" width="8.42578125" style="172" bestFit="1" customWidth="1"/>
    <col min="1798" max="1798" width="9.85546875" style="172" bestFit="1" customWidth="1"/>
    <col min="1799" max="1799" width="8.85546875" style="172" customWidth="1"/>
    <col min="1800" max="1800" width="10" style="172" customWidth="1"/>
    <col min="1801" max="1801" width="12" style="172" bestFit="1" customWidth="1"/>
    <col min="1802" max="1802" width="10" style="172" customWidth="1"/>
    <col min="1803" max="2049" width="9.140625" style="172"/>
    <col min="2050" max="2050" width="5.7109375" style="172" customWidth="1"/>
    <col min="2051" max="2051" width="41.5703125" style="172" customWidth="1"/>
    <col min="2052" max="2053" width="8.42578125" style="172" bestFit="1" customWidth="1"/>
    <col min="2054" max="2054" width="9.85546875" style="172" bestFit="1" customWidth="1"/>
    <col min="2055" max="2055" width="8.85546875" style="172" customWidth="1"/>
    <col min="2056" max="2056" width="10" style="172" customWidth="1"/>
    <col min="2057" max="2057" width="12" style="172" bestFit="1" customWidth="1"/>
    <col min="2058" max="2058" width="10" style="172" customWidth="1"/>
    <col min="2059" max="2305" width="9.140625" style="172"/>
    <col min="2306" max="2306" width="5.7109375" style="172" customWidth="1"/>
    <col min="2307" max="2307" width="41.5703125" style="172" customWidth="1"/>
    <col min="2308" max="2309" width="8.42578125" style="172" bestFit="1" customWidth="1"/>
    <col min="2310" max="2310" width="9.85546875" style="172" bestFit="1" customWidth="1"/>
    <col min="2311" max="2311" width="8.85546875" style="172" customWidth="1"/>
    <col min="2312" max="2312" width="10" style="172" customWidth="1"/>
    <col min="2313" max="2313" width="12" style="172" bestFit="1" customWidth="1"/>
    <col min="2314" max="2314" width="10" style="172" customWidth="1"/>
    <col min="2315" max="2561" width="9.140625" style="172"/>
    <col min="2562" max="2562" width="5.7109375" style="172" customWidth="1"/>
    <col min="2563" max="2563" width="41.5703125" style="172" customWidth="1"/>
    <col min="2564" max="2565" width="8.42578125" style="172" bestFit="1" customWidth="1"/>
    <col min="2566" max="2566" width="9.85546875" style="172" bestFit="1" customWidth="1"/>
    <col min="2567" max="2567" width="8.85546875" style="172" customWidth="1"/>
    <col min="2568" max="2568" width="10" style="172" customWidth="1"/>
    <col min="2569" max="2569" width="12" style="172" bestFit="1" customWidth="1"/>
    <col min="2570" max="2570" width="10" style="172" customWidth="1"/>
    <col min="2571" max="2817" width="9.140625" style="172"/>
    <col min="2818" max="2818" width="5.7109375" style="172" customWidth="1"/>
    <col min="2819" max="2819" width="41.5703125" style="172" customWidth="1"/>
    <col min="2820" max="2821" width="8.42578125" style="172" bestFit="1" customWidth="1"/>
    <col min="2822" max="2822" width="9.85546875" style="172" bestFit="1" customWidth="1"/>
    <col min="2823" max="2823" width="8.85546875" style="172" customWidth="1"/>
    <col min="2824" max="2824" width="10" style="172" customWidth="1"/>
    <col min="2825" max="2825" width="12" style="172" bestFit="1" customWidth="1"/>
    <col min="2826" max="2826" width="10" style="172" customWidth="1"/>
    <col min="2827" max="3073" width="9.140625" style="172"/>
    <col min="3074" max="3074" width="5.7109375" style="172" customWidth="1"/>
    <col min="3075" max="3075" width="41.5703125" style="172" customWidth="1"/>
    <col min="3076" max="3077" width="8.42578125" style="172" bestFit="1" customWidth="1"/>
    <col min="3078" max="3078" width="9.85546875" style="172" bestFit="1" customWidth="1"/>
    <col min="3079" max="3079" width="8.85546875" style="172" customWidth="1"/>
    <col min="3080" max="3080" width="10" style="172" customWidth="1"/>
    <col min="3081" max="3081" width="12" style="172" bestFit="1" customWidth="1"/>
    <col min="3082" max="3082" width="10" style="172" customWidth="1"/>
    <col min="3083" max="3329" width="9.140625" style="172"/>
    <col min="3330" max="3330" width="5.7109375" style="172" customWidth="1"/>
    <col min="3331" max="3331" width="41.5703125" style="172" customWidth="1"/>
    <col min="3332" max="3333" width="8.42578125" style="172" bestFit="1" customWidth="1"/>
    <col min="3334" max="3334" width="9.85546875" style="172" bestFit="1" customWidth="1"/>
    <col min="3335" max="3335" width="8.85546875" style="172" customWidth="1"/>
    <col min="3336" max="3336" width="10" style="172" customWidth="1"/>
    <col min="3337" max="3337" width="12" style="172" bestFit="1" customWidth="1"/>
    <col min="3338" max="3338" width="10" style="172" customWidth="1"/>
    <col min="3339" max="3585" width="9.140625" style="172"/>
    <col min="3586" max="3586" width="5.7109375" style="172" customWidth="1"/>
    <col min="3587" max="3587" width="41.5703125" style="172" customWidth="1"/>
    <col min="3588" max="3589" width="8.42578125" style="172" bestFit="1" customWidth="1"/>
    <col min="3590" max="3590" width="9.85546875" style="172" bestFit="1" customWidth="1"/>
    <col min="3591" max="3591" width="8.85546875" style="172" customWidth="1"/>
    <col min="3592" max="3592" width="10" style="172" customWidth="1"/>
    <col min="3593" max="3593" width="12" style="172" bestFit="1" customWidth="1"/>
    <col min="3594" max="3594" width="10" style="172" customWidth="1"/>
    <col min="3595" max="3841" width="9.140625" style="172"/>
    <col min="3842" max="3842" width="5.7109375" style="172" customWidth="1"/>
    <col min="3843" max="3843" width="41.5703125" style="172" customWidth="1"/>
    <col min="3844" max="3845" width="8.42578125" style="172" bestFit="1" customWidth="1"/>
    <col min="3846" max="3846" width="9.85546875" style="172" bestFit="1" customWidth="1"/>
    <col min="3847" max="3847" width="8.85546875" style="172" customWidth="1"/>
    <col min="3848" max="3848" width="10" style="172" customWidth="1"/>
    <col min="3849" max="3849" width="12" style="172" bestFit="1" customWidth="1"/>
    <col min="3850" max="3850" width="10" style="172" customWidth="1"/>
    <col min="3851" max="4097" width="9.140625" style="172"/>
    <col min="4098" max="4098" width="5.7109375" style="172" customWidth="1"/>
    <col min="4099" max="4099" width="41.5703125" style="172" customWidth="1"/>
    <col min="4100" max="4101" width="8.42578125" style="172" bestFit="1" customWidth="1"/>
    <col min="4102" max="4102" width="9.85546875" style="172" bestFit="1" customWidth="1"/>
    <col min="4103" max="4103" width="8.85546875" style="172" customWidth="1"/>
    <col min="4104" max="4104" width="10" style="172" customWidth="1"/>
    <col min="4105" max="4105" width="12" style="172" bestFit="1" customWidth="1"/>
    <col min="4106" max="4106" width="10" style="172" customWidth="1"/>
    <col min="4107" max="4353" width="9.140625" style="172"/>
    <col min="4354" max="4354" width="5.7109375" style="172" customWidth="1"/>
    <col min="4355" max="4355" width="41.5703125" style="172" customWidth="1"/>
    <col min="4356" max="4357" width="8.42578125" style="172" bestFit="1" customWidth="1"/>
    <col min="4358" max="4358" width="9.85546875" style="172" bestFit="1" customWidth="1"/>
    <col min="4359" max="4359" width="8.85546875" style="172" customWidth="1"/>
    <col min="4360" max="4360" width="10" style="172" customWidth="1"/>
    <col min="4361" max="4361" width="12" style="172" bestFit="1" customWidth="1"/>
    <col min="4362" max="4362" width="10" style="172" customWidth="1"/>
    <col min="4363" max="4609" width="9.140625" style="172"/>
    <col min="4610" max="4610" width="5.7109375" style="172" customWidth="1"/>
    <col min="4611" max="4611" width="41.5703125" style="172" customWidth="1"/>
    <col min="4612" max="4613" width="8.42578125" style="172" bestFit="1" customWidth="1"/>
    <col min="4614" max="4614" width="9.85546875" style="172" bestFit="1" customWidth="1"/>
    <col min="4615" max="4615" width="8.85546875" style="172" customWidth="1"/>
    <col min="4616" max="4616" width="10" style="172" customWidth="1"/>
    <col min="4617" max="4617" width="12" style="172" bestFit="1" customWidth="1"/>
    <col min="4618" max="4618" width="10" style="172" customWidth="1"/>
    <col min="4619" max="4865" width="9.140625" style="172"/>
    <col min="4866" max="4866" width="5.7109375" style="172" customWidth="1"/>
    <col min="4867" max="4867" width="41.5703125" style="172" customWidth="1"/>
    <col min="4868" max="4869" width="8.42578125" style="172" bestFit="1" customWidth="1"/>
    <col min="4870" max="4870" width="9.85546875" style="172" bestFit="1" customWidth="1"/>
    <col min="4871" max="4871" width="8.85546875" style="172" customWidth="1"/>
    <col min="4872" max="4872" width="10" style="172" customWidth="1"/>
    <col min="4873" max="4873" width="12" style="172" bestFit="1" customWidth="1"/>
    <col min="4874" max="4874" width="10" style="172" customWidth="1"/>
    <col min="4875" max="5121" width="9.140625" style="172"/>
    <col min="5122" max="5122" width="5.7109375" style="172" customWidth="1"/>
    <col min="5123" max="5123" width="41.5703125" style="172" customWidth="1"/>
    <col min="5124" max="5125" width="8.42578125" style="172" bestFit="1" customWidth="1"/>
    <col min="5126" max="5126" width="9.85546875" style="172" bestFit="1" customWidth="1"/>
    <col min="5127" max="5127" width="8.85546875" style="172" customWidth="1"/>
    <col min="5128" max="5128" width="10" style="172" customWidth="1"/>
    <col min="5129" max="5129" width="12" style="172" bestFit="1" customWidth="1"/>
    <col min="5130" max="5130" width="10" style="172" customWidth="1"/>
    <col min="5131" max="5377" width="9.140625" style="172"/>
    <col min="5378" max="5378" width="5.7109375" style="172" customWidth="1"/>
    <col min="5379" max="5379" width="41.5703125" style="172" customWidth="1"/>
    <col min="5380" max="5381" width="8.42578125" style="172" bestFit="1" customWidth="1"/>
    <col min="5382" max="5382" width="9.85546875" style="172" bestFit="1" customWidth="1"/>
    <col min="5383" max="5383" width="8.85546875" style="172" customWidth="1"/>
    <col min="5384" max="5384" width="10" style="172" customWidth="1"/>
    <col min="5385" max="5385" width="12" style="172" bestFit="1" customWidth="1"/>
    <col min="5386" max="5386" width="10" style="172" customWidth="1"/>
    <col min="5387" max="5633" width="9.140625" style="172"/>
    <col min="5634" max="5634" width="5.7109375" style="172" customWidth="1"/>
    <col min="5635" max="5635" width="41.5703125" style="172" customWidth="1"/>
    <col min="5636" max="5637" width="8.42578125" style="172" bestFit="1" customWidth="1"/>
    <col min="5638" max="5638" width="9.85546875" style="172" bestFit="1" customWidth="1"/>
    <col min="5639" max="5639" width="8.85546875" style="172" customWidth="1"/>
    <col min="5640" max="5640" width="10" style="172" customWidth="1"/>
    <col min="5641" max="5641" width="12" style="172" bestFit="1" customWidth="1"/>
    <col min="5642" max="5642" width="10" style="172" customWidth="1"/>
    <col min="5643" max="5889" width="9.140625" style="172"/>
    <col min="5890" max="5890" width="5.7109375" style="172" customWidth="1"/>
    <col min="5891" max="5891" width="41.5703125" style="172" customWidth="1"/>
    <col min="5892" max="5893" width="8.42578125" style="172" bestFit="1" customWidth="1"/>
    <col min="5894" max="5894" width="9.85546875" style="172" bestFit="1" customWidth="1"/>
    <col min="5895" max="5895" width="8.85546875" style="172" customWidth="1"/>
    <col min="5896" max="5896" width="10" style="172" customWidth="1"/>
    <col min="5897" max="5897" width="12" style="172" bestFit="1" customWidth="1"/>
    <col min="5898" max="5898" width="10" style="172" customWidth="1"/>
    <col min="5899" max="6145" width="9.140625" style="172"/>
    <col min="6146" max="6146" width="5.7109375" style="172" customWidth="1"/>
    <col min="6147" max="6147" width="41.5703125" style="172" customWidth="1"/>
    <col min="6148" max="6149" width="8.42578125" style="172" bestFit="1" customWidth="1"/>
    <col min="6150" max="6150" width="9.85546875" style="172" bestFit="1" customWidth="1"/>
    <col min="6151" max="6151" width="8.85546875" style="172" customWidth="1"/>
    <col min="6152" max="6152" width="10" style="172" customWidth="1"/>
    <col min="6153" max="6153" width="12" style="172" bestFit="1" customWidth="1"/>
    <col min="6154" max="6154" width="10" style="172" customWidth="1"/>
    <col min="6155" max="6401" width="9.140625" style="172"/>
    <col min="6402" max="6402" width="5.7109375" style="172" customWidth="1"/>
    <col min="6403" max="6403" width="41.5703125" style="172" customWidth="1"/>
    <col min="6404" max="6405" width="8.42578125" style="172" bestFit="1" customWidth="1"/>
    <col min="6406" max="6406" width="9.85546875" style="172" bestFit="1" customWidth="1"/>
    <col min="6407" max="6407" width="8.85546875" style="172" customWidth="1"/>
    <col min="6408" max="6408" width="10" style="172" customWidth="1"/>
    <col min="6409" max="6409" width="12" style="172" bestFit="1" customWidth="1"/>
    <col min="6410" max="6410" width="10" style="172" customWidth="1"/>
    <col min="6411" max="6657" width="9.140625" style="172"/>
    <col min="6658" max="6658" width="5.7109375" style="172" customWidth="1"/>
    <col min="6659" max="6659" width="41.5703125" style="172" customWidth="1"/>
    <col min="6660" max="6661" width="8.42578125" style="172" bestFit="1" customWidth="1"/>
    <col min="6662" max="6662" width="9.85546875" style="172" bestFit="1" customWidth="1"/>
    <col min="6663" max="6663" width="8.85546875" style="172" customWidth="1"/>
    <col min="6664" max="6664" width="10" style="172" customWidth="1"/>
    <col min="6665" max="6665" width="12" style="172" bestFit="1" customWidth="1"/>
    <col min="6666" max="6666" width="10" style="172" customWidth="1"/>
    <col min="6667" max="6913" width="9.140625" style="172"/>
    <col min="6914" max="6914" width="5.7109375" style="172" customWidth="1"/>
    <col min="6915" max="6915" width="41.5703125" style="172" customWidth="1"/>
    <col min="6916" max="6917" width="8.42578125" style="172" bestFit="1" customWidth="1"/>
    <col min="6918" max="6918" width="9.85546875" style="172" bestFit="1" customWidth="1"/>
    <col min="6919" max="6919" width="8.85546875" style="172" customWidth="1"/>
    <col min="6920" max="6920" width="10" style="172" customWidth="1"/>
    <col min="6921" max="6921" width="12" style="172" bestFit="1" customWidth="1"/>
    <col min="6922" max="6922" width="10" style="172" customWidth="1"/>
    <col min="6923" max="7169" width="9.140625" style="172"/>
    <col min="7170" max="7170" width="5.7109375" style="172" customWidth="1"/>
    <col min="7171" max="7171" width="41.5703125" style="172" customWidth="1"/>
    <col min="7172" max="7173" width="8.42578125" style="172" bestFit="1" customWidth="1"/>
    <col min="7174" max="7174" width="9.85546875" style="172" bestFit="1" customWidth="1"/>
    <col min="7175" max="7175" width="8.85546875" style="172" customWidth="1"/>
    <col min="7176" max="7176" width="10" style="172" customWidth="1"/>
    <col min="7177" max="7177" width="12" style="172" bestFit="1" customWidth="1"/>
    <col min="7178" max="7178" width="10" style="172" customWidth="1"/>
    <col min="7179" max="7425" width="9.140625" style="172"/>
    <col min="7426" max="7426" width="5.7109375" style="172" customWidth="1"/>
    <col min="7427" max="7427" width="41.5703125" style="172" customWidth="1"/>
    <col min="7428" max="7429" width="8.42578125" style="172" bestFit="1" customWidth="1"/>
    <col min="7430" max="7430" width="9.85546875" style="172" bestFit="1" customWidth="1"/>
    <col min="7431" max="7431" width="8.85546875" style="172" customWidth="1"/>
    <col min="7432" max="7432" width="10" style="172" customWidth="1"/>
    <col min="7433" max="7433" width="12" style="172" bestFit="1" customWidth="1"/>
    <col min="7434" max="7434" width="10" style="172" customWidth="1"/>
    <col min="7435" max="7681" width="9.140625" style="172"/>
    <col min="7682" max="7682" width="5.7109375" style="172" customWidth="1"/>
    <col min="7683" max="7683" width="41.5703125" style="172" customWidth="1"/>
    <col min="7684" max="7685" width="8.42578125" style="172" bestFit="1" customWidth="1"/>
    <col min="7686" max="7686" width="9.85546875" style="172" bestFit="1" customWidth="1"/>
    <col min="7687" max="7687" width="8.85546875" style="172" customWidth="1"/>
    <col min="7688" max="7688" width="10" style="172" customWidth="1"/>
    <col min="7689" max="7689" width="12" style="172" bestFit="1" customWidth="1"/>
    <col min="7690" max="7690" width="10" style="172" customWidth="1"/>
    <col min="7691" max="7937" width="9.140625" style="172"/>
    <col min="7938" max="7938" width="5.7109375" style="172" customWidth="1"/>
    <col min="7939" max="7939" width="41.5703125" style="172" customWidth="1"/>
    <col min="7940" max="7941" width="8.42578125" style="172" bestFit="1" customWidth="1"/>
    <col min="7942" max="7942" width="9.85546875" style="172" bestFit="1" customWidth="1"/>
    <col min="7943" max="7943" width="8.85546875" style="172" customWidth="1"/>
    <col min="7944" max="7944" width="10" style="172" customWidth="1"/>
    <col min="7945" max="7945" width="12" style="172" bestFit="1" customWidth="1"/>
    <col min="7946" max="7946" width="10" style="172" customWidth="1"/>
    <col min="7947" max="8193" width="9.140625" style="172"/>
    <col min="8194" max="8194" width="5.7109375" style="172" customWidth="1"/>
    <col min="8195" max="8195" width="41.5703125" style="172" customWidth="1"/>
    <col min="8196" max="8197" width="8.42578125" style="172" bestFit="1" customWidth="1"/>
    <col min="8198" max="8198" width="9.85546875" style="172" bestFit="1" customWidth="1"/>
    <col min="8199" max="8199" width="8.85546875" style="172" customWidth="1"/>
    <col min="8200" max="8200" width="10" style="172" customWidth="1"/>
    <col min="8201" max="8201" width="12" style="172" bestFit="1" customWidth="1"/>
    <col min="8202" max="8202" width="10" style="172" customWidth="1"/>
    <col min="8203" max="8449" width="9.140625" style="172"/>
    <col min="8450" max="8450" width="5.7109375" style="172" customWidth="1"/>
    <col min="8451" max="8451" width="41.5703125" style="172" customWidth="1"/>
    <col min="8452" max="8453" width="8.42578125" style="172" bestFit="1" customWidth="1"/>
    <col min="8454" max="8454" width="9.85546875" style="172" bestFit="1" customWidth="1"/>
    <col min="8455" max="8455" width="8.85546875" style="172" customWidth="1"/>
    <col min="8456" max="8456" width="10" style="172" customWidth="1"/>
    <col min="8457" max="8457" width="12" style="172" bestFit="1" customWidth="1"/>
    <col min="8458" max="8458" width="10" style="172" customWidth="1"/>
    <col min="8459" max="8705" width="9.140625" style="172"/>
    <col min="8706" max="8706" width="5.7109375" style="172" customWidth="1"/>
    <col min="8707" max="8707" width="41.5703125" style="172" customWidth="1"/>
    <col min="8708" max="8709" width="8.42578125" style="172" bestFit="1" customWidth="1"/>
    <col min="8710" max="8710" width="9.85546875" style="172" bestFit="1" customWidth="1"/>
    <col min="8711" max="8711" width="8.85546875" style="172" customWidth="1"/>
    <col min="8712" max="8712" width="10" style="172" customWidth="1"/>
    <col min="8713" max="8713" width="12" style="172" bestFit="1" customWidth="1"/>
    <col min="8714" max="8714" width="10" style="172" customWidth="1"/>
    <col min="8715" max="8961" width="9.140625" style="172"/>
    <col min="8962" max="8962" width="5.7109375" style="172" customWidth="1"/>
    <col min="8963" max="8963" width="41.5703125" style="172" customWidth="1"/>
    <col min="8964" max="8965" width="8.42578125" style="172" bestFit="1" customWidth="1"/>
    <col min="8966" max="8966" width="9.85546875" style="172" bestFit="1" customWidth="1"/>
    <col min="8967" max="8967" width="8.85546875" style="172" customWidth="1"/>
    <col min="8968" max="8968" width="10" style="172" customWidth="1"/>
    <col min="8969" max="8969" width="12" style="172" bestFit="1" customWidth="1"/>
    <col min="8970" max="8970" width="10" style="172" customWidth="1"/>
    <col min="8971" max="9217" width="9.140625" style="172"/>
    <col min="9218" max="9218" width="5.7109375" style="172" customWidth="1"/>
    <col min="9219" max="9219" width="41.5703125" style="172" customWidth="1"/>
    <col min="9220" max="9221" width="8.42578125" style="172" bestFit="1" customWidth="1"/>
    <col min="9222" max="9222" width="9.85546875" style="172" bestFit="1" customWidth="1"/>
    <col min="9223" max="9223" width="8.85546875" style="172" customWidth="1"/>
    <col min="9224" max="9224" width="10" style="172" customWidth="1"/>
    <col min="9225" max="9225" width="12" style="172" bestFit="1" customWidth="1"/>
    <col min="9226" max="9226" width="10" style="172" customWidth="1"/>
    <col min="9227" max="9473" width="9.140625" style="172"/>
    <col min="9474" max="9474" width="5.7109375" style="172" customWidth="1"/>
    <col min="9475" max="9475" width="41.5703125" style="172" customWidth="1"/>
    <col min="9476" max="9477" width="8.42578125" style="172" bestFit="1" customWidth="1"/>
    <col min="9478" max="9478" width="9.85546875" style="172" bestFit="1" customWidth="1"/>
    <col min="9479" max="9479" width="8.85546875" style="172" customWidth="1"/>
    <col min="9480" max="9480" width="10" style="172" customWidth="1"/>
    <col min="9481" max="9481" width="12" style="172" bestFit="1" customWidth="1"/>
    <col min="9482" max="9482" width="10" style="172" customWidth="1"/>
    <col min="9483" max="9729" width="9.140625" style="172"/>
    <col min="9730" max="9730" width="5.7109375" style="172" customWidth="1"/>
    <col min="9731" max="9731" width="41.5703125" style="172" customWidth="1"/>
    <col min="9732" max="9733" width="8.42578125" style="172" bestFit="1" customWidth="1"/>
    <col min="9734" max="9734" width="9.85546875" style="172" bestFit="1" customWidth="1"/>
    <col min="9735" max="9735" width="8.85546875" style="172" customWidth="1"/>
    <col min="9736" max="9736" width="10" style="172" customWidth="1"/>
    <col min="9737" max="9737" width="12" style="172" bestFit="1" customWidth="1"/>
    <col min="9738" max="9738" width="10" style="172" customWidth="1"/>
    <col min="9739" max="9985" width="9.140625" style="172"/>
    <col min="9986" max="9986" width="5.7109375" style="172" customWidth="1"/>
    <col min="9987" max="9987" width="41.5703125" style="172" customWidth="1"/>
    <col min="9988" max="9989" width="8.42578125" style="172" bestFit="1" customWidth="1"/>
    <col min="9990" max="9990" width="9.85546875" style="172" bestFit="1" customWidth="1"/>
    <col min="9991" max="9991" width="8.85546875" style="172" customWidth="1"/>
    <col min="9992" max="9992" width="10" style="172" customWidth="1"/>
    <col min="9993" max="9993" width="12" style="172" bestFit="1" customWidth="1"/>
    <col min="9994" max="9994" width="10" style="172" customWidth="1"/>
    <col min="9995" max="10241" width="9.140625" style="172"/>
    <col min="10242" max="10242" width="5.7109375" style="172" customWidth="1"/>
    <col min="10243" max="10243" width="41.5703125" style="172" customWidth="1"/>
    <col min="10244" max="10245" width="8.42578125" style="172" bestFit="1" customWidth="1"/>
    <col min="10246" max="10246" width="9.85546875" style="172" bestFit="1" customWidth="1"/>
    <col min="10247" max="10247" width="8.85546875" style="172" customWidth="1"/>
    <col min="10248" max="10248" width="10" style="172" customWidth="1"/>
    <col min="10249" max="10249" width="12" style="172" bestFit="1" customWidth="1"/>
    <col min="10250" max="10250" width="10" style="172" customWidth="1"/>
    <col min="10251" max="10497" width="9.140625" style="172"/>
    <col min="10498" max="10498" width="5.7109375" style="172" customWidth="1"/>
    <col min="10499" max="10499" width="41.5703125" style="172" customWidth="1"/>
    <col min="10500" max="10501" width="8.42578125" style="172" bestFit="1" customWidth="1"/>
    <col min="10502" max="10502" width="9.85546875" style="172" bestFit="1" customWidth="1"/>
    <col min="10503" max="10503" width="8.85546875" style="172" customWidth="1"/>
    <col min="10504" max="10504" width="10" style="172" customWidth="1"/>
    <col min="10505" max="10505" width="12" style="172" bestFit="1" customWidth="1"/>
    <col min="10506" max="10506" width="10" style="172" customWidth="1"/>
    <col min="10507" max="10753" width="9.140625" style="172"/>
    <col min="10754" max="10754" width="5.7109375" style="172" customWidth="1"/>
    <col min="10755" max="10755" width="41.5703125" style="172" customWidth="1"/>
    <col min="10756" max="10757" width="8.42578125" style="172" bestFit="1" customWidth="1"/>
    <col min="10758" max="10758" width="9.85546875" style="172" bestFit="1" customWidth="1"/>
    <col min="10759" max="10759" width="8.85546875" style="172" customWidth="1"/>
    <col min="10760" max="10760" width="10" style="172" customWidth="1"/>
    <col min="10761" max="10761" width="12" style="172" bestFit="1" customWidth="1"/>
    <col min="10762" max="10762" width="10" style="172" customWidth="1"/>
    <col min="10763" max="11009" width="9.140625" style="172"/>
    <col min="11010" max="11010" width="5.7109375" style="172" customWidth="1"/>
    <col min="11011" max="11011" width="41.5703125" style="172" customWidth="1"/>
    <col min="11012" max="11013" width="8.42578125" style="172" bestFit="1" customWidth="1"/>
    <col min="11014" max="11014" width="9.85546875" style="172" bestFit="1" customWidth="1"/>
    <col min="11015" max="11015" width="8.85546875" style="172" customWidth="1"/>
    <col min="11016" max="11016" width="10" style="172" customWidth="1"/>
    <col min="11017" max="11017" width="12" style="172" bestFit="1" customWidth="1"/>
    <col min="11018" max="11018" width="10" style="172" customWidth="1"/>
    <col min="11019" max="11265" width="9.140625" style="172"/>
    <col min="11266" max="11266" width="5.7109375" style="172" customWidth="1"/>
    <col min="11267" max="11267" width="41.5703125" style="172" customWidth="1"/>
    <col min="11268" max="11269" width="8.42578125" style="172" bestFit="1" customWidth="1"/>
    <col min="11270" max="11270" width="9.85546875" style="172" bestFit="1" customWidth="1"/>
    <col min="11271" max="11271" width="8.85546875" style="172" customWidth="1"/>
    <col min="11272" max="11272" width="10" style="172" customWidth="1"/>
    <col min="11273" max="11273" width="12" style="172" bestFit="1" customWidth="1"/>
    <col min="11274" max="11274" width="10" style="172" customWidth="1"/>
    <col min="11275" max="11521" width="9.140625" style="172"/>
    <col min="11522" max="11522" width="5.7109375" style="172" customWidth="1"/>
    <col min="11523" max="11523" width="41.5703125" style="172" customWidth="1"/>
    <col min="11524" max="11525" width="8.42578125" style="172" bestFit="1" customWidth="1"/>
    <col min="11526" max="11526" width="9.85546875" style="172" bestFit="1" customWidth="1"/>
    <col min="11527" max="11527" width="8.85546875" style="172" customWidth="1"/>
    <col min="11528" max="11528" width="10" style="172" customWidth="1"/>
    <col min="11529" max="11529" width="12" style="172" bestFit="1" customWidth="1"/>
    <col min="11530" max="11530" width="10" style="172" customWidth="1"/>
    <col min="11531" max="11777" width="9.140625" style="172"/>
    <col min="11778" max="11778" width="5.7109375" style="172" customWidth="1"/>
    <col min="11779" max="11779" width="41.5703125" style="172" customWidth="1"/>
    <col min="11780" max="11781" width="8.42578125" style="172" bestFit="1" customWidth="1"/>
    <col min="11782" max="11782" width="9.85546875" style="172" bestFit="1" customWidth="1"/>
    <col min="11783" max="11783" width="8.85546875" style="172" customWidth="1"/>
    <col min="11784" max="11784" width="10" style="172" customWidth="1"/>
    <col min="11785" max="11785" width="12" style="172" bestFit="1" customWidth="1"/>
    <col min="11786" max="11786" width="10" style="172" customWidth="1"/>
    <col min="11787" max="12033" width="9.140625" style="172"/>
    <col min="12034" max="12034" width="5.7109375" style="172" customWidth="1"/>
    <col min="12035" max="12035" width="41.5703125" style="172" customWidth="1"/>
    <col min="12036" max="12037" width="8.42578125" style="172" bestFit="1" customWidth="1"/>
    <col min="12038" max="12038" width="9.85546875" style="172" bestFit="1" customWidth="1"/>
    <col min="12039" max="12039" width="8.85546875" style="172" customWidth="1"/>
    <col min="12040" max="12040" width="10" style="172" customWidth="1"/>
    <col min="12041" max="12041" width="12" style="172" bestFit="1" customWidth="1"/>
    <col min="12042" max="12042" width="10" style="172" customWidth="1"/>
    <col min="12043" max="12289" width="9.140625" style="172"/>
    <col min="12290" max="12290" width="5.7109375" style="172" customWidth="1"/>
    <col min="12291" max="12291" width="41.5703125" style="172" customWidth="1"/>
    <col min="12292" max="12293" width="8.42578125" style="172" bestFit="1" customWidth="1"/>
    <col min="12294" max="12294" width="9.85546875" style="172" bestFit="1" customWidth="1"/>
    <col min="12295" max="12295" width="8.85546875" style="172" customWidth="1"/>
    <col min="12296" max="12296" width="10" style="172" customWidth="1"/>
    <col min="12297" max="12297" width="12" style="172" bestFit="1" customWidth="1"/>
    <col min="12298" max="12298" width="10" style="172" customWidth="1"/>
    <col min="12299" max="12545" width="9.140625" style="172"/>
    <col min="12546" max="12546" width="5.7109375" style="172" customWidth="1"/>
    <col min="12547" max="12547" width="41.5703125" style="172" customWidth="1"/>
    <col min="12548" max="12549" width="8.42578125" style="172" bestFit="1" customWidth="1"/>
    <col min="12550" max="12550" width="9.85546875" style="172" bestFit="1" customWidth="1"/>
    <col min="12551" max="12551" width="8.85546875" style="172" customWidth="1"/>
    <col min="12552" max="12552" width="10" style="172" customWidth="1"/>
    <col min="12553" max="12553" width="12" style="172" bestFit="1" customWidth="1"/>
    <col min="12554" max="12554" width="10" style="172" customWidth="1"/>
    <col min="12555" max="12801" width="9.140625" style="172"/>
    <col min="12802" max="12802" width="5.7109375" style="172" customWidth="1"/>
    <col min="12803" max="12803" width="41.5703125" style="172" customWidth="1"/>
    <col min="12804" max="12805" width="8.42578125" style="172" bestFit="1" customWidth="1"/>
    <col min="12806" max="12806" width="9.85546875" style="172" bestFit="1" customWidth="1"/>
    <col min="12807" max="12807" width="8.85546875" style="172" customWidth="1"/>
    <col min="12808" max="12808" width="10" style="172" customWidth="1"/>
    <col min="12809" max="12809" width="12" style="172" bestFit="1" customWidth="1"/>
    <col min="12810" max="12810" width="10" style="172" customWidth="1"/>
    <col min="12811" max="13057" width="9.140625" style="172"/>
    <col min="13058" max="13058" width="5.7109375" style="172" customWidth="1"/>
    <col min="13059" max="13059" width="41.5703125" style="172" customWidth="1"/>
    <col min="13060" max="13061" width="8.42578125" style="172" bestFit="1" customWidth="1"/>
    <col min="13062" max="13062" width="9.85546875" style="172" bestFit="1" customWidth="1"/>
    <col min="13063" max="13063" width="8.85546875" style="172" customWidth="1"/>
    <col min="13064" max="13064" width="10" style="172" customWidth="1"/>
    <col min="13065" max="13065" width="12" style="172" bestFit="1" customWidth="1"/>
    <col min="13066" max="13066" width="10" style="172" customWidth="1"/>
    <col min="13067" max="13313" width="9.140625" style="172"/>
    <col min="13314" max="13314" width="5.7109375" style="172" customWidth="1"/>
    <col min="13315" max="13315" width="41.5703125" style="172" customWidth="1"/>
    <col min="13316" max="13317" width="8.42578125" style="172" bestFit="1" customWidth="1"/>
    <col min="13318" max="13318" width="9.85546875" style="172" bestFit="1" customWidth="1"/>
    <col min="13319" max="13319" width="8.85546875" style="172" customWidth="1"/>
    <col min="13320" max="13320" width="10" style="172" customWidth="1"/>
    <col min="13321" max="13321" width="12" style="172" bestFit="1" customWidth="1"/>
    <col min="13322" max="13322" width="10" style="172" customWidth="1"/>
    <col min="13323" max="13569" width="9.140625" style="172"/>
    <col min="13570" max="13570" width="5.7109375" style="172" customWidth="1"/>
    <col min="13571" max="13571" width="41.5703125" style="172" customWidth="1"/>
    <col min="13572" max="13573" width="8.42578125" style="172" bestFit="1" customWidth="1"/>
    <col min="13574" max="13574" width="9.85546875" style="172" bestFit="1" customWidth="1"/>
    <col min="13575" max="13575" width="8.85546875" style="172" customWidth="1"/>
    <col min="13576" max="13576" width="10" style="172" customWidth="1"/>
    <col min="13577" max="13577" width="12" style="172" bestFit="1" customWidth="1"/>
    <col min="13578" max="13578" width="10" style="172" customWidth="1"/>
    <col min="13579" max="13825" width="9.140625" style="172"/>
    <col min="13826" max="13826" width="5.7109375" style="172" customWidth="1"/>
    <col min="13827" max="13827" width="41.5703125" style="172" customWidth="1"/>
    <col min="13828" max="13829" width="8.42578125" style="172" bestFit="1" customWidth="1"/>
    <col min="13830" max="13830" width="9.85546875" style="172" bestFit="1" customWidth="1"/>
    <col min="13831" max="13831" width="8.85546875" style="172" customWidth="1"/>
    <col min="13832" max="13832" width="10" style="172" customWidth="1"/>
    <col min="13833" max="13833" width="12" style="172" bestFit="1" customWidth="1"/>
    <col min="13834" max="13834" width="10" style="172" customWidth="1"/>
    <col min="13835" max="14081" width="9.140625" style="172"/>
    <col min="14082" max="14082" width="5.7109375" style="172" customWidth="1"/>
    <col min="14083" max="14083" width="41.5703125" style="172" customWidth="1"/>
    <col min="14084" max="14085" width="8.42578125" style="172" bestFit="1" customWidth="1"/>
    <col min="14086" max="14086" width="9.85546875" style="172" bestFit="1" customWidth="1"/>
    <col min="14087" max="14087" width="8.85546875" style="172" customWidth="1"/>
    <col min="14088" max="14088" width="10" style="172" customWidth="1"/>
    <col min="14089" max="14089" width="12" style="172" bestFit="1" customWidth="1"/>
    <col min="14090" max="14090" width="10" style="172" customWidth="1"/>
    <col min="14091" max="14337" width="9.140625" style="172"/>
    <col min="14338" max="14338" width="5.7109375" style="172" customWidth="1"/>
    <col min="14339" max="14339" width="41.5703125" style="172" customWidth="1"/>
    <col min="14340" max="14341" width="8.42578125" style="172" bestFit="1" customWidth="1"/>
    <col min="14342" max="14342" width="9.85546875" style="172" bestFit="1" customWidth="1"/>
    <col min="14343" max="14343" width="8.85546875" style="172" customWidth="1"/>
    <col min="14344" max="14344" width="10" style="172" customWidth="1"/>
    <col min="14345" max="14345" width="12" style="172" bestFit="1" customWidth="1"/>
    <col min="14346" max="14346" width="10" style="172" customWidth="1"/>
    <col min="14347" max="14593" width="9.140625" style="172"/>
    <col min="14594" max="14594" width="5.7109375" style="172" customWidth="1"/>
    <col min="14595" max="14595" width="41.5703125" style="172" customWidth="1"/>
    <col min="14596" max="14597" width="8.42578125" style="172" bestFit="1" customWidth="1"/>
    <col min="14598" max="14598" width="9.85546875" style="172" bestFit="1" customWidth="1"/>
    <col min="14599" max="14599" width="8.85546875" style="172" customWidth="1"/>
    <col min="14600" max="14600" width="10" style="172" customWidth="1"/>
    <col min="14601" max="14601" width="12" style="172" bestFit="1" customWidth="1"/>
    <col min="14602" max="14602" width="10" style="172" customWidth="1"/>
    <col min="14603" max="14849" width="9.140625" style="172"/>
    <col min="14850" max="14850" width="5.7109375" style="172" customWidth="1"/>
    <col min="14851" max="14851" width="41.5703125" style="172" customWidth="1"/>
    <col min="14852" max="14853" width="8.42578125" style="172" bestFit="1" customWidth="1"/>
    <col min="14854" max="14854" width="9.85546875" style="172" bestFit="1" customWidth="1"/>
    <col min="14855" max="14855" width="8.85546875" style="172" customWidth="1"/>
    <col min="14856" max="14856" width="10" style="172" customWidth="1"/>
    <col min="14857" max="14857" width="12" style="172" bestFit="1" customWidth="1"/>
    <col min="14858" max="14858" width="10" style="172" customWidth="1"/>
    <col min="14859" max="15105" width="9.140625" style="172"/>
    <col min="15106" max="15106" width="5.7109375" style="172" customWidth="1"/>
    <col min="15107" max="15107" width="41.5703125" style="172" customWidth="1"/>
    <col min="15108" max="15109" width="8.42578125" style="172" bestFit="1" customWidth="1"/>
    <col min="15110" max="15110" width="9.85546875" style="172" bestFit="1" customWidth="1"/>
    <col min="15111" max="15111" width="8.85546875" style="172" customWidth="1"/>
    <col min="15112" max="15112" width="10" style="172" customWidth="1"/>
    <col min="15113" max="15113" width="12" style="172" bestFit="1" customWidth="1"/>
    <col min="15114" max="15114" width="10" style="172" customWidth="1"/>
    <col min="15115" max="15361" width="9.140625" style="172"/>
    <col min="15362" max="15362" width="5.7109375" style="172" customWidth="1"/>
    <col min="15363" max="15363" width="41.5703125" style="172" customWidth="1"/>
    <col min="15364" max="15365" width="8.42578125" style="172" bestFit="1" customWidth="1"/>
    <col min="15366" max="15366" width="9.85546875" style="172" bestFit="1" customWidth="1"/>
    <col min="15367" max="15367" width="8.85546875" style="172" customWidth="1"/>
    <col min="15368" max="15368" width="10" style="172" customWidth="1"/>
    <col min="15369" max="15369" width="12" style="172" bestFit="1" customWidth="1"/>
    <col min="15370" max="15370" width="10" style="172" customWidth="1"/>
    <col min="15371" max="15617" width="9.140625" style="172"/>
    <col min="15618" max="15618" width="5.7109375" style="172" customWidth="1"/>
    <col min="15619" max="15619" width="41.5703125" style="172" customWidth="1"/>
    <col min="15620" max="15621" width="8.42578125" style="172" bestFit="1" customWidth="1"/>
    <col min="15622" max="15622" width="9.85546875" style="172" bestFit="1" customWidth="1"/>
    <col min="15623" max="15623" width="8.85546875" style="172" customWidth="1"/>
    <col min="15624" max="15624" width="10" style="172" customWidth="1"/>
    <col min="15625" max="15625" width="12" style="172" bestFit="1" customWidth="1"/>
    <col min="15626" max="15626" width="10" style="172" customWidth="1"/>
    <col min="15627" max="15873" width="9.140625" style="172"/>
    <col min="15874" max="15874" width="5.7109375" style="172" customWidth="1"/>
    <col min="15875" max="15875" width="41.5703125" style="172" customWidth="1"/>
    <col min="15876" max="15877" width="8.42578125" style="172" bestFit="1" customWidth="1"/>
    <col min="15878" max="15878" width="9.85546875" style="172" bestFit="1" customWidth="1"/>
    <col min="15879" max="15879" width="8.85546875" style="172" customWidth="1"/>
    <col min="15880" max="15880" width="10" style="172" customWidth="1"/>
    <col min="15881" max="15881" width="12" style="172" bestFit="1" customWidth="1"/>
    <col min="15882" max="15882" width="10" style="172" customWidth="1"/>
    <col min="15883" max="16129" width="9.140625" style="172"/>
    <col min="16130" max="16130" width="5.7109375" style="172" customWidth="1"/>
    <col min="16131" max="16131" width="41.5703125" style="172" customWidth="1"/>
    <col min="16132" max="16133" width="8.42578125" style="172" bestFit="1" customWidth="1"/>
    <col min="16134" max="16134" width="9.85546875" style="172" bestFit="1" customWidth="1"/>
    <col min="16135" max="16135" width="8.85546875" style="172" customWidth="1"/>
    <col min="16136" max="16136" width="10" style="172" customWidth="1"/>
    <col min="16137" max="16137" width="12" style="172" bestFit="1" customWidth="1"/>
    <col min="16138" max="16138" width="10" style="172" customWidth="1"/>
    <col min="16139" max="16384" width="9.140625" style="172"/>
  </cols>
  <sheetData>
    <row r="1" spans="1:11" ht="22.5" customHeight="1">
      <c r="A1" s="442" t="s">
        <v>196</v>
      </c>
      <c r="B1" s="442"/>
      <c r="C1" s="442"/>
      <c r="D1" s="442"/>
      <c r="E1" s="442"/>
      <c r="F1" s="442"/>
      <c r="G1" s="442"/>
      <c r="H1" s="442"/>
      <c r="I1" s="442"/>
      <c r="J1" s="442"/>
    </row>
    <row r="2" spans="1:11">
      <c r="A2" s="443" t="s">
        <v>136</v>
      </c>
      <c r="B2" s="444"/>
      <c r="C2" s="443"/>
      <c r="D2" s="443"/>
      <c r="E2" s="443"/>
      <c r="F2" s="444"/>
      <c r="G2" s="444"/>
      <c r="H2" s="444"/>
      <c r="I2" s="444"/>
      <c r="J2" s="173"/>
    </row>
    <row r="3" spans="1:11" ht="15.75">
      <c r="A3" s="176" t="s">
        <v>137</v>
      </c>
      <c r="B3" s="175" t="s">
        <v>138</v>
      </c>
      <c r="C3" s="445" t="s">
        <v>104</v>
      </c>
      <c r="D3" s="445"/>
      <c r="E3" s="445"/>
      <c r="F3" s="205" t="s">
        <v>3</v>
      </c>
      <c r="G3" s="205" t="s">
        <v>4</v>
      </c>
      <c r="H3" s="205" t="s">
        <v>5</v>
      </c>
      <c r="I3" s="205" t="s">
        <v>6</v>
      </c>
      <c r="J3" s="178"/>
    </row>
    <row r="4" spans="1:11" s="240" customFormat="1" ht="268.5" customHeight="1">
      <c r="A4" s="230">
        <v>1</v>
      </c>
      <c r="B4" s="231" t="s">
        <v>197</v>
      </c>
      <c r="C4" s="232"/>
      <c r="D4" s="233"/>
      <c r="E4" s="234"/>
      <c r="F4" s="235"/>
      <c r="G4" s="236"/>
      <c r="H4" s="236"/>
      <c r="I4" s="237"/>
      <c r="J4" s="238"/>
      <c r="K4" s="239"/>
    </row>
    <row r="5" spans="1:11" s="249" customFormat="1" ht="94.5">
      <c r="A5" s="241"/>
      <c r="B5" s="292" t="s">
        <v>198</v>
      </c>
      <c r="C5" s="242"/>
      <c r="D5" s="243"/>
      <c r="E5" s="244"/>
      <c r="F5" s="245"/>
      <c r="G5" s="246"/>
      <c r="H5" s="246"/>
      <c r="I5" s="247"/>
      <c r="J5" s="248"/>
    </row>
    <row r="6" spans="1:11" s="249" customFormat="1" ht="157.5">
      <c r="A6" s="250"/>
      <c r="B6" s="251" t="s">
        <v>199</v>
      </c>
      <c r="C6" s="252"/>
      <c r="D6" s="253"/>
      <c r="E6" s="254"/>
      <c r="F6" s="255"/>
      <c r="G6" s="256"/>
      <c r="H6" s="256"/>
      <c r="I6" s="257"/>
      <c r="J6" s="258"/>
    </row>
    <row r="7" spans="1:11" s="269" customFormat="1" ht="15.75">
      <c r="A7" s="259"/>
      <c r="B7" s="262" t="s">
        <v>201</v>
      </c>
      <c r="C7" s="263">
        <v>1</v>
      </c>
      <c r="D7" s="264" t="s">
        <v>200</v>
      </c>
      <c r="E7" s="265">
        <v>8</v>
      </c>
      <c r="F7" s="261" t="s">
        <v>163</v>
      </c>
      <c r="G7" s="260" t="s">
        <v>163</v>
      </c>
      <c r="H7" s="260" t="s">
        <v>163</v>
      </c>
      <c r="I7" s="266">
        <f>C7*E7</f>
        <v>8</v>
      </c>
      <c r="J7" s="267"/>
      <c r="K7" s="268"/>
    </row>
    <row r="8" spans="1:11" s="269" customFormat="1" ht="15.75">
      <c r="A8" s="259"/>
      <c r="B8" s="262" t="s">
        <v>202</v>
      </c>
      <c r="C8" s="263">
        <v>1</v>
      </c>
      <c r="D8" s="264" t="s">
        <v>200</v>
      </c>
      <c r="E8" s="265">
        <v>4</v>
      </c>
      <c r="F8" s="261" t="s">
        <v>163</v>
      </c>
      <c r="G8" s="260" t="s">
        <v>163</v>
      </c>
      <c r="H8" s="260" t="s">
        <v>163</v>
      </c>
      <c r="I8" s="266">
        <f>C8*E8</f>
        <v>4</v>
      </c>
      <c r="J8" s="267"/>
      <c r="K8" s="268"/>
    </row>
    <row r="9" spans="1:11" s="269" customFormat="1" ht="15.75">
      <c r="A9" s="259"/>
      <c r="B9" s="262" t="s">
        <v>203</v>
      </c>
      <c r="C9" s="263">
        <v>1</v>
      </c>
      <c r="D9" s="264" t="s">
        <v>200</v>
      </c>
      <c r="E9" s="265">
        <v>2</v>
      </c>
      <c r="F9" s="261" t="s">
        <v>163</v>
      </c>
      <c r="G9" s="260" t="s">
        <v>163</v>
      </c>
      <c r="H9" s="260" t="s">
        <v>163</v>
      </c>
      <c r="I9" s="266">
        <f>C9*E9</f>
        <v>2</v>
      </c>
      <c r="J9" s="267"/>
      <c r="K9" s="268"/>
    </row>
    <row r="10" spans="1:11" s="269" customFormat="1" ht="15.75">
      <c r="A10" s="259"/>
      <c r="B10" s="262"/>
      <c r="C10" s="263"/>
      <c r="D10" s="264"/>
      <c r="E10" s="265"/>
      <c r="F10" s="261"/>
      <c r="G10" s="260"/>
      <c r="H10" s="260"/>
      <c r="I10" s="278">
        <f>SUM(I7:I9)</f>
        <v>14</v>
      </c>
      <c r="J10" s="279" t="s">
        <v>65</v>
      </c>
      <c r="K10" s="268"/>
    </row>
    <row r="11" spans="1:11" s="240" customFormat="1" ht="252.75" customHeight="1">
      <c r="A11" s="230">
        <v>2</v>
      </c>
      <c r="B11" s="231" t="s">
        <v>217</v>
      </c>
      <c r="C11" s="232"/>
      <c r="D11" s="233"/>
      <c r="E11" s="234"/>
      <c r="F11" s="235"/>
      <c r="G11" s="236"/>
      <c r="H11" s="236"/>
      <c r="I11" s="237"/>
      <c r="J11" s="238"/>
      <c r="K11" s="239"/>
    </row>
    <row r="12" spans="1:11" s="249" customFormat="1" ht="47.25" customHeight="1">
      <c r="A12" s="241"/>
      <c r="B12" s="292" t="s">
        <v>218</v>
      </c>
      <c r="C12" s="242"/>
      <c r="D12" s="243"/>
      <c r="E12" s="244"/>
      <c r="F12" s="245"/>
      <c r="G12" s="246"/>
      <c r="H12" s="246"/>
      <c r="I12" s="247"/>
      <c r="J12" s="248"/>
    </row>
    <row r="13" spans="1:11" s="249" customFormat="1" ht="146.25" customHeight="1">
      <c r="A13" s="250"/>
      <c r="B13" s="251" t="s">
        <v>219</v>
      </c>
      <c r="C13" s="252"/>
      <c r="D13" s="253"/>
      <c r="E13" s="254"/>
      <c r="F13" s="255"/>
      <c r="G13" s="256"/>
      <c r="H13" s="256"/>
      <c r="I13" s="257"/>
      <c r="J13" s="258"/>
    </row>
    <row r="14" spans="1:11" s="301" customFormat="1" ht="16.5" customHeight="1">
      <c r="A14" s="293"/>
      <c r="B14" s="282" t="s">
        <v>220</v>
      </c>
      <c r="C14" s="294"/>
      <c r="D14" s="295"/>
      <c r="E14" s="296"/>
      <c r="F14" s="297"/>
      <c r="G14" s="298"/>
      <c r="H14" s="298"/>
      <c r="I14" s="299"/>
      <c r="J14" s="300"/>
    </row>
    <row r="15" spans="1:11" s="269" customFormat="1" ht="15.75">
      <c r="A15" s="259"/>
      <c r="B15" s="262" t="s">
        <v>201</v>
      </c>
      <c r="C15" s="263">
        <v>1</v>
      </c>
      <c r="D15" s="264" t="s">
        <v>200</v>
      </c>
      <c r="E15" s="265">
        <v>1</v>
      </c>
      <c r="F15" s="261" t="s">
        <v>163</v>
      </c>
      <c r="G15" s="260" t="s">
        <v>163</v>
      </c>
      <c r="H15" s="260" t="s">
        <v>163</v>
      </c>
      <c r="I15" s="266">
        <f>C15*E15</f>
        <v>1</v>
      </c>
      <c r="J15" s="267"/>
      <c r="K15" s="268"/>
    </row>
    <row r="16" spans="1:11" s="269" customFormat="1" ht="15.75">
      <c r="A16" s="259"/>
      <c r="B16" s="262" t="s">
        <v>202</v>
      </c>
      <c r="C16" s="263">
        <v>1</v>
      </c>
      <c r="D16" s="264" t="s">
        <v>200</v>
      </c>
      <c r="E16" s="265">
        <v>1</v>
      </c>
      <c r="F16" s="261" t="s">
        <v>163</v>
      </c>
      <c r="G16" s="260" t="s">
        <v>163</v>
      </c>
      <c r="H16" s="260" t="s">
        <v>163</v>
      </c>
      <c r="I16" s="266">
        <f>C16*E16</f>
        <v>1</v>
      </c>
      <c r="J16" s="267"/>
      <c r="K16" s="268"/>
    </row>
    <row r="17" spans="1:11" s="269" customFormat="1" ht="15.75">
      <c r="A17" s="259"/>
      <c r="B17" s="262" t="s">
        <v>203</v>
      </c>
      <c r="C17" s="263">
        <v>1</v>
      </c>
      <c r="D17" s="264" t="s">
        <v>200</v>
      </c>
      <c r="E17" s="265">
        <v>1</v>
      </c>
      <c r="F17" s="261" t="s">
        <v>163</v>
      </c>
      <c r="G17" s="260" t="s">
        <v>163</v>
      </c>
      <c r="H17" s="260" t="s">
        <v>163</v>
      </c>
      <c r="I17" s="266">
        <f>C17*E17</f>
        <v>1</v>
      </c>
      <c r="J17" s="267"/>
      <c r="K17" s="268"/>
    </row>
    <row r="18" spans="1:11" s="269" customFormat="1" ht="15.75">
      <c r="A18" s="259"/>
      <c r="B18" s="262"/>
      <c r="C18" s="263"/>
      <c r="D18" s="264"/>
      <c r="E18" s="265"/>
      <c r="F18" s="261"/>
      <c r="G18" s="260"/>
      <c r="H18" s="260"/>
      <c r="I18" s="278">
        <f>SUM(I15:I17)</f>
        <v>3</v>
      </c>
      <c r="J18" s="279" t="s">
        <v>65</v>
      </c>
      <c r="K18" s="268"/>
    </row>
    <row r="19" spans="1:11" s="309" customFormat="1" ht="33" customHeight="1">
      <c r="A19" s="306">
        <v>3</v>
      </c>
      <c r="B19" s="282" t="s">
        <v>324</v>
      </c>
      <c r="C19" s="294"/>
      <c r="D19" s="295"/>
      <c r="E19" s="307"/>
      <c r="F19" s="298"/>
      <c r="G19" s="298"/>
      <c r="H19" s="298"/>
      <c r="I19" s="299"/>
      <c r="J19" s="300"/>
      <c r="K19" s="308"/>
    </row>
    <row r="20" spans="1:11" s="240" customFormat="1" ht="19.5" customHeight="1">
      <c r="A20" s="280"/>
      <c r="B20" s="282" t="s">
        <v>221</v>
      </c>
      <c r="C20" s="252"/>
      <c r="D20" s="253"/>
      <c r="E20" s="281"/>
      <c r="F20" s="256"/>
      <c r="G20" s="256"/>
      <c r="H20" s="256"/>
      <c r="I20" s="257"/>
      <c r="J20" s="258"/>
      <c r="K20" s="239"/>
    </row>
    <row r="21" spans="1:11" s="269" customFormat="1" ht="18.75" customHeight="1">
      <c r="A21" s="259"/>
      <c r="B21" s="262" t="s">
        <v>201</v>
      </c>
      <c r="C21" s="263">
        <v>1</v>
      </c>
      <c r="D21" s="264" t="s">
        <v>200</v>
      </c>
      <c r="E21" s="265">
        <v>8</v>
      </c>
      <c r="F21" s="283">
        <v>50</v>
      </c>
      <c r="G21" s="260" t="s">
        <v>163</v>
      </c>
      <c r="H21" s="260" t="s">
        <v>163</v>
      </c>
      <c r="I21" s="266">
        <f>C21*E21*F21</f>
        <v>400</v>
      </c>
      <c r="J21" s="267"/>
      <c r="K21" s="268"/>
    </row>
    <row r="22" spans="1:11" s="269" customFormat="1" ht="18.75" customHeight="1">
      <c r="A22" s="259"/>
      <c r="B22" s="262" t="s">
        <v>202</v>
      </c>
      <c r="C22" s="263">
        <v>1</v>
      </c>
      <c r="D22" s="264" t="s">
        <v>200</v>
      </c>
      <c r="E22" s="265">
        <v>4</v>
      </c>
      <c r="F22" s="283">
        <v>50</v>
      </c>
      <c r="G22" s="260" t="s">
        <v>163</v>
      </c>
      <c r="H22" s="260" t="s">
        <v>163</v>
      </c>
      <c r="I22" s="266">
        <f>C22*E22*F22</f>
        <v>200</v>
      </c>
      <c r="J22" s="267"/>
      <c r="K22" s="268"/>
    </row>
    <row r="23" spans="1:11" s="269" customFormat="1" ht="18.75" customHeight="1">
      <c r="A23" s="259"/>
      <c r="B23" s="262" t="s">
        <v>203</v>
      </c>
      <c r="C23" s="263">
        <v>1</v>
      </c>
      <c r="D23" s="264" t="s">
        <v>200</v>
      </c>
      <c r="E23" s="265">
        <v>2</v>
      </c>
      <c r="F23" s="283">
        <v>50</v>
      </c>
      <c r="G23" s="260" t="s">
        <v>163</v>
      </c>
      <c r="H23" s="260" t="s">
        <v>163</v>
      </c>
      <c r="I23" s="266">
        <f>C23*E23*F23</f>
        <v>100</v>
      </c>
      <c r="J23" s="267"/>
      <c r="K23" s="268"/>
    </row>
    <row r="24" spans="1:11" s="269" customFormat="1" ht="18.75" customHeight="1">
      <c r="A24" s="259"/>
      <c r="B24" s="262" t="s">
        <v>220</v>
      </c>
      <c r="C24" s="263">
        <v>1</v>
      </c>
      <c r="D24" s="264" t="s">
        <v>200</v>
      </c>
      <c r="E24" s="265">
        <v>3</v>
      </c>
      <c r="F24" s="283">
        <v>50</v>
      </c>
      <c r="G24" s="260" t="s">
        <v>163</v>
      </c>
      <c r="H24" s="260" t="s">
        <v>163</v>
      </c>
      <c r="I24" s="266">
        <f>C24*E24*F24</f>
        <v>150</v>
      </c>
      <c r="J24" s="267"/>
      <c r="K24" s="268"/>
    </row>
    <row r="25" spans="1:11" s="269" customFormat="1" ht="18.75" customHeight="1">
      <c r="A25" s="259"/>
      <c r="B25" s="262" t="s">
        <v>225</v>
      </c>
      <c r="C25" s="263">
        <v>1</v>
      </c>
      <c r="D25" s="264" t="s">
        <v>200</v>
      </c>
      <c r="E25" s="265">
        <v>3</v>
      </c>
      <c r="F25" s="283">
        <v>50</v>
      </c>
      <c r="G25" s="260" t="s">
        <v>163</v>
      </c>
      <c r="H25" s="260" t="s">
        <v>163</v>
      </c>
      <c r="I25" s="266">
        <f>C25*E25*F25</f>
        <v>150</v>
      </c>
      <c r="J25" s="267"/>
      <c r="K25" s="268"/>
    </row>
    <row r="26" spans="1:11" s="269" customFormat="1" ht="27" customHeight="1" thickBot="1">
      <c r="A26" s="259"/>
      <c r="B26" s="262"/>
      <c r="C26" s="263"/>
      <c r="D26" s="264"/>
      <c r="E26" s="265"/>
      <c r="F26" s="261"/>
      <c r="G26" s="260"/>
      <c r="H26" s="260"/>
      <c r="I26" s="270">
        <f>SUM(I21:I25)</f>
        <v>1000</v>
      </c>
      <c r="J26" s="271" t="s">
        <v>21</v>
      </c>
      <c r="K26" s="268"/>
    </row>
    <row r="27" spans="1:11" s="240" customFormat="1" ht="20.25" customHeight="1">
      <c r="A27" s="280"/>
      <c r="B27" s="282" t="s">
        <v>223</v>
      </c>
      <c r="C27" s="252"/>
      <c r="D27" s="253"/>
      <c r="E27" s="281"/>
      <c r="F27" s="256"/>
      <c r="G27" s="256"/>
      <c r="H27" s="256"/>
      <c r="I27" s="257"/>
      <c r="J27" s="258"/>
      <c r="K27" s="239"/>
    </row>
    <row r="28" spans="1:11" s="269" customFormat="1" ht="18.75" customHeight="1">
      <c r="A28" s="259"/>
      <c r="B28" s="262" t="s">
        <v>222</v>
      </c>
      <c r="C28" s="263">
        <v>1</v>
      </c>
      <c r="D28" s="264" t="s">
        <v>200</v>
      </c>
      <c r="E28" s="265">
        <v>2</v>
      </c>
      <c r="F28" s="283">
        <v>50</v>
      </c>
      <c r="G28" s="260" t="s">
        <v>163</v>
      </c>
      <c r="H28" s="260" t="s">
        <v>163</v>
      </c>
      <c r="I28" s="266">
        <f>C28*E28*F28</f>
        <v>100</v>
      </c>
      <c r="J28" s="267"/>
      <c r="K28" s="268"/>
    </row>
    <row r="29" spans="1:11" s="269" customFormat="1" ht="18.75" customHeight="1">
      <c r="A29" s="259"/>
      <c r="B29" s="262" t="s">
        <v>224</v>
      </c>
      <c r="C29" s="263">
        <v>1</v>
      </c>
      <c r="D29" s="264" t="s">
        <v>200</v>
      </c>
      <c r="E29" s="265">
        <v>1</v>
      </c>
      <c r="F29" s="283">
        <v>50</v>
      </c>
      <c r="G29" s="260" t="s">
        <v>163</v>
      </c>
      <c r="H29" s="260" t="s">
        <v>163</v>
      </c>
      <c r="I29" s="266">
        <f>C29*E29*F29</f>
        <v>50</v>
      </c>
      <c r="J29" s="267"/>
      <c r="K29" s="268"/>
    </row>
    <row r="30" spans="1:11" s="269" customFormat="1" ht="27" customHeight="1" thickBot="1">
      <c r="A30" s="259"/>
      <c r="B30" s="262"/>
      <c r="C30" s="263"/>
      <c r="D30" s="264"/>
      <c r="E30" s="265"/>
      <c r="F30" s="261"/>
      <c r="G30" s="260"/>
      <c r="H30" s="260"/>
      <c r="I30" s="270">
        <f>SUM(I28:I29)</f>
        <v>150</v>
      </c>
      <c r="J30" s="271" t="s">
        <v>21</v>
      </c>
      <c r="K30" s="268"/>
    </row>
    <row r="31" spans="1:11" s="240" customFormat="1" ht="18" customHeight="1">
      <c r="A31" s="280"/>
      <c r="B31" s="282" t="s">
        <v>256</v>
      </c>
      <c r="C31" s="252"/>
      <c r="D31" s="253"/>
      <c r="E31" s="281"/>
      <c r="F31" s="256"/>
      <c r="G31" s="256"/>
      <c r="H31" s="256"/>
      <c r="I31" s="257"/>
      <c r="J31" s="258"/>
      <c r="K31" s="239"/>
    </row>
    <row r="32" spans="1:11" s="269" customFormat="1" ht="18.75" customHeight="1">
      <c r="A32" s="259"/>
      <c r="B32" s="262" t="s">
        <v>201</v>
      </c>
      <c r="C32" s="263">
        <v>1</v>
      </c>
      <c r="D32" s="264" t="s">
        <v>200</v>
      </c>
      <c r="E32" s="265">
        <v>3</v>
      </c>
      <c r="F32" s="283">
        <v>50</v>
      </c>
      <c r="G32" s="260" t="s">
        <v>163</v>
      </c>
      <c r="H32" s="260" t="s">
        <v>163</v>
      </c>
      <c r="I32" s="266">
        <f>C32*E32*F32</f>
        <v>150</v>
      </c>
      <c r="J32" s="267"/>
      <c r="K32" s="268"/>
    </row>
    <row r="33" spans="1:11" s="269" customFormat="1" ht="18.75" customHeight="1">
      <c r="A33" s="259"/>
      <c r="B33" s="262" t="s">
        <v>202</v>
      </c>
      <c r="C33" s="263">
        <v>1</v>
      </c>
      <c r="D33" s="264" t="s">
        <v>200</v>
      </c>
      <c r="E33" s="265">
        <v>2</v>
      </c>
      <c r="F33" s="283">
        <v>50</v>
      </c>
      <c r="G33" s="260" t="s">
        <v>163</v>
      </c>
      <c r="H33" s="260" t="s">
        <v>163</v>
      </c>
      <c r="I33" s="266">
        <f>C33*E33*F33</f>
        <v>100</v>
      </c>
      <c r="J33" s="267"/>
      <c r="K33" s="268"/>
    </row>
    <row r="34" spans="1:11" s="269" customFormat="1" ht="18.75" customHeight="1">
      <c r="A34" s="259"/>
      <c r="B34" s="262" t="s">
        <v>203</v>
      </c>
      <c r="C34" s="263">
        <v>1</v>
      </c>
      <c r="D34" s="264" t="s">
        <v>200</v>
      </c>
      <c r="E34" s="265">
        <v>2</v>
      </c>
      <c r="F34" s="283">
        <v>50</v>
      </c>
      <c r="G34" s="260" t="s">
        <v>163</v>
      </c>
      <c r="H34" s="260" t="s">
        <v>163</v>
      </c>
      <c r="I34" s="266">
        <f>C34*E34*F34</f>
        <v>100</v>
      </c>
      <c r="J34" s="267"/>
      <c r="K34" s="268"/>
    </row>
    <row r="35" spans="1:11" s="269" customFormat="1" ht="27" customHeight="1" thickBot="1">
      <c r="A35" s="259"/>
      <c r="B35" s="262"/>
      <c r="C35" s="263"/>
      <c r="D35" s="264"/>
      <c r="E35" s="265"/>
      <c r="F35" s="261"/>
      <c r="G35" s="260"/>
      <c r="H35" s="260"/>
      <c r="I35" s="270">
        <f>SUM(I32:I34)</f>
        <v>350</v>
      </c>
      <c r="J35" s="271" t="s">
        <v>21</v>
      </c>
      <c r="K35" s="268"/>
    </row>
    <row r="36" spans="1:11" s="301" customFormat="1" ht="49.5" customHeight="1">
      <c r="A36" s="293">
        <v>4</v>
      </c>
      <c r="B36" s="282" t="s">
        <v>204</v>
      </c>
      <c r="C36" s="304"/>
      <c r="D36" s="305"/>
      <c r="E36" s="296"/>
      <c r="F36" s="297"/>
      <c r="G36" s="298"/>
      <c r="H36" s="298"/>
      <c r="I36" s="299"/>
      <c r="J36" s="300"/>
    </row>
    <row r="37" spans="1:11" s="240" customFormat="1" ht="19.5" customHeight="1">
      <c r="A37" s="280"/>
      <c r="B37" s="282" t="s">
        <v>221</v>
      </c>
      <c r="C37" s="252"/>
      <c r="D37" s="253"/>
      <c r="E37" s="281"/>
      <c r="F37" s="256"/>
      <c r="G37" s="256"/>
      <c r="H37" s="256"/>
      <c r="I37" s="257"/>
      <c r="J37" s="258"/>
      <c r="K37" s="239"/>
    </row>
    <row r="38" spans="1:11" s="269" customFormat="1" ht="18.75" customHeight="1">
      <c r="A38" s="259"/>
      <c r="B38" s="262" t="s">
        <v>201</v>
      </c>
      <c r="C38" s="263">
        <v>2</v>
      </c>
      <c r="D38" s="264" t="s">
        <v>200</v>
      </c>
      <c r="E38" s="265">
        <v>8</v>
      </c>
      <c r="F38" s="283"/>
      <c r="G38" s="260" t="s">
        <v>163</v>
      </c>
      <c r="H38" s="260" t="s">
        <v>163</v>
      </c>
      <c r="I38" s="266">
        <f>C38*E38</f>
        <v>16</v>
      </c>
      <c r="J38" s="267"/>
      <c r="K38" s="268"/>
    </row>
    <row r="39" spans="1:11" s="269" customFormat="1" ht="18.75" customHeight="1">
      <c r="A39" s="259"/>
      <c r="B39" s="262" t="s">
        <v>202</v>
      </c>
      <c r="C39" s="263">
        <v>2</v>
      </c>
      <c r="D39" s="264" t="s">
        <v>200</v>
      </c>
      <c r="E39" s="265">
        <v>4</v>
      </c>
      <c r="F39" s="283"/>
      <c r="G39" s="260" t="s">
        <v>163</v>
      </c>
      <c r="H39" s="260" t="s">
        <v>163</v>
      </c>
      <c r="I39" s="266">
        <f t="shared" ref="I39:I42" si="0">C39*E39</f>
        <v>8</v>
      </c>
      <c r="J39" s="267"/>
      <c r="K39" s="268"/>
    </row>
    <row r="40" spans="1:11" s="269" customFormat="1" ht="18.75" customHeight="1">
      <c r="A40" s="259"/>
      <c r="B40" s="262" t="s">
        <v>203</v>
      </c>
      <c r="C40" s="263">
        <v>2</v>
      </c>
      <c r="D40" s="264" t="s">
        <v>200</v>
      </c>
      <c r="E40" s="265">
        <v>2</v>
      </c>
      <c r="F40" s="283"/>
      <c r="G40" s="260" t="s">
        <v>163</v>
      </c>
      <c r="H40" s="260" t="s">
        <v>163</v>
      </c>
      <c r="I40" s="266">
        <f t="shared" si="0"/>
        <v>4</v>
      </c>
      <c r="J40" s="267"/>
      <c r="K40" s="268"/>
    </row>
    <row r="41" spans="1:11" s="269" customFormat="1" ht="18.75" customHeight="1">
      <c r="A41" s="259"/>
      <c r="B41" s="262" t="s">
        <v>220</v>
      </c>
      <c r="C41" s="263">
        <v>2</v>
      </c>
      <c r="D41" s="264" t="s">
        <v>200</v>
      </c>
      <c r="E41" s="265">
        <v>3</v>
      </c>
      <c r="F41" s="283"/>
      <c r="G41" s="260" t="s">
        <v>163</v>
      </c>
      <c r="H41" s="260" t="s">
        <v>163</v>
      </c>
      <c r="I41" s="266">
        <f t="shared" si="0"/>
        <v>6</v>
      </c>
      <c r="J41" s="267"/>
      <c r="K41" s="268"/>
    </row>
    <row r="42" spans="1:11" s="269" customFormat="1" ht="18.75" customHeight="1">
      <c r="A42" s="259"/>
      <c r="B42" s="262" t="s">
        <v>225</v>
      </c>
      <c r="C42" s="263">
        <v>2</v>
      </c>
      <c r="D42" s="264" t="s">
        <v>200</v>
      </c>
      <c r="E42" s="265">
        <v>3</v>
      </c>
      <c r="F42" s="283"/>
      <c r="G42" s="260" t="s">
        <v>163</v>
      </c>
      <c r="H42" s="260" t="s">
        <v>163</v>
      </c>
      <c r="I42" s="266">
        <f t="shared" si="0"/>
        <v>6</v>
      </c>
      <c r="J42" s="267"/>
      <c r="K42" s="268"/>
    </row>
    <row r="43" spans="1:11" s="269" customFormat="1" ht="27" customHeight="1" thickBot="1">
      <c r="A43" s="259"/>
      <c r="B43" s="262"/>
      <c r="C43" s="263"/>
      <c r="D43" s="264"/>
      <c r="E43" s="265"/>
      <c r="F43" s="261"/>
      <c r="G43" s="260"/>
      <c r="H43" s="260"/>
      <c r="I43" s="270">
        <f>SUM(I38:I42)</f>
        <v>40</v>
      </c>
      <c r="J43" s="271" t="s">
        <v>65</v>
      </c>
      <c r="K43" s="268"/>
    </row>
    <row r="44" spans="1:11" s="240" customFormat="1" ht="20.25" customHeight="1">
      <c r="A44" s="280"/>
      <c r="B44" s="282" t="s">
        <v>223</v>
      </c>
      <c r="C44" s="252"/>
      <c r="D44" s="253"/>
      <c r="E44" s="281"/>
      <c r="F44" s="256"/>
      <c r="G44" s="256"/>
      <c r="H44" s="256"/>
      <c r="I44" s="257"/>
      <c r="J44" s="258"/>
      <c r="K44" s="239"/>
    </row>
    <row r="45" spans="1:11" s="269" customFormat="1" ht="18.75" customHeight="1">
      <c r="A45" s="259"/>
      <c r="B45" s="262" t="s">
        <v>222</v>
      </c>
      <c r="C45" s="263">
        <v>2</v>
      </c>
      <c r="D45" s="264" t="s">
        <v>200</v>
      </c>
      <c r="E45" s="265">
        <v>2</v>
      </c>
      <c r="F45" s="283"/>
      <c r="G45" s="260" t="s">
        <v>163</v>
      </c>
      <c r="H45" s="260" t="s">
        <v>163</v>
      </c>
      <c r="I45" s="266">
        <f t="shared" ref="I45:I46" si="1">C45*E45</f>
        <v>4</v>
      </c>
      <c r="J45" s="267"/>
      <c r="K45" s="268"/>
    </row>
    <row r="46" spans="1:11" s="269" customFormat="1" ht="18.75" customHeight="1">
      <c r="A46" s="259"/>
      <c r="B46" s="262" t="s">
        <v>224</v>
      </c>
      <c r="C46" s="263">
        <v>2</v>
      </c>
      <c r="D46" s="264" t="s">
        <v>200</v>
      </c>
      <c r="E46" s="265">
        <v>1</v>
      </c>
      <c r="F46" s="283"/>
      <c r="G46" s="260" t="s">
        <v>163</v>
      </c>
      <c r="H46" s="260" t="s">
        <v>163</v>
      </c>
      <c r="I46" s="266">
        <f t="shared" si="1"/>
        <v>2</v>
      </c>
      <c r="J46" s="267"/>
      <c r="K46" s="268"/>
    </row>
    <row r="47" spans="1:11" s="269" customFormat="1" ht="27" customHeight="1" thickBot="1">
      <c r="A47" s="259"/>
      <c r="B47" s="262"/>
      <c r="C47" s="263"/>
      <c r="D47" s="264"/>
      <c r="E47" s="265"/>
      <c r="F47" s="261"/>
      <c r="G47" s="260"/>
      <c r="H47" s="260"/>
      <c r="I47" s="270">
        <f>SUM(I45:I46)</f>
        <v>6</v>
      </c>
      <c r="J47" s="271" t="s">
        <v>65</v>
      </c>
      <c r="K47" s="268"/>
    </row>
    <row r="48" spans="1:11" s="240" customFormat="1" ht="18" customHeight="1">
      <c r="A48" s="280"/>
      <c r="B48" s="282" t="s">
        <v>256</v>
      </c>
      <c r="C48" s="252"/>
      <c r="D48" s="253"/>
      <c r="E48" s="281"/>
      <c r="F48" s="256"/>
      <c r="G48" s="256"/>
      <c r="H48" s="256"/>
      <c r="I48" s="257"/>
      <c r="J48" s="258"/>
      <c r="K48" s="239"/>
    </row>
    <row r="49" spans="1:11" s="269" customFormat="1" ht="18.75" customHeight="1">
      <c r="A49" s="259"/>
      <c r="B49" s="262" t="s">
        <v>201</v>
      </c>
      <c r="C49" s="263">
        <v>2</v>
      </c>
      <c r="D49" s="264" t="s">
        <v>200</v>
      </c>
      <c r="E49" s="265">
        <v>3</v>
      </c>
      <c r="F49" s="283"/>
      <c r="G49" s="260" t="s">
        <v>163</v>
      </c>
      <c r="H49" s="260" t="s">
        <v>163</v>
      </c>
      <c r="I49" s="266">
        <f t="shared" ref="I49:I51" si="2">C49*E49</f>
        <v>6</v>
      </c>
      <c r="J49" s="267"/>
      <c r="K49" s="268"/>
    </row>
    <row r="50" spans="1:11" s="269" customFormat="1" ht="18.75" customHeight="1">
      <c r="A50" s="259"/>
      <c r="B50" s="262" t="s">
        <v>202</v>
      </c>
      <c r="C50" s="263">
        <v>2</v>
      </c>
      <c r="D50" s="264" t="s">
        <v>200</v>
      </c>
      <c r="E50" s="265">
        <v>2</v>
      </c>
      <c r="F50" s="283"/>
      <c r="G50" s="260" t="s">
        <v>163</v>
      </c>
      <c r="H50" s="260" t="s">
        <v>163</v>
      </c>
      <c r="I50" s="266">
        <f t="shared" si="2"/>
        <v>4</v>
      </c>
      <c r="J50" s="267"/>
      <c r="K50" s="268"/>
    </row>
    <row r="51" spans="1:11" s="269" customFormat="1" ht="18.75" customHeight="1">
      <c r="A51" s="259"/>
      <c r="B51" s="262" t="s">
        <v>203</v>
      </c>
      <c r="C51" s="263">
        <v>2</v>
      </c>
      <c r="D51" s="264" t="s">
        <v>200</v>
      </c>
      <c r="E51" s="265">
        <v>2</v>
      </c>
      <c r="F51" s="283"/>
      <c r="G51" s="260" t="s">
        <v>163</v>
      </c>
      <c r="H51" s="260" t="s">
        <v>163</v>
      </c>
      <c r="I51" s="266">
        <f t="shared" si="2"/>
        <v>4</v>
      </c>
      <c r="J51" s="267"/>
      <c r="K51" s="268"/>
    </row>
    <row r="52" spans="1:11" s="269" customFormat="1" ht="27" customHeight="1" thickBot="1">
      <c r="A52" s="259"/>
      <c r="B52" s="262"/>
      <c r="C52" s="263"/>
      <c r="D52" s="264"/>
      <c r="E52" s="265"/>
      <c r="F52" s="261"/>
      <c r="G52" s="260"/>
      <c r="H52" s="260"/>
      <c r="I52" s="270">
        <f>SUM(I49:I51)</f>
        <v>14</v>
      </c>
      <c r="J52" s="271" t="s">
        <v>65</v>
      </c>
      <c r="K52" s="268"/>
    </row>
    <row r="53" spans="1:11" s="301" customFormat="1" ht="80.25" customHeight="1">
      <c r="A53" s="293">
        <v>5</v>
      </c>
      <c r="B53" s="282" t="s">
        <v>216</v>
      </c>
      <c r="C53" s="310"/>
      <c r="D53" s="311"/>
      <c r="E53" s="296"/>
      <c r="F53" s="297"/>
      <c r="G53" s="298"/>
      <c r="H53" s="298"/>
      <c r="I53" s="299"/>
      <c r="J53" s="300"/>
    </row>
    <row r="54" spans="1:11" s="240" customFormat="1" ht="19.5" customHeight="1">
      <c r="A54" s="280"/>
      <c r="B54" s="282" t="s">
        <v>221</v>
      </c>
      <c r="C54" s="252"/>
      <c r="D54" s="253"/>
      <c r="E54" s="281"/>
      <c r="F54" s="256"/>
      <c r="G54" s="256"/>
      <c r="H54" s="256"/>
      <c r="I54" s="257"/>
      <c r="J54" s="258"/>
      <c r="K54" s="239"/>
    </row>
    <row r="55" spans="1:11" s="269" customFormat="1" ht="18.75" customHeight="1">
      <c r="A55" s="259"/>
      <c r="B55" s="262" t="s">
        <v>201</v>
      </c>
      <c r="C55" s="263">
        <v>2</v>
      </c>
      <c r="D55" s="264" t="s">
        <v>200</v>
      </c>
      <c r="E55" s="265">
        <v>8</v>
      </c>
      <c r="F55" s="283"/>
      <c r="G55" s="260" t="s">
        <v>163</v>
      </c>
      <c r="H55" s="260" t="s">
        <v>163</v>
      </c>
      <c r="I55" s="266">
        <f>C55*E55</f>
        <v>16</v>
      </c>
      <c r="J55" s="267"/>
      <c r="K55" s="268"/>
    </row>
    <row r="56" spans="1:11" s="269" customFormat="1" ht="18.75" customHeight="1">
      <c r="A56" s="259"/>
      <c r="B56" s="262" t="s">
        <v>202</v>
      </c>
      <c r="C56" s="263">
        <v>2</v>
      </c>
      <c r="D56" s="264" t="s">
        <v>200</v>
      </c>
      <c r="E56" s="265">
        <v>4</v>
      </c>
      <c r="F56" s="283"/>
      <c r="G56" s="260" t="s">
        <v>163</v>
      </c>
      <c r="H56" s="260" t="s">
        <v>163</v>
      </c>
      <c r="I56" s="266">
        <f t="shared" ref="I56:I59" si="3">C56*E56</f>
        <v>8</v>
      </c>
      <c r="J56" s="267"/>
      <c r="K56" s="268"/>
    </row>
    <row r="57" spans="1:11" s="269" customFormat="1" ht="18.75" customHeight="1">
      <c r="A57" s="259"/>
      <c r="B57" s="262" t="s">
        <v>203</v>
      </c>
      <c r="C57" s="263">
        <v>2</v>
      </c>
      <c r="D57" s="264" t="s">
        <v>200</v>
      </c>
      <c r="E57" s="265">
        <v>2</v>
      </c>
      <c r="F57" s="283"/>
      <c r="G57" s="260" t="s">
        <v>163</v>
      </c>
      <c r="H57" s="260" t="s">
        <v>163</v>
      </c>
      <c r="I57" s="266">
        <f t="shared" si="3"/>
        <v>4</v>
      </c>
      <c r="J57" s="267"/>
      <c r="K57" s="268"/>
    </row>
    <row r="58" spans="1:11" s="269" customFormat="1" ht="18.75" customHeight="1">
      <c r="A58" s="259"/>
      <c r="B58" s="262" t="s">
        <v>220</v>
      </c>
      <c r="C58" s="263">
        <v>2</v>
      </c>
      <c r="D58" s="264" t="s">
        <v>200</v>
      </c>
      <c r="E58" s="265">
        <v>3</v>
      </c>
      <c r="F58" s="283"/>
      <c r="G58" s="260" t="s">
        <v>163</v>
      </c>
      <c r="H58" s="260" t="s">
        <v>163</v>
      </c>
      <c r="I58" s="266">
        <f t="shared" si="3"/>
        <v>6</v>
      </c>
      <c r="J58" s="267"/>
      <c r="K58" s="268"/>
    </row>
    <row r="59" spans="1:11" s="269" customFormat="1" ht="18.75" customHeight="1">
      <c r="A59" s="259"/>
      <c r="B59" s="262" t="s">
        <v>225</v>
      </c>
      <c r="C59" s="263">
        <v>2</v>
      </c>
      <c r="D59" s="264" t="s">
        <v>200</v>
      </c>
      <c r="E59" s="265">
        <v>3</v>
      </c>
      <c r="F59" s="283"/>
      <c r="G59" s="260" t="s">
        <v>163</v>
      </c>
      <c r="H59" s="260" t="s">
        <v>163</v>
      </c>
      <c r="I59" s="266">
        <f t="shared" si="3"/>
        <v>6</v>
      </c>
      <c r="J59" s="267"/>
      <c r="K59" s="268"/>
    </row>
    <row r="60" spans="1:11" s="269" customFormat="1" ht="27" customHeight="1" thickBot="1">
      <c r="A60" s="259"/>
      <c r="B60" s="262"/>
      <c r="C60" s="263"/>
      <c r="D60" s="264"/>
      <c r="E60" s="265"/>
      <c r="F60" s="261"/>
      <c r="G60" s="260"/>
      <c r="H60" s="260"/>
      <c r="I60" s="270">
        <f>SUM(I55:I59)</f>
        <v>40</v>
      </c>
      <c r="J60" s="271" t="s">
        <v>65</v>
      </c>
      <c r="K60" s="268"/>
    </row>
    <row r="61" spans="1:11" s="240" customFormat="1" ht="20.25" customHeight="1">
      <c r="A61" s="280"/>
      <c r="B61" s="282" t="s">
        <v>223</v>
      </c>
      <c r="C61" s="252"/>
      <c r="D61" s="253"/>
      <c r="E61" s="281"/>
      <c r="F61" s="256"/>
      <c r="G61" s="256"/>
      <c r="H61" s="256"/>
      <c r="I61" s="257"/>
      <c r="J61" s="258"/>
      <c r="K61" s="239"/>
    </row>
    <row r="62" spans="1:11" s="269" customFormat="1" ht="18.75" customHeight="1">
      <c r="A62" s="259"/>
      <c r="B62" s="262" t="s">
        <v>222</v>
      </c>
      <c r="C62" s="263">
        <v>2</v>
      </c>
      <c r="D62" s="264" t="s">
        <v>200</v>
      </c>
      <c r="E62" s="265">
        <v>2</v>
      </c>
      <c r="F62" s="283"/>
      <c r="G62" s="260" t="s">
        <v>163</v>
      </c>
      <c r="H62" s="260" t="s">
        <v>163</v>
      </c>
      <c r="I62" s="266">
        <f t="shared" ref="I62:I63" si="4">C62*E62</f>
        <v>4</v>
      </c>
      <c r="J62" s="267"/>
      <c r="K62" s="268"/>
    </row>
    <row r="63" spans="1:11" s="269" customFormat="1" ht="18.75" customHeight="1">
      <c r="A63" s="259"/>
      <c r="B63" s="262" t="s">
        <v>224</v>
      </c>
      <c r="C63" s="263">
        <v>2</v>
      </c>
      <c r="D63" s="264" t="s">
        <v>200</v>
      </c>
      <c r="E63" s="265">
        <v>1</v>
      </c>
      <c r="F63" s="283"/>
      <c r="G63" s="260" t="s">
        <v>163</v>
      </c>
      <c r="H63" s="260" t="s">
        <v>163</v>
      </c>
      <c r="I63" s="266">
        <f t="shared" si="4"/>
        <v>2</v>
      </c>
      <c r="J63" s="267"/>
      <c r="K63" s="268"/>
    </row>
    <row r="64" spans="1:11" s="269" customFormat="1" ht="27" customHeight="1" thickBot="1">
      <c r="A64" s="259"/>
      <c r="B64" s="262"/>
      <c r="C64" s="263"/>
      <c r="D64" s="264"/>
      <c r="E64" s="265"/>
      <c r="F64" s="261"/>
      <c r="G64" s="260"/>
      <c r="H64" s="260"/>
      <c r="I64" s="270">
        <f>SUM(I62:I63)</f>
        <v>6</v>
      </c>
      <c r="J64" s="271" t="s">
        <v>65</v>
      </c>
      <c r="K64" s="268"/>
    </row>
    <row r="65" spans="1:11" s="240" customFormat="1" ht="18" customHeight="1">
      <c r="A65" s="280"/>
      <c r="B65" s="282" t="s">
        <v>256</v>
      </c>
      <c r="C65" s="252"/>
      <c r="D65" s="253"/>
      <c r="E65" s="281"/>
      <c r="F65" s="256"/>
      <c r="G65" s="256"/>
      <c r="H65" s="256"/>
      <c r="I65" s="257"/>
      <c r="J65" s="258"/>
      <c r="K65" s="239"/>
    </row>
    <row r="66" spans="1:11" s="269" customFormat="1" ht="18.75" customHeight="1">
      <c r="A66" s="259"/>
      <c r="B66" s="262" t="s">
        <v>201</v>
      </c>
      <c r="C66" s="263">
        <v>2</v>
      </c>
      <c r="D66" s="264" t="s">
        <v>200</v>
      </c>
      <c r="E66" s="265">
        <v>3</v>
      </c>
      <c r="F66" s="283"/>
      <c r="G66" s="260" t="s">
        <v>163</v>
      </c>
      <c r="H66" s="260" t="s">
        <v>163</v>
      </c>
      <c r="I66" s="266">
        <f t="shared" ref="I66:I68" si="5">C66*E66</f>
        <v>6</v>
      </c>
      <c r="J66" s="267"/>
      <c r="K66" s="268"/>
    </row>
    <row r="67" spans="1:11" s="269" customFormat="1" ht="18.75" customHeight="1">
      <c r="A67" s="259"/>
      <c r="B67" s="262" t="s">
        <v>202</v>
      </c>
      <c r="C67" s="263">
        <v>2</v>
      </c>
      <c r="D67" s="264" t="s">
        <v>200</v>
      </c>
      <c r="E67" s="265">
        <v>2</v>
      </c>
      <c r="F67" s="283"/>
      <c r="G67" s="260" t="s">
        <v>163</v>
      </c>
      <c r="H67" s="260" t="s">
        <v>163</v>
      </c>
      <c r="I67" s="266">
        <f t="shared" si="5"/>
        <v>4</v>
      </c>
      <c r="J67" s="267"/>
      <c r="K67" s="268"/>
    </row>
    <row r="68" spans="1:11" s="269" customFormat="1" ht="18.75" customHeight="1">
      <c r="A68" s="259"/>
      <c r="B68" s="262" t="s">
        <v>203</v>
      </c>
      <c r="C68" s="263">
        <v>2</v>
      </c>
      <c r="D68" s="264" t="s">
        <v>200</v>
      </c>
      <c r="E68" s="265">
        <v>2</v>
      </c>
      <c r="F68" s="283"/>
      <c r="G68" s="260" t="s">
        <v>163</v>
      </c>
      <c r="H68" s="260" t="s">
        <v>163</v>
      </c>
      <c r="I68" s="266">
        <f t="shared" si="5"/>
        <v>4</v>
      </c>
      <c r="J68" s="267"/>
      <c r="K68" s="268"/>
    </row>
    <row r="69" spans="1:11" s="269" customFormat="1" ht="27" customHeight="1" thickBot="1">
      <c r="A69" s="259"/>
      <c r="B69" s="262"/>
      <c r="C69" s="263"/>
      <c r="D69" s="264"/>
      <c r="E69" s="265"/>
      <c r="F69" s="261"/>
      <c r="G69" s="260"/>
      <c r="H69" s="260"/>
      <c r="I69" s="270">
        <f>SUM(I66:I68)</f>
        <v>14</v>
      </c>
      <c r="J69" s="271" t="s">
        <v>65</v>
      </c>
      <c r="K69" s="268"/>
    </row>
    <row r="70" spans="1:11" s="309" customFormat="1" ht="31.5" customHeight="1">
      <c r="A70" s="306">
        <v>6</v>
      </c>
      <c r="B70" s="282" t="s">
        <v>243</v>
      </c>
      <c r="C70" s="294"/>
      <c r="D70" s="295"/>
      <c r="E70" s="307"/>
      <c r="F70" s="298"/>
      <c r="G70" s="298"/>
      <c r="H70" s="298"/>
      <c r="I70" s="299"/>
      <c r="J70" s="300"/>
      <c r="K70" s="308"/>
    </row>
    <row r="71" spans="1:11" s="240" customFormat="1" ht="19.5" customHeight="1">
      <c r="A71" s="280"/>
      <c r="B71" s="282" t="s">
        <v>248</v>
      </c>
      <c r="C71" s="252"/>
      <c r="D71" s="253"/>
      <c r="E71" s="281"/>
      <c r="F71" s="256"/>
      <c r="G71" s="256"/>
      <c r="H71" s="256"/>
      <c r="I71" s="257"/>
      <c r="J71" s="258"/>
      <c r="K71" s="239"/>
    </row>
    <row r="72" spans="1:11" s="269" customFormat="1" ht="18.75" customHeight="1">
      <c r="A72" s="259"/>
      <c r="B72" s="262" t="s">
        <v>245</v>
      </c>
      <c r="C72" s="263">
        <v>3</v>
      </c>
      <c r="D72" s="264" t="s">
        <v>200</v>
      </c>
      <c r="E72" s="265">
        <v>4</v>
      </c>
      <c r="F72" s="283">
        <v>6</v>
      </c>
      <c r="G72" s="260" t="s">
        <v>163</v>
      </c>
      <c r="H72" s="260" t="s">
        <v>163</v>
      </c>
      <c r="I72" s="266">
        <f>C72*E72*F72</f>
        <v>72</v>
      </c>
      <c r="J72" s="267"/>
      <c r="K72" s="268"/>
    </row>
    <row r="73" spans="1:11" s="269" customFormat="1" ht="27" customHeight="1" thickBot="1">
      <c r="A73" s="259"/>
      <c r="B73" s="262"/>
      <c r="C73" s="263"/>
      <c r="D73" s="264"/>
      <c r="E73" s="265"/>
      <c r="F73" s="261"/>
      <c r="G73" s="260"/>
      <c r="H73" s="260"/>
      <c r="I73" s="270">
        <f>SUM(I72:I72)</f>
        <v>72</v>
      </c>
      <c r="J73" s="271" t="s">
        <v>21</v>
      </c>
      <c r="K73" s="268"/>
    </row>
    <row r="74" spans="1:11" s="240" customFormat="1" ht="20.25" customHeight="1">
      <c r="A74" s="280"/>
      <c r="B74" s="282" t="s">
        <v>249</v>
      </c>
      <c r="C74" s="252"/>
      <c r="D74" s="253"/>
      <c r="E74" s="281"/>
      <c r="F74" s="256"/>
      <c r="G74" s="256"/>
      <c r="H74" s="256"/>
      <c r="I74" s="257"/>
      <c r="J74" s="258"/>
      <c r="K74" s="239"/>
    </row>
    <row r="75" spans="1:11" s="269" customFormat="1" ht="18.75" customHeight="1">
      <c r="A75" s="259"/>
      <c r="B75" s="262" t="s">
        <v>245</v>
      </c>
      <c r="C75" s="263">
        <v>1</v>
      </c>
      <c r="D75" s="264" t="s">
        <v>200</v>
      </c>
      <c r="E75" s="265">
        <v>3</v>
      </c>
      <c r="F75" s="283">
        <v>6</v>
      </c>
      <c r="G75" s="260" t="s">
        <v>163</v>
      </c>
      <c r="H75" s="260" t="s">
        <v>163</v>
      </c>
      <c r="I75" s="266">
        <f>C75*E75*F75</f>
        <v>18</v>
      </c>
      <c r="J75" s="267"/>
      <c r="K75" s="268"/>
    </row>
    <row r="76" spans="1:11" s="269" customFormat="1" ht="27" customHeight="1" thickBot="1">
      <c r="A76" s="259"/>
      <c r="B76" s="262"/>
      <c r="C76" s="263"/>
      <c r="D76" s="264"/>
      <c r="E76" s="265"/>
      <c r="F76" s="261"/>
      <c r="G76" s="260"/>
      <c r="H76" s="260"/>
      <c r="I76" s="270">
        <f>SUM(I75:I75)</f>
        <v>18</v>
      </c>
      <c r="J76" s="271" t="s">
        <v>21</v>
      </c>
      <c r="K76" s="268"/>
    </row>
    <row r="77" spans="1:11" s="309" customFormat="1" ht="31.5" customHeight="1">
      <c r="A77" s="306">
        <v>7</v>
      </c>
      <c r="B77" s="282" t="s">
        <v>246</v>
      </c>
      <c r="C77" s="294"/>
      <c r="D77" s="295"/>
      <c r="E77" s="307"/>
      <c r="F77" s="298"/>
      <c r="G77" s="298"/>
      <c r="H77" s="298"/>
      <c r="I77" s="299"/>
      <c r="J77" s="300"/>
      <c r="K77" s="308"/>
    </row>
    <row r="78" spans="1:11" s="240" customFormat="1" ht="19.5" customHeight="1">
      <c r="A78" s="280"/>
      <c r="B78" s="282" t="s">
        <v>244</v>
      </c>
      <c r="C78" s="252"/>
      <c r="D78" s="253"/>
      <c r="E78" s="281"/>
      <c r="F78" s="256"/>
      <c r="G78" s="256"/>
      <c r="H78" s="256"/>
      <c r="I78" s="257"/>
      <c r="J78" s="258"/>
      <c r="K78" s="239"/>
    </row>
    <row r="79" spans="1:11" s="269" customFormat="1" ht="18.75" customHeight="1">
      <c r="A79" s="259"/>
      <c r="B79" s="262" t="s">
        <v>247</v>
      </c>
      <c r="C79" s="263">
        <v>17</v>
      </c>
      <c r="D79" s="264" t="s">
        <v>200</v>
      </c>
      <c r="E79" s="265">
        <v>1</v>
      </c>
      <c r="F79" s="283">
        <v>9</v>
      </c>
      <c r="G79" s="260" t="s">
        <v>163</v>
      </c>
      <c r="H79" s="260" t="s">
        <v>163</v>
      </c>
      <c r="I79" s="266">
        <f>C79*E79*F79</f>
        <v>153</v>
      </c>
      <c r="J79" s="267"/>
      <c r="K79" s="268"/>
    </row>
    <row r="80" spans="1:11" s="269" customFormat="1" ht="27" customHeight="1" thickBot="1">
      <c r="A80" s="259"/>
      <c r="B80" s="262"/>
      <c r="C80" s="263"/>
      <c r="D80" s="264"/>
      <c r="E80" s="265"/>
      <c r="F80" s="261"/>
      <c r="G80" s="260"/>
      <c r="H80" s="260"/>
      <c r="I80" s="270">
        <f>SUM(I79:I79)</f>
        <v>153</v>
      </c>
      <c r="J80" s="271" t="s">
        <v>21</v>
      </c>
      <c r="K80" s="268"/>
    </row>
    <row r="81" spans="1:11" s="240" customFormat="1" ht="20.25" customHeight="1">
      <c r="A81" s="280"/>
      <c r="B81" s="282" t="s">
        <v>250</v>
      </c>
      <c r="C81" s="252"/>
      <c r="D81" s="253"/>
      <c r="E81" s="281"/>
      <c r="F81" s="256"/>
      <c r="G81" s="256"/>
      <c r="H81" s="256"/>
      <c r="I81" s="257"/>
      <c r="J81" s="258"/>
      <c r="K81" s="239"/>
    </row>
    <row r="82" spans="1:11" s="269" customFormat="1" ht="18.75" customHeight="1">
      <c r="A82" s="259"/>
      <c r="B82" s="262" t="s">
        <v>247</v>
      </c>
      <c r="C82" s="263">
        <v>1</v>
      </c>
      <c r="D82" s="264" t="s">
        <v>200</v>
      </c>
      <c r="E82" s="265">
        <v>3</v>
      </c>
      <c r="F82" s="283">
        <v>9</v>
      </c>
      <c r="G82" s="260" t="s">
        <v>163</v>
      </c>
      <c r="H82" s="260" t="s">
        <v>163</v>
      </c>
      <c r="I82" s="266">
        <f>C82*E82*F82</f>
        <v>27</v>
      </c>
      <c r="J82" s="267"/>
      <c r="K82" s="268"/>
    </row>
    <row r="83" spans="1:11" s="269" customFormat="1" ht="27" customHeight="1" thickBot="1">
      <c r="A83" s="259"/>
      <c r="B83" s="262"/>
      <c r="C83" s="263"/>
      <c r="D83" s="264"/>
      <c r="E83" s="265"/>
      <c r="F83" s="261"/>
      <c r="G83" s="260"/>
      <c r="H83" s="260"/>
      <c r="I83" s="270">
        <f>SUM(I82:I82)</f>
        <v>27</v>
      </c>
      <c r="J83" s="271" t="s">
        <v>21</v>
      </c>
      <c r="K83" s="268"/>
    </row>
    <row r="84" spans="1:11" s="309" customFormat="1" ht="31.5" customHeight="1">
      <c r="A84" s="306">
        <v>8</v>
      </c>
      <c r="B84" s="282" t="s">
        <v>251</v>
      </c>
      <c r="C84" s="294"/>
      <c r="D84" s="295"/>
      <c r="E84" s="307"/>
      <c r="F84" s="298"/>
      <c r="G84" s="298"/>
      <c r="H84" s="298"/>
      <c r="I84" s="299"/>
      <c r="J84" s="300"/>
      <c r="K84" s="308"/>
    </row>
    <row r="85" spans="1:11" s="240" customFormat="1" ht="17.25" customHeight="1">
      <c r="A85" s="280"/>
      <c r="B85" s="282" t="s">
        <v>252</v>
      </c>
      <c r="C85" s="252"/>
      <c r="D85" s="253"/>
      <c r="E85" s="281"/>
      <c r="F85" s="256"/>
      <c r="G85" s="256"/>
      <c r="H85" s="256"/>
      <c r="I85" s="257"/>
      <c r="J85" s="258"/>
      <c r="K85" s="239"/>
    </row>
    <row r="86" spans="1:11" s="269" customFormat="1" ht="18.75" customHeight="1">
      <c r="A86" s="259"/>
      <c r="B86" s="262" t="s">
        <v>253</v>
      </c>
      <c r="C86" s="263">
        <v>17</v>
      </c>
      <c r="D86" s="264" t="s">
        <v>200</v>
      </c>
      <c r="E86" s="265">
        <v>1</v>
      </c>
      <c r="F86" s="283"/>
      <c r="G86" s="260" t="s">
        <v>163</v>
      </c>
      <c r="H86" s="260" t="s">
        <v>163</v>
      </c>
      <c r="I86" s="266">
        <f>E86*C86</f>
        <v>17</v>
      </c>
      <c r="J86" s="267"/>
      <c r="K86" s="268"/>
    </row>
    <row r="87" spans="1:11" s="269" customFormat="1" ht="18.75" customHeight="1">
      <c r="A87" s="259"/>
      <c r="B87" s="262" t="s">
        <v>254</v>
      </c>
      <c r="C87" s="263">
        <v>3</v>
      </c>
      <c r="D87" s="264" t="s">
        <v>200</v>
      </c>
      <c r="E87" s="265">
        <v>1</v>
      </c>
      <c r="F87" s="283"/>
      <c r="G87" s="260" t="s">
        <v>163</v>
      </c>
      <c r="H87" s="260" t="s">
        <v>163</v>
      </c>
      <c r="I87" s="266">
        <f>E87*C87</f>
        <v>3</v>
      </c>
      <c r="J87" s="267"/>
      <c r="K87" s="268"/>
    </row>
    <row r="88" spans="1:11" s="269" customFormat="1" ht="27" customHeight="1" thickBot="1">
      <c r="A88" s="259"/>
      <c r="B88" s="262"/>
      <c r="C88" s="263"/>
      <c r="D88" s="264"/>
      <c r="E88" s="265"/>
      <c r="F88" s="261"/>
      <c r="G88" s="260"/>
      <c r="H88" s="260"/>
      <c r="I88" s="270">
        <f>SUM(I86:I87)</f>
        <v>20</v>
      </c>
      <c r="J88" s="271" t="s">
        <v>65</v>
      </c>
      <c r="K88" s="268"/>
    </row>
    <row r="89" spans="1:11" s="240" customFormat="1" ht="17.25" customHeight="1">
      <c r="A89" s="280"/>
      <c r="B89" s="282" t="s">
        <v>255</v>
      </c>
      <c r="C89" s="252"/>
      <c r="D89" s="253"/>
      <c r="E89" s="281"/>
      <c r="F89" s="256"/>
      <c r="G89" s="256"/>
      <c r="H89" s="256"/>
      <c r="I89" s="257"/>
      <c r="J89" s="258"/>
      <c r="K89" s="239"/>
    </row>
    <row r="90" spans="1:11" s="269" customFormat="1" ht="18.75" customHeight="1">
      <c r="A90" s="259"/>
      <c r="B90" s="262" t="s">
        <v>253</v>
      </c>
      <c r="C90" s="263">
        <v>17</v>
      </c>
      <c r="D90" s="264" t="s">
        <v>200</v>
      </c>
      <c r="E90" s="265">
        <v>2</v>
      </c>
      <c r="F90" s="283"/>
      <c r="G90" s="260" t="s">
        <v>163</v>
      </c>
      <c r="H90" s="260" t="s">
        <v>163</v>
      </c>
      <c r="I90" s="266">
        <f>E90*C90</f>
        <v>34</v>
      </c>
      <c r="J90" s="267"/>
      <c r="K90" s="268"/>
    </row>
    <row r="91" spans="1:11" s="269" customFormat="1" ht="18.75" customHeight="1">
      <c r="A91" s="259"/>
      <c r="B91" s="262" t="s">
        <v>254</v>
      </c>
      <c r="C91" s="263">
        <v>3</v>
      </c>
      <c r="D91" s="264" t="s">
        <v>200</v>
      </c>
      <c r="E91" s="265">
        <v>2</v>
      </c>
      <c r="F91" s="283"/>
      <c r="G91" s="260" t="s">
        <v>163</v>
      </c>
      <c r="H91" s="260" t="s">
        <v>163</v>
      </c>
      <c r="I91" s="266">
        <f>E91*C91</f>
        <v>6</v>
      </c>
      <c r="J91" s="267"/>
      <c r="K91" s="268"/>
    </row>
    <row r="92" spans="1:11" s="269" customFormat="1" ht="27" customHeight="1" thickBot="1">
      <c r="A92" s="259"/>
      <c r="B92" s="262"/>
      <c r="C92" s="263"/>
      <c r="D92" s="264"/>
      <c r="E92" s="265"/>
      <c r="F92" s="261"/>
      <c r="G92" s="260"/>
      <c r="H92" s="260"/>
      <c r="I92" s="270">
        <f>SUM(I90:I91)</f>
        <v>40</v>
      </c>
      <c r="J92" s="271" t="s">
        <v>65</v>
      </c>
      <c r="K92" s="268"/>
    </row>
    <row r="93" spans="1:11" s="301" customFormat="1" ht="49.5" customHeight="1">
      <c r="A93" s="293">
        <v>9</v>
      </c>
      <c r="B93" s="282" t="s">
        <v>226</v>
      </c>
      <c r="C93" s="304"/>
      <c r="D93" s="305"/>
      <c r="E93" s="296"/>
      <c r="F93" s="297"/>
      <c r="G93" s="298"/>
      <c r="H93" s="298"/>
      <c r="I93" s="299"/>
      <c r="J93" s="300"/>
    </row>
    <row r="94" spans="1:11" s="269" customFormat="1" ht="18.75" customHeight="1">
      <c r="A94" s="259"/>
      <c r="B94" s="262" t="s">
        <v>222</v>
      </c>
      <c r="C94" s="263">
        <v>1</v>
      </c>
      <c r="D94" s="264" t="s">
        <v>200</v>
      </c>
      <c r="E94" s="265">
        <v>2</v>
      </c>
      <c r="F94" s="283"/>
      <c r="G94" s="260" t="s">
        <v>163</v>
      </c>
      <c r="H94" s="260" t="s">
        <v>163</v>
      </c>
      <c r="I94" s="266">
        <f t="shared" ref="I94:I95" si="6">C94*E94</f>
        <v>2</v>
      </c>
      <c r="J94" s="267"/>
      <c r="K94" s="268"/>
    </row>
    <row r="95" spans="1:11" s="269" customFormat="1" ht="18.75" customHeight="1">
      <c r="A95" s="259"/>
      <c r="B95" s="262" t="s">
        <v>224</v>
      </c>
      <c r="C95" s="263">
        <v>1</v>
      </c>
      <c r="D95" s="264" t="s">
        <v>200</v>
      </c>
      <c r="E95" s="265">
        <v>1</v>
      </c>
      <c r="F95" s="283"/>
      <c r="G95" s="260" t="s">
        <v>163</v>
      </c>
      <c r="H95" s="260" t="s">
        <v>163</v>
      </c>
      <c r="I95" s="266">
        <f t="shared" si="6"/>
        <v>1</v>
      </c>
      <c r="J95" s="267"/>
      <c r="K95" s="268"/>
    </row>
    <row r="96" spans="1:11" s="269" customFormat="1" ht="27" customHeight="1" thickBot="1">
      <c r="A96" s="259"/>
      <c r="B96" s="262"/>
      <c r="C96" s="263"/>
      <c r="D96" s="264"/>
      <c r="E96" s="265"/>
      <c r="F96" s="261"/>
      <c r="G96" s="260"/>
      <c r="H96" s="260"/>
      <c r="I96" s="270">
        <f>SUM(I94:I95)</f>
        <v>3</v>
      </c>
      <c r="J96" s="271" t="s">
        <v>65</v>
      </c>
      <c r="K96" s="268"/>
    </row>
    <row r="97" spans="1:11" s="301" customFormat="1" ht="144" customHeight="1">
      <c r="A97" s="293">
        <v>10</v>
      </c>
      <c r="B97" s="282" t="s">
        <v>227</v>
      </c>
      <c r="C97" s="304"/>
      <c r="D97" s="305"/>
      <c r="E97" s="296"/>
      <c r="F97" s="297"/>
      <c r="G97" s="298"/>
      <c r="H97" s="298"/>
      <c r="I97" s="299"/>
      <c r="J97" s="300"/>
    </row>
    <row r="98" spans="1:11" s="269" customFormat="1" ht="18.75" customHeight="1">
      <c r="A98" s="259"/>
      <c r="B98" s="262" t="s">
        <v>201</v>
      </c>
      <c r="C98" s="263">
        <v>1</v>
      </c>
      <c r="D98" s="264" t="s">
        <v>200</v>
      </c>
      <c r="E98" s="265">
        <v>80</v>
      </c>
      <c r="F98" s="283"/>
      <c r="G98" s="260" t="s">
        <v>163</v>
      </c>
      <c r="H98" s="260" t="s">
        <v>163</v>
      </c>
      <c r="I98" s="266">
        <f t="shared" ref="I98:I100" si="7">C98*E98</f>
        <v>80</v>
      </c>
      <c r="J98" s="267"/>
      <c r="K98" s="268"/>
    </row>
    <row r="99" spans="1:11" s="269" customFormat="1" ht="18.75" customHeight="1">
      <c r="A99" s="259"/>
      <c r="B99" s="262" t="s">
        <v>202</v>
      </c>
      <c r="C99" s="263">
        <v>1</v>
      </c>
      <c r="D99" s="264" t="s">
        <v>200</v>
      </c>
      <c r="E99" s="265">
        <v>40</v>
      </c>
      <c r="F99" s="283"/>
      <c r="G99" s="260" t="s">
        <v>163</v>
      </c>
      <c r="H99" s="260" t="s">
        <v>163</v>
      </c>
      <c r="I99" s="266">
        <f t="shared" si="7"/>
        <v>40</v>
      </c>
      <c r="J99" s="267"/>
      <c r="K99" s="268"/>
    </row>
    <row r="100" spans="1:11" s="269" customFormat="1" ht="18.75" customHeight="1">
      <c r="A100" s="259"/>
      <c r="B100" s="262" t="s">
        <v>203</v>
      </c>
      <c r="C100" s="263">
        <v>1</v>
      </c>
      <c r="D100" s="264" t="s">
        <v>200</v>
      </c>
      <c r="E100" s="265">
        <v>20</v>
      </c>
      <c r="F100" s="283"/>
      <c r="G100" s="260" t="s">
        <v>163</v>
      </c>
      <c r="H100" s="260" t="s">
        <v>163</v>
      </c>
      <c r="I100" s="266">
        <f t="shared" si="7"/>
        <v>20</v>
      </c>
      <c r="J100" s="267"/>
      <c r="K100" s="268"/>
    </row>
    <row r="101" spans="1:11" s="269" customFormat="1" ht="27" customHeight="1" thickBot="1">
      <c r="A101" s="259"/>
      <c r="B101" s="262"/>
      <c r="C101" s="263"/>
      <c r="D101" s="264"/>
      <c r="E101" s="265"/>
      <c r="F101" s="261"/>
      <c r="G101" s="260"/>
      <c r="H101" s="260"/>
      <c r="I101" s="270">
        <f>SUM(I98:I100)</f>
        <v>140</v>
      </c>
      <c r="J101" s="271" t="s">
        <v>65</v>
      </c>
      <c r="K101" s="268"/>
    </row>
    <row r="102" spans="1:11" s="301" customFormat="1" ht="144" customHeight="1">
      <c r="A102" s="293">
        <v>11</v>
      </c>
      <c r="B102" s="282" t="s">
        <v>228</v>
      </c>
      <c r="C102" s="304"/>
      <c r="D102" s="305"/>
      <c r="E102" s="296"/>
      <c r="F102" s="297"/>
      <c r="G102" s="298"/>
      <c r="H102" s="298"/>
      <c r="I102" s="299"/>
      <c r="J102" s="300"/>
    </row>
    <row r="103" spans="1:11" s="269" customFormat="1" ht="18.75" customHeight="1">
      <c r="A103" s="259"/>
      <c r="B103" s="262" t="s">
        <v>201</v>
      </c>
      <c r="C103" s="263">
        <v>1</v>
      </c>
      <c r="D103" s="264" t="s">
        <v>200</v>
      </c>
      <c r="E103" s="265">
        <v>1</v>
      </c>
      <c r="F103" s="283"/>
      <c r="G103" s="260" t="s">
        <v>163</v>
      </c>
      <c r="H103" s="260" t="s">
        <v>163</v>
      </c>
      <c r="I103" s="266">
        <f t="shared" ref="I103:I105" si="8">C103*E103</f>
        <v>1</v>
      </c>
      <c r="J103" s="267"/>
      <c r="K103" s="268"/>
    </row>
    <row r="104" spans="1:11" s="269" customFormat="1" ht="18.75" customHeight="1">
      <c r="A104" s="259"/>
      <c r="B104" s="262" t="s">
        <v>202</v>
      </c>
      <c r="C104" s="263">
        <v>1</v>
      </c>
      <c r="D104" s="264" t="s">
        <v>200</v>
      </c>
      <c r="E104" s="265">
        <v>1</v>
      </c>
      <c r="F104" s="283"/>
      <c r="G104" s="260" t="s">
        <v>163</v>
      </c>
      <c r="H104" s="260" t="s">
        <v>163</v>
      </c>
      <c r="I104" s="266">
        <f t="shared" si="8"/>
        <v>1</v>
      </c>
      <c r="J104" s="267"/>
      <c r="K104" s="268"/>
    </row>
    <row r="105" spans="1:11" s="269" customFormat="1" ht="18.75" customHeight="1">
      <c r="A105" s="259"/>
      <c r="B105" s="262" t="s">
        <v>203</v>
      </c>
      <c r="C105" s="263">
        <v>1</v>
      </c>
      <c r="D105" s="264" t="s">
        <v>200</v>
      </c>
      <c r="E105" s="265">
        <v>1</v>
      </c>
      <c r="F105" s="283"/>
      <c r="G105" s="260" t="s">
        <v>163</v>
      </c>
      <c r="H105" s="260" t="s">
        <v>163</v>
      </c>
      <c r="I105" s="266">
        <f t="shared" si="8"/>
        <v>1</v>
      </c>
      <c r="J105" s="267"/>
      <c r="K105" s="268"/>
    </row>
    <row r="106" spans="1:11" s="269" customFormat="1" ht="27" customHeight="1" thickBot="1">
      <c r="A106" s="259"/>
      <c r="B106" s="262"/>
      <c r="C106" s="263"/>
      <c r="D106" s="264"/>
      <c r="E106" s="265"/>
      <c r="F106" s="261"/>
      <c r="G106" s="260"/>
      <c r="H106" s="260"/>
      <c r="I106" s="270">
        <f>SUM(I103:I105)</f>
        <v>3</v>
      </c>
      <c r="J106" s="271" t="s">
        <v>65</v>
      </c>
      <c r="K106" s="268"/>
    </row>
    <row r="107" spans="1:11" s="301" customFormat="1" ht="34.5" customHeight="1">
      <c r="A107" s="293">
        <v>12</v>
      </c>
      <c r="B107" s="282" t="s">
        <v>231</v>
      </c>
      <c r="C107" s="304"/>
      <c r="D107" s="305"/>
      <c r="E107" s="296"/>
      <c r="F107" s="297"/>
      <c r="G107" s="298"/>
      <c r="H107" s="298"/>
      <c r="I107" s="299"/>
      <c r="J107" s="300"/>
    </row>
    <row r="108" spans="1:11" s="301" customFormat="1" ht="21" customHeight="1">
      <c r="A108" s="293"/>
      <c r="B108" s="282" t="s">
        <v>230</v>
      </c>
      <c r="C108" s="304"/>
      <c r="D108" s="305"/>
      <c r="E108" s="296"/>
      <c r="F108" s="297"/>
      <c r="G108" s="298"/>
      <c r="H108" s="298"/>
      <c r="I108" s="299"/>
      <c r="J108" s="300"/>
    </row>
    <row r="109" spans="1:11" s="269" customFormat="1" ht="18.75" customHeight="1">
      <c r="A109" s="259"/>
      <c r="B109" s="262" t="s">
        <v>201</v>
      </c>
      <c r="C109" s="263">
        <v>1</v>
      </c>
      <c r="D109" s="264" t="s">
        <v>200</v>
      </c>
      <c r="E109" s="265">
        <v>3</v>
      </c>
      <c r="F109" s="283">
        <v>10</v>
      </c>
      <c r="G109" s="260" t="s">
        <v>163</v>
      </c>
      <c r="H109" s="260" t="s">
        <v>163</v>
      </c>
      <c r="I109" s="266">
        <f>F109*E109*C109</f>
        <v>30</v>
      </c>
      <c r="J109" s="267"/>
      <c r="K109" s="268"/>
    </row>
    <row r="110" spans="1:11" s="269" customFormat="1" ht="18.75" customHeight="1">
      <c r="A110" s="259"/>
      <c r="B110" s="262" t="s">
        <v>202</v>
      </c>
      <c r="C110" s="263">
        <v>1</v>
      </c>
      <c r="D110" s="264" t="s">
        <v>200</v>
      </c>
      <c r="E110" s="265">
        <v>3</v>
      </c>
      <c r="F110" s="283">
        <v>10</v>
      </c>
      <c r="G110" s="260" t="s">
        <v>163</v>
      </c>
      <c r="H110" s="260" t="s">
        <v>163</v>
      </c>
      <c r="I110" s="266">
        <f t="shared" ref="I110:I111" si="9">F110*E110*C110</f>
        <v>30</v>
      </c>
      <c r="J110" s="267"/>
      <c r="K110" s="268"/>
    </row>
    <row r="111" spans="1:11" s="269" customFormat="1" ht="18.75" customHeight="1">
      <c r="A111" s="259"/>
      <c r="B111" s="262" t="s">
        <v>203</v>
      </c>
      <c r="C111" s="263">
        <v>1</v>
      </c>
      <c r="D111" s="264" t="s">
        <v>200</v>
      </c>
      <c r="E111" s="265">
        <v>3</v>
      </c>
      <c r="F111" s="283">
        <v>10</v>
      </c>
      <c r="G111" s="260" t="s">
        <v>163</v>
      </c>
      <c r="H111" s="260" t="s">
        <v>163</v>
      </c>
      <c r="I111" s="266">
        <f t="shared" si="9"/>
        <v>30</v>
      </c>
      <c r="J111" s="267"/>
      <c r="K111" s="268"/>
    </row>
    <row r="112" spans="1:11" s="269" customFormat="1" ht="27" customHeight="1" thickBot="1">
      <c r="A112" s="259"/>
      <c r="B112" s="262"/>
      <c r="C112" s="263"/>
      <c r="D112" s="264"/>
      <c r="E112" s="265"/>
      <c r="F112" s="261"/>
      <c r="G112" s="260"/>
      <c r="H112" s="260"/>
      <c r="I112" s="270">
        <f>SUM(I108:I111)</f>
        <v>90</v>
      </c>
      <c r="J112" s="271" t="s">
        <v>21</v>
      </c>
      <c r="K112" s="268"/>
    </row>
    <row r="113" spans="1:11" s="301" customFormat="1" ht="34.5" customHeight="1">
      <c r="A113" s="293">
        <v>13</v>
      </c>
      <c r="B113" s="282" t="s">
        <v>239</v>
      </c>
      <c r="C113" s="304"/>
      <c r="D113" s="305"/>
      <c r="E113" s="296"/>
      <c r="F113" s="297"/>
      <c r="G113" s="298"/>
      <c r="H113" s="298"/>
      <c r="I113" s="299"/>
      <c r="J113" s="300"/>
    </row>
    <row r="114" spans="1:11" s="301" customFormat="1" ht="21" customHeight="1">
      <c r="A114" s="293"/>
      <c r="B114" s="282" t="s">
        <v>229</v>
      </c>
      <c r="C114" s="304"/>
      <c r="D114" s="305"/>
      <c r="E114" s="296"/>
      <c r="F114" s="297"/>
      <c r="G114" s="298"/>
      <c r="H114" s="298"/>
      <c r="I114" s="299"/>
      <c r="J114" s="300"/>
    </row>
    <row r="115" spans="1:11" s="269" customFormat="1" ht="18.75" customHeight="1">
      <c r="A115" s="259"/>
      <c r="B115" s="262" t="s">
        <v>201</v>
      </c>
      <c r="C115" s="263">
        <v>1</v>
      </c>
      <c r="D115" s="264" t="s">
        <v>200</v>
      </c>
      <c r="E115" s="265">
        <v>3</v>
      </c>
      <c r="F115" s="283">
        <v>40</v>
      </c>
      <c r="G115" s="260" t="s">
        <v>163</v>
      </c>
      <c r="H115" s="260" t="s">
        <v>163</v>
      </c>
      <c r="I115" s="266">
        <f>F115*E115*C115</f>
        <v>120</v>
      </c>
      <c r="J115" s="267"/>
      <c r="K115" s="268"/>
    </row>
    <row r="116" spans="1:11" s="269" customFormat="1" ht="18.75" customHeight="1">
      <c r="A116" s="259"/>
      <c r="B116" s="262" t="s">
        <v>202</v>
      </c>
      <c r="C116" s="263">
        <v>1</v>
      </c>
      <c r="D116" s="264" t="s">
        <v>200</v>
      </c>
      <c r="E116" s="265">
        <v>2</v>
      </c>
      <c r="F116" s="283">
        <v>40</v>
      </c>
      <c r="G116" s="260" t="s">
        <v>163</v>
      </c>
      <c r="H116" s="260" t="s">
        <v>163</v>
      </c>
      <c r="I116" s="266">
        <f t="shared" ref="I116:I117" si="10">F116*E116*C116</f>
        <v>80</v>
      </c>
      <c r="J116" s="267"/>
      <c r="K116" s="268"/>
    </row>
    <row r="117" spans="1:11" s="269" customFormat="1" ht="18.75" customHeight="1">
      <c r="A117" s="259"/>
      <c r="B117" s="262" t="s">
        <v>203</v>
      </c>
      <c r="C117" s="263">
        <v>1</v>
      </c>
      <c r="D117" s="264" t="s">
        <v>200</v>
      </c>
      <c r="E117" s="265">
        <v>2</v>
      </c>
      <c r="F117" s="283">
        <v>40</v>
      </c>
      <c r="G117" s="260" t="s">
        <v>163</v>
      </c>
      <c r="H117" s="260" t="s">
        <v>163</v>
      </c>
      <c r="I117" s="266">
        <f t="shared" si="10"/>
        <v>80</v>
      </c>
      <c r="J117" s="267"/>
      <c r="K117" s="268"/>
    </row>
    <row r="118" spans="1:11" s="301" customFormat="1" ht="21" customHeight="1">
      <c r="A118" s="293"/>
      <c r="B118" s="282" t="s">
        <v>232</v>
      </c>
      <c r="C118" s="304"/>
      <c r="D118" s="305"/>
      <c r="E118" s="296"/>
      <c r="F118" s="297"/>
      <c r="G118" s="298"/>
      <c r="H118" s="298"/>
      <c r="I118" s="299"/>
      <c r="J118" s="300"/>
    </row>
    <row r="119" spans="1:11" s="269" customFormat="1" ht="15.75">
      <c r="A119" s="259"/>
      <c r="B119" s="262" t="s">
        <v>233</v>
      </c>
      <c r="C119" s="263">
        <v>1</v>
      </c>
      <c r="D119" s="264" t="s">
        <v>200</v>
      </c>
      <c r="E119" s="265">
        <v>9</v>
      </c>
      <c r="F119" s="261">
        <v>40</v>
      </c>
      <c r="G119" s="260" t="s">
        <v>163</v>
      </c>
      <c r="H119" s="260" t="s">
        <v>163</v>
      </c>
      <c r="I119" s="266">
        <f>F119*E119*C119</f>
        <v>360</v>
      </c>
      <c r="J119" s="267"/>
      <c r="K119" s="268"/>
    </row>
    <row r="120" spans="1:11" s="269" customFormat="1" ht="15.75">
      <c r="A120" s="259"/>
      <c r="B120" s="262" t="s">
        <v>202</v>
      </c>
      <c r="C120" s="263">
        <v>1</v>
      </c>
      <c r="D120" s="264" t="s">
        <v>200</v>
      </c>
      <c r="E120" s="265">
        <v>5</v>
      </c>
      <c r="F120" s="261">
        <v>40</v>
      </c>
      <c r="G120" s="260" t="s">
        <v>163</v>
      </c>
      <c r="H120" s="260" t="s">
        <v>163</v>
      </c>
      <c r="I120" s="266">
        <f t="shared" ref="I120:I121" si="11">F120*E120*C120</f>
        <v>200</v>
      </c>
      <c r="J120" s="267"/>
      <c r="K120" s="268"/>
    </row>
    <row r="121" spans="1:11" s="269" customFormat="1" ht="15.75">
      <c r="A121" s="259"/>
      <c r="B121" s="262" t="s">
        <v>203</v>
      </c>
      <c r="C121" s="263">
        <v>1</v>
      </c>
      <c r="D121" s="264" t="s">
        <v>200</v>
      </c>
      <c r="E121" s="265">
        <v>3</v>
      </c>
      <c r="F121" s="261">
        <v>40</v>
      </c>
      <c r="G121" s="260" t="s">
        <v>163</v>
      </c>
      <c r="H121" s="260" t="s">
        <v>163</v>
      </c>
      <c r="I121" s="266">
        <f t="shared" si="11"/>
        <v>120</v>
      </c>
      <c r="J121" s="267"/>
      <c r="K121" s="268"/>
    </row>
    <row r="122" spans="1:11" s="269" customFormat="1" ht="27" customHeight="1" thickBot="1">
      <c r="A122" s="259"/>
      <c r="B122" s="262"/>
      <c r="C122" s="263"/>
      <c r="D122" s="264"/>
      <c r="E122" s="265"/>
      <c r="F122" s="261"/>
      <c r="G122" s="260"/>
      <c r="H122" s="260"/>
      <c r="I122" s="270">
        <f>SUM(I115:I121)</f>
        <v>960</v>
      </c>
      <c r="J122" s="271" t="s">
        <v>21</v>
      </c>
      <c r="K122" s="268"/>
    </row>
    <row r="123" spans="1:11" s="301" customFormat="1" ht="66.75" customHeight="1">
      <c r="A123" s="293">
        <v>14</v>
      </c>
      <c r="B123" s="282" t="s">
        <v>234</v>
      </c>
      <c r="C123" s="304"/>
      <c r="D123" s="305"/>
      <c r="E123" s="296"/>
      <c r="F123" s="297"/>
      <c r="G123" s="298"/>
      <c r="H123" s="298"/>
      <c r="I123" s="299"/>
      <c r="J123" s="300"/>
    </row>
    <row r="124" spans="1:11" s="301" customFormat="1" ht="21" customHeight="1">
      <c r="A124" s="293"/>
      <c r="B124" s="282" t="s">
        <v>229</v>
      </c>
      <c r="C124" s="304"/>
      <c r="D124" s="305"/>
      <c r="E124" s="296"/>
      <c r="F124" s="297"/>
      <c r="G124" s="298"/>
      <c r="H124" s="298"/>
      <c r="I124" s="299"/>
      <c r="J124" s="300"/>
    </row>
    <row r="125" spans="1:11" s="269" customFormat="1" ht="18.75" customHeight="1">
      <c r="A125" s="259"/>
      <c r="B125" s="262" t="s">
        <v>201</v>
      </c>
      <c r="C125" s="263">
        <v>2</v>
      </c>
      <c r="D125" s="264" t="s">
        <v>200</v>
      </c>
      <c r="E125" s="265">
        <v>3</v>
      </c>
      <c r="F125" s="283"/>
      <c r="G125" s="260" t="s">
        <v>163</v>
      </c>
      <c r="H125" s="260" t="s">
        <v>163</v>
      </c>
      <c r="I125" s="266">
        <f>C125*E125</f>
        <v>6</v>
      </c>
      <c r="J125" s="267"/>
      <c r="K125" s="268"/>
    </row>
    <row r="126" spans="1:11" s="269" customFormat="1" ht="18.75" customHeight="1">
      <c r="A126" s="259"/>
      <c r="B126" s="262" t="s">
        <v>202</v>
      </c>
      <c r="C126" s="263">
        <v>2</v>
      </c>
      <c r="D126" s="264" t="s">
        <v>200</v>
      </c>
      <c r="E126" s="265">
        <v>2</v>
      </c>
      <c r="F126" s="283"/>
      <c r="G126" s="260" t="s">
        <v>163</v>
      </c>
      <c r="H126" s="260" t="s">
        <v>163</v>
      </c>
      <c r="I126" s="266">
        <f t="shared" ref="I126:I135" si="12">C126*E126</f>
        <v>4</v>
      </c>
      <c r="J126" s="267"/>
      <c r="K126" s="268"/>
    </row>
    <row r="127" spans="1:11" s="269" customFormat="1" ht="18.75" customHeight="1">
      <c r="A127" s="259"/>
      <c r="B127" s="262" t="s">
        <v>203</v>
      </c>
      <c r="C127" s="263">
        <v>2</v>
      </c>
      <c r="D127" s="264" t="s">
        <v>200</v>
      </c>
      <c r="E127" s="265">
        <v>2</v>
      </c>
      <c r="F127" s="283"/>
      <c r="G127" s="260" t="s">
        <v>163</v>
      </c>
      <c r="H127" s="260" t="s">
        <v>163</v>
      </c>
      <c r="I127" s="266">
        <f t="shared" si="12"/>
        <v>4</v>
      </c>
      <c r="J127" s="267"/>
      <c r="K127" s="268"/>
    </row>
    <row r="128" spans="1:11" s="301" customFormat="1" ht="21" customHeight="1">
      <c r="A128" s="293"/>
      <c r="B128" s="282" t="s">
        <v>230</v>
      </c>
      <c r="C128" s="304"/>
      <c r="D128" s="305"/>
      <c r="E128" s="296"/>
      <c r="F128" s="297"/>
      <c r="G128" s="298"/>
      <c r="H128" s="298"/>
      <c r="I128" s="299"/>
      <c r="J128" s="300"/>
    </row>
    <row r="129" spans="1:11" s="269" customFormat="1" ht="18.75" customHeight="1">
      <c r="A129" s="259"/>
      <c r="B129" s="262" t="s">
        <v>201</v>
      </c>
      <c r="C129" s="263">
        <v>1</v>
      </c>
      <c r="D129" s="264" t="s">
        <v>200</v>
      </c>
      <c r="E129" s="265">
        <v>3</v>
      </c>
      <c r="F129" s="283"/>
      <c r="G129" s="260" t="s">
        <v>163</v>
      </c>
      <c r="H129" s="260" t="s">
        <v>163</v>
      </c>
      <c r="I129" s="266">
        <f t="shared" si="12"/>
        <v>3</v>
      </c>
      <c r="J129" s="267"/>
      <c r="K129" s="268"/>
    </row>
    <row r="130" spans="1:11" s="269" customFormat="1" ht="18.75" customHeight="1">
      <c r="A130" s="259"/>
      <c r="B130" s="262" t="s">
        <v>202</v>
      </c>
      <c r="C130" s="263">
        <v>1</v>
      </c>
      <c r="D130" s="264" t="s">
        <v>200</v>
      </c>
      <c r="E130" s="265">
        <v>3</v>
      </c>
      <c r="F130" s="283"/>
      <c r="G130" s="260" t="s">
        <v>163</v>
      </c>
      <c r="H130" s="260" t="s">
        <v>163</v>
      </c>
      <c r="I130" s="266">
        <f t="shared" si="12"/>
        <v>3</v>
      </c>
      <c r="J130" s="267"/>
      <c r="K130" s="268"/>
    </row>
    <row r="131" spans="1:11" s="269" customFormat="1" ht="18.75" customHeight="1">
      <c r="A131" s="259"/>
      <c r="B131" s="262" t="s">
        <v>203</v>
      </c>
      <c r="C131" s="263">
        <v>1</v>
      </c>
      <c r="D131" s="264" t="s">
        <v>200</v>
      </c>
      <c r="E131" s="265">
        <v>3</v>
      </c>
      <c r="F131" s="283"/>
      <c r="G131" s="260" t="s">
        <v>163</v>
      </c>
      <c r="H131" s="260" t="s">
        <v>163</v>
      </c>
      <c r="I131" s="266">
        <f t="shared" si="12"/>
        <v>3</v>
      </c>
      <c r="J131" s="267"/>
      <c r="K131" s="268"/>
    </row>
    <row r="132" spans="1:11" s="301" customFormat="1" ht="21" customHeight="1">
      <c r="A132" s="293"/>
      <c r="B132" s="282" t="s">
        <v>232</v>
      </c>
      <c r="C132" s="304"/>
      <c r="D132" s="305"/>
      <c r="E132" s="296"/>
      <c r="F132" s="297"/>
      <c r="G132" s="298"/>
      <c r="H132" s="298"/>
      <c r="I132" s="299"/>
      <c r="J132" s="300"/>
    </row>
    <row r="133" spans="1:11" s="269" customFormat="1" ht="15.75">
      <c r="A133" s="259"/>
      <c r="B133" s="262" t="s">
        <v>233</v>
      </c>
      <c r="C133" s="263">
        <v>1</v>
      </c>
      <c r="D133" s="264" t="s">
        <v>200</v>
      </c>
      <c r="E133" s="265">
        <v>9</v>
      </c>
      <c r="F133" s="261"/>
      <c r="G133" s="260" t="s">
        <v>163</v>
      </c>
      <c r="H133" s="260" t="s">
        <v>163</v>
      </c>
      <c r="I133" s="266">
        <f t="shared" si="12"/>
        <v>9</v>
      </c>
      <c r="J133" s="267"/>
      <c r="K133" s="268"/>
    </row>
    <row r="134" spans="1:11" s="269" customFormat="1" ht="15.75">
      <c r="A134" s="259"/>
      <c r="B134" s="262" t="s">
        <v>202</v>
      </c>
      <c r="C134" s="263">
        <v>1</v>
      </c>
      <c r="D134" s="264" t="s">
        <v>200</v>
      </c>
      <c r="E134" s="265">
        <v>5</v>
      </c>
      <c r="F134" s="261"/>
      <c r="G134" s="260" t="s">
        <v>163</v>
      </c>
      <c r="H134" s="260" t="s">
        <v>163</v>
      </c>
      <c r="I134" s="266">
        <f t="shared" si="12"/>
        <v>5</v>
      </c>
      <c r="J134" s="267"/>
      <c r="K134" s="268"/>
    </row>
    <row r="135" spans="1:11" s="269" customFormat="1" ht="15.75">
      <c r="A135" s="259"/>
      <c r="B135" s="262" t="s">
        <v>203</v>
      </c>
      <c r="C135" s="263">
        <v>1</v>
      </c>
      <c r="D135" s="264" t="s">
        <v>200</v>
      </c>
      <c r="E135" s="265">
        <v>3</v>
      </c>
      <c r="F135" s="261"/>
      <c r="G135" s="260" t="s">
        <v>163</v>
      </c>
      <c r="H135" s="260" t="s">
        <v>163</v>
      </c>
      <c r="I135" s="266">
        <f t="shared" si="12"/>
        <v>3</v>
      </c>
      <c r="J135" s="267"/>
      <c r="K135" s="268"/>
    </row>
    <row r="136" spans="1:11" s="269" customFormat="1" ht="27" customHeight="1" thickBot="1">
      <c r="A136" s="259"/>
      <c r="B136" s="262"/>
      <c r="C136" s="263"/>
      <c r="D136" s="264"/>
      <c r="E136" s="265"/>
      <c r="F136" s="261"/>
      <c r="G136" s="260"/>
      <c r="H136" s="260"/>
      <c r="I136" s="270">
        <f>SUM(I125:I135)</f>
        <v>40</v>
      </c>
      <c r="J136" s="271" t="s">
        <v>21</v>
      </c>
      <c r="K136" s="268"/>
    </row>
    <row r="137" spans="1:11" s="301" customFormat="1" ht="50.25" customHeight="1">
      <c r="A137" s="293">
        <v>15</v>
      </c>
      <c r="B137" s="282" t="s">
        <v>235</v>
      </c>
      <c r="C137" s="304"/>
      <c r="D137" s="305"/>
      <c r="E137" s="296"/>
      <c r="F137" s="297"/>
      <c r="G137" s="298"/>
      <c r="H137" s="298"/>
      <c r="I137" s="299"/>
      <c r="J137" s="300"/>
    </row>
    <row r="138" spans="1:11" s="301" customFormat="1" ht="21" customHeight="1">
      <c r="A138" s="293"/>
      <c r="B138" s="282" t="s">
        <v>229</v>
      </c>
      <c r="C138" s="304"/>
      <c r="D138" s="305"/>
      <c r="E138" s="296"/>
      <c r="F138" s="297"/>
      <c r="G138" s="298"/>
      <c r="H138" s="298"/>
      <c r="I138" s="299"/>
      <c r="J138" s="300"/>
    </row>
    <row r="139" spans="1:11" s="269" customFormat="1" ht="18.75" customHeight="1">
      <c r="A139" s="259"/>
      <c r="B139" s="262" t="s">
        <v>201</v>
      </c>
      <c r="C139" s="263">
        <v>1</v>
      </c>
      <c r="D139" s="264" t="s">
        <v>200</v>
      </c>
      <c r="E139" s="265">
        <v>3</v>
      </c>
      <c r="F139" s="283">
        <v>50</v>
      </c>
      <c r="G139" s="260" t="s">
        <v>163</v>
      </c>
      <c r="H139" s="260" t="s">
        <v>163</v>
      </c>
      <c r="I139" s="266">
        <f>F139*E139*C139</f>
        <v>150</v>
      </c>
      <c r="J139" s="267"/>
      <c r="K139" s="268"/>
    </row>
    <row r="140" spans="1:11" s="269" customFormat="1" ht="18.75" customHeight="1">
      <c r="A140" s="259"/>
      <c r="B140" s="262" t="s">
        <v>202</v>
      </c>
      <c r="C140" s="263">
        <v>1</v>
      </c>
      <c r="D140" s="264" t="s">
        <v>200</v>
      </c>
      <c r="E140" s="265">
        <v>2</v>
      </c>
      <c r="F140" s="283">
        <v>50</v>
      </c>
      <c r="G140" s="260" t="s">
        <v>163</v>
      </c>
      <c r="H140" s="260" t="s">
        <v>163</v>
      </c>
      <c r="I140" s="266">
        <f t="shared" ref="I140:I141" si="13">F140*E140*C140</f>
        <v>100</v>
      </c>
      <c r="J140" s="267"/>
      <c r="K140" s="268"/>
    </row>
    <row r="141" spans="1:11" s="269" customFormat="1" ht="18.75" customHeight="1">
      <c r="A141" s="259"/>
      <c r="B141" s="262" t="s">
        <v>203</v>
      </c>
      <c r="C141" s="263">
        <v>1</v>
      </c>
      <c r="D141" s="264" t="s">
        <v>200</v>
      </c>
      <c r="E141" s="265">
        <v>2</v>
      </c>
      <c r="F141" s="283">
        <v>50</v>
      </c>
      <c r="G141" s="260" t="s">
        <v>163</v>
      </c>
      <c r="H141" s="260" t="s">
        <v>163</v>
      </c>
      <c r="I141" s="266">
        <f t="shared" si="13"/>
        <v>100</v>
      </c>
      <c r="J141" s="267"/>
      <c r="K141" s="268"/>
    </row>
    <row r="142" spans="1:11" s="269" customFormat="1" ht="27" customHeight="1" thickBot="1">
      <c r="A142" s="259"/>
      <c r="B142" s="262"/>
      <c r="C142" s="263"/>
      <c r="D142" s="264"/>
      <c r="E142" s="265"/>
      <c r="F142" s="261"/>
      <c r="G142" s="260"/>
      <c r="H142" s="260"/>
      <c r="I142" s="270">
        <f>SUM(I139:I141)</f>
        <v>350</v>
      </c>
      <c r="J142" s="271" t="s">
        <v>21</v>
      </c>
      <c r="K142" s="268"/>
    </row>
    <row r="143" spans="1:11" s="301" customFormat="1" ht="50.25" customHeight="1">
      <c r="A143" s="293">
        <v>16</v>
      </c>
      <c r="B143" s="282" t="s">
        <v>236</v>
      </c>
      <c r="C143" s="304"/>
      <c r="D143" s="305"/>
      <c r="E143" s="296"/>
      <c r="F143" s="297"/>
      <c r="G143" s="298"/>
      <c r="H143" s="298"/>
      <c r="I143" s="299"/>
      <c r="J143" s="300"/>
    </row>
    <row r="144" spans="1:11" s="301" customFormat="1" ht="21" customHeight="1">
      <c r="A144" s="293"/>
      <c r="B144" s="282" t="s">
        <v>237</v>
      </c>
      <c r="C144" s="304"/>
      <c r="D144" s="305"/>
      <c r="E144" s="296"/>
      <c r="F144" s="297"/>
      <c r="G144" s="298"/>
      <c r="H144" s="298"/>
      <c r="I144" s="299"/>
      <c r="J144" s="300"/>
    </row>
    <row r="145" spans="1:11" s="269" customFormat="1" ht="18.75" customHeight="1">
      <c r="A145" s="259"/>
      <c r="B145" s="262" t="s">
        <v>201</v>
      </c>
      <c r="C145" s="263">
        <v>1</v>
      </c>
      <c r="D145" s="264" t="s">
        <v>200</v>
      </c>
      <c r="E145" s="265">
        <v>3</v>
      </c>
      <c r="F145" s="283"/>
      <c r="G145" s="260" t="s">
        <v>163</v>
      </c>
      <c r="H145" s="260" t="s">
        <v>163</v>
      </c>
      <c r="I145" s="266">
        <f>E145*C145</f>
        <v>3</v>
      </c>
      <c r="J145" s="267"/>
      <c r="K145" s="268"/>
    </row>
    <row r="146" spans="1:11" s="269" customFormat="1" ht="18.75" customHeight="1">
      <c r="A146" s="259"/>
      <c r="B146" s="262" t="s">
        <v>202</v>
      </c>
      <c r="C146" s="263">
        <v>1</v>
      </c>
      <c r="D146" s="264" t="s">
        <v>200</v>
      </c>
      <c r="E146" s="265">
        <v>2</v>
      </c>
      <c r="F146" s="283"/>
      <c r="G146" s="260" t="s">
        <v>163</v>
      </c>
      <c r="H146" s="260" t="s">
        <v>163</v>
      </c>
      <c r="I146" s="266">
        <f t="shared" ref="I146:I147" si="14">E146*C146</f>
        <v>2</v>
      </c>
      <c r="J146" s="267"/>
      <c r="K146" s="268"/>
    </row>
    <row r="147" spans="1:11" s="269" customFormat="1" ht="18.75" customHeight="1">
      <c r="A147" s="259"/>
      <c r="B147" s="262" t="s">
        <v>203</v>
      </c>
      <c r="C147" s="263">
        <v>1</v>
      </c>
      <c r="D147" s="264" t="s">
        <v>200</v>
      </c>
      <c r="E147" s="265">
        <v>2</v>
      </c>
      <c r="F147" s="283"/>
      <c r="G147" s="260" t="s">
        <v>163</v>
      </c>
      <c r="H147" s="260" t="s">
        <v>163</v>
      </c>
      <c r="I147" s="266">
        <f t="shared" si="14"/>
        <v>2</v>
      </c>
      <c r="J147" s="267"/>
      <c r="K147" s="268"/>
    </row>
    <row r="148" spans="1:11" s="269" customFormat="1" ht="27" customHeight="1" thickBot="1">
      <c r="A148" s="259"/>
      <c r="B148" s="262"/>
      <c r="C148" s="263"/>
      <c r="D148" s="264"/>
      <c r="E148" s="265"/>
      <c r="F148" s="261"/>
      <c r="G148" s="260"/>
      <c r="H148" s="260"/>
      <c r="I148" s="270">
        <f>SUM(I145:I147)</f>
        <v>7</v>
      </c>
      <c r="J148" s="271" t="s">
        <v>65</v>
      </c>
      <c r="K148" s="268"/>
    </row>
    <row r="149" spans="1:11" s="301" customFormat="1" ht="69" customHeight="1">
      <c r="A149" s="293">
        <v>17</v>
      </c>
      <c r="B149" s="282" t="s">
        <v>238</v>
      </c>
      <c r="C149" s="304"/>
      <c r="D149" s="305"/>
      <c r="E149" s="296"/>
      <c r="F149" s="297"/>
      <c r="G149" s="298"/>
      <c r="H149" s="298"/>
      <c r="I149" s="299"/>
      <c r="J149" s="300"/>
    </row>
    <row r="150" spans="1:11" s="301" customFormat="1" ht="21" customHeight="1">
      <c r="A150" s="293"/>
      <c r="B150" s="282" t="s">
        <v>229</v>
      </c>
      <c r="C150" s="304"/>
      <c r="D150" s="305"/>
      <c r="E150" s="296"/>
      <c r="F150" s="297"/>
      <c r="G150" s="298"/>
      <c r="H150" s="298"/>
      <c r="I150" s="299"/>
      <c r="J150" s="300"/>
    </row>
    <row r="151" spans="1:11" s="269" customFormat="1" ht="18.75" customHeight="1">
      <c r="A151" s="259"/>
      <c r="B151" s="262" t="s">
        <v>201</v>
      </c>
      <c r="C151" s="263">
        <v>1</v>
      </c>
      <c r="D151" s="264" t="s">
        <v>200</v>
      </c>
      <c r="E151" s="265">
        <v>3</v>
      </c>
      <c r="F151" s="283">
        <v>50</v>
      </c>
      <c r="G151" s="260" t="s">
        <v>163</v>
      </c>
      <c r="H151" s="260" t="s">
        <v>163</v>
      </c>
      <c r="I151" s="266">
        <f>F151*E151*C151</f>
        <v>150</v>
      </c>
      <c r="J151" s="267"/>
      <c r="K151" s="268"/>
    </row>
    <row r="152" spans="1:11" s="269" customFormat="1" ht="18.75" customHeight="1">
      <c r="A152" s="259"/>
      <c r="B152" s="262" t="s">
        <v>202</v>
      </c>
      <c r="C152" s="263">
        <v>1</v>
      </c>
      <c r="D152" s="264" t="s">
        <v>200</v>
      </c>
      <c r="E152" s="265">
        <v>2</v>
      </c>
      <c r="F152" s="283">
        <v>50</v>
      </c>
      <c r="G152" s="260" t="s">
        <v>163</v>
      </c>
      <c r="H152" s="260" t="s">
        <v>163</v>
      </c>
      <c r="I152" s="266">
        <f t="shared" ref="I152:I153" si="15">F152*E152*C152</f>
        <v>100</v>
      </c>
      <c r="J152" s="267"/>
      <c r="K152" s="268"/>
    </row>
    <row r="153" spans="1:11" s="269" customFormat="1" ht="18.75" customHeight="1">
      <c r="A153" s="259"/>
      <c r="B153" s="262" t="s">
        <v>203</v>
      </c>
      <c r="C153" s="263">
        <v>1</v>
      </c>
      <c r="D153" s="264" t="s">
        <v>200</v>
      </c>
      <c r="E153" s="265">
        <v>2</v>
      </c>
      <c r="F153" s="283">
        <v>50</v>
      </c>
      <c r="G153" s="260" t="s">
        <v>163</v>
      </c>
      <c r="H153" s="260" t="s">
        <v>163</v>
      </c>
      <c r="I153" s="266">
        <f t="shared" si="15"/>
        <v>100</v>
      </c>
      <c r="J153" s="267"/>
      <c r="K153" s="268"/>
    </row>
    <row r="154" spans="1:11" s="269" customFormat="1" ht="27" customHeight="1" thickBot="1">
      <c r="A154" s="259"/>
      <c r="B154" s="262"/>
      <c r="C154" s="263"/>
      <c r="D154" s="264"/>
      <c r="E154" s="265"/>
      <c r="F154" s="261"/>
      <c r="G154" s="260"/>
      <c r="H154" s="260"/>
      <c r="I154" s="270">
        <f>SUM(I151:I153)</f>
        <v>350</v>
      </c>
      <c r="J154" s="271" t="s">
        <v>21</v>
      </c>
      <c r="K154" s="268"/>
    </row>
    <row r="155" spans="1:11" s="301" customFormat="1" ht="96.75" customHeight="1">
      <c r="A155" s="293">
        <v>18</v>
      </c>
      <c r="B155" s="282" t="s">
        <v>240</v>
      </c>
      <c r="C155" s="304"/>
      <c r="D155" s="305"/>
      <c r="E155" s="296"/>
      <c r="F155" s="297"/>
      <c r="G155" s="298"/>
      <c r="H155" s="298"/>
      <c r="I155" s="299"/>
      <c r="J155" s="300"/>
    </row>
    <row r="156" spans="1:11" s="269" customFormat="1" ht="18.75" customHeight="1">
      <c r="A156" s="259"/>
      <c r="B156" s="262" t="s">
        <v>241</v>
      </c>
      <c r="C156" s="263">
        <v>1</v>
      </c>
      <c r="D156" s="264" t="s">
        <v>200</v>
      </c>
      <c r="E156" s="265">
        <v>1</v>
      </c>
      <c r="F156" s="283"/>
      <c r="G156" s="260" t="s">
        <v>163</v>
      </c>
      <c r="H156" s="260" t="s">
        <v>163</v>
      </c>
      <c r="I156" s="266">
        <f>E156*C156</f>
        <v>1</v>
      </c>
      <c r="J156" s="267"/>
      <c r="K156" s="268"/>
    </row>
    <row r="157" spans="1:11" s="269" customFormat="1" ht="27" customHeight="1" thickBot="1">
      <c r="A157" s="259"/>
      <c r="B157" s="262"/>
      <c r="C157" s="263"/>
      <c r="D157" s="264"/>
      <c r="E157" s="265"/>
      <c r="F157" s="261"/>
      <c r="G157" s="260"/>
      <c r="H157" s="260"/>
      <c r="I157" s="270">
        <f>SUM(I156:I156)</f>
        <v>1</v>
      </c>
      <c r="J157" s="271" t="s">
        <v>242</v>
      </c>
      <c r="K157" s="268"/>
    </row>
    <row r="158" spans="1:11" s="301" customFormat="1" ht="161.25" customHeight="1">
      <c r="A158" s="293">
        <v>19</v>
      </c>
      <c r="B158" s="282" t="s">
        <v>17</v>
      </c>
      <c r="C158" s="304"/>
      <c r="D158" s="305"/>
      <c r="E158" s="296"/>
      <c r="F158" s="297"/>
      <c r="G158" s="298"/>
      <c r="H158" s="298"/>
      <c r="I158" s="299"/>
      <c r="J158" s="300"/>
    </row>
    <row r="159" spans="1:11" s="269" customFormat="1" ht="18.75" customHeight="1">
      <c r="A159" s="259"/>
      <c r="B159" s="262" t="s">
        <v>257</v>
      </c>
      <c r="C159" s="263">
        <v>17</v>
      </c>
      <c r="D159" s="264" t="s">
        <v>200</v>
      </c>
      <c r="E159" s="265">
        <v>1</v>
      </c>
      <c r="F159" s="283">
        <v>30</v>
      </c>
      <c r="G159" s="260">
        <v>0.75</v>
      </c>
      <c r="H159" s="260">
        <v>0.6</v>
      </c>
      <c r="I159" s="266">
        <f>H159*G159*F159*E159*C159</f>
        <v>229.49999999999997</v>
      </c>
      <c r="J159" s="267"/>
      <c r="K159" s="268"/>
    </row>
    <row r="160" spans="1:11" s="269" customFormat="1" ht="27" customHeight="1" thickBot="1">
      <c r="A160" s="259"/>
      <c r="B160" s="262"/>
      <c r="C160" s="263"/>
      <c r="D160" s="264"/>
      <c r="E160" s="265"/>
      <c r="F160" s="261"/>
      <c r="G160" s="260"/>
      <c r="H160" s="260"/>
      <c r="I160" s="270">
        <f>SUM(I159:I159)</f>
        <v>229.49999999999997</v>
      </c>
      <c r="J160" s="271" t="s">
        <v>139</v>
      </c>
      <c r="K160" s="268"/>
    </row>
    <row r="161" spans="1:11" s="301" customFormat="1" ht="111.75" customHeight="1">
      <c r="A161" s="293">
        <v>20</v>
      </c>
      <c r="B161" s="282" t="s">
        <v>16</v>
      </c>
      <c r="C161" s="304"/>
      <c r="D161" s="305"/>
      <c r="E161" s="296"/>
      <c r="F161" s="297"/>
      <c r="G161" s="298"/>
      <c r="H161" s="298"/>
      <c r="I161" s="299"/>
      <c r="J161" s="300"/>
    </row>
    <row r="162" spans="1:11" s="269" customFormat="1" ht="18.75" customHeight="1">
      <c r="A162" s="259"/>
      <c r="B162" s="262" t="s">
        <v>257</v>
      </c>
      <c r="C162" s="263">
        <v>17</v>
      </c>
      <c r="D162" s="264" t="s">
        <v>200</v>
      </c>
      <c r="E162" s="265">
        <v>1</v>
      </c>
      <c r="F162" s="283">
        <v>30</v>
      </c>
      <c r="G162" s="260">
        <v>0.75</v>
      </c>
      <c r="H162" s="260">
        <v>0.1</v>
      </c>
      <c r="I162" s="266">
        <f>H162*G162*F162*E162*C162</f>
        <v>38.250000000000007</v>
      </c>
      <c r="J162" s="267"/>
      <c r="K162" s="268"/>
    </row>
    <row r="163" spans="1:11" s="269" customFormat="1" ht="18.75" customHeight="1">
      <c r="A163" s="259"/>
      <c r="B163" s="262"/>
      <c r="C163" s="263"/>
      <c r="D163" s="264"/>
      <c r="E163" s="265"/>
      <c r="F163" s="283"/>
      <c r="G163" s="260"/>
      <c r="H163" s="260"/>
      <c r="I163" s="302">
        <v>0.05</v>
      </c>
      <c r="J163" s="303"/>
      <c r="K163" s="268"/>
    </row>
    <row r="164" spans="1:11" s="269" customFormat="1" ht="27" customHeight="1" thickBot="1">
      <c r="A164" s="259"/>
      <c r="B164" s="262"/>
      <c r="C164" s="263"/>
      <c r="D164" s="264"/>
      <c r="E164" s="265"/>
      <c r="F164" s="261"/>
      <c r="G164" s="260"/>
      <c r="H164" s="260"/>
      <c r="I164" s="270">
        <f>SUM(I162:I163)</f>
        <v>38.300000000000004</v>
      </c>
      <c r="J164" s="271" t="s">
        <v>139</v>
      </c>
      <c r="K164" s="268"/>
    </row>
    <row r="165" spans="1:11" s="301" customFormat="1" ht="51" customHeight="1">
      <c r="A165" s="293">
        <v>21</v>
      </c>
      <c r="B165" s="282" t="s">
        <v>258</v>
      </c>
      <c r="C165" s="304"/>
      <c r="D165" s="305"/>
      <c r="E165" s="296"/>
      <c r="F165" s="297"/>
      <c r="G165" s="298"/>
      <c r="H165" s="298"/>
      <c r="I165" s="299"/>
      <c r="J165" s="300"/>
    </row>
    <row r="166" spans="1:11" s="269" customFormat="1" ht="18.75" customHeight="1">
      <c r="A166" s="259"/>
      <c r="B166" s="262" t="s">
        <v>257</v>
      </c>
      <c r="C166" s="263">
        <v>17</v>
      </c>
      <c r="D166" s="264" t="s">
        <v>200</v>
      </c>
      <c r="E166" s="265">
        <v>2</v>
      </c>
      <c r="F166" s="283">
        <v>30</v>
      </c>
      <c r="G166" s="260"/>
      <c r="H166" s="260">
        <v>0.5</v>
      </c>
      <c r="I166" s="266">
        <f>H166*F166*E166*C166</f>
        <v>510</v>
      </c>
      <c r="J166" s="267"/>
      <c r="K166" s="268"/>
    </row>
    <row r="167" spans="1:11" s="269" customFormat="1" ht="27" customHeight="1" thickBot="1">
      <c r="A167" s="259"/>
      <c r="B167" s="262"/>
      <c r="C167" s="263"/>
      <c r="D167" s="264"/>
      <c r="E167" s="265"/>
      <c r="F167" s="261"/>
      <c r="G167" s="260"/>
      <c r="H167" s="260"/>
      <c r="I167" s="270">
        <f>SUM(I166:I166)</f>
        <v>510</v>
      </c>
      <c r="J167" s="271" t="s">
        <v>141</v>
      </c>
      <c r="K167" s="268"/>
    </row>
    <row r="168" spans="1:11" s="301" customFormat="1" ht="32.25" customHeight="1">
      <c r="A168" s="293">
        <v>22</v>
      </c>
      <c r="B168" s="282" t="s">
        <v>58</v>
      </c>
      <c r="C168" s="304"/>
      <c r="D168" s="305"/>
      <c r="E168" s="296"/>
      <c r="F168" s="297"/>
      <c r="G168" s="298"/>
      <c r="H168" s="298"/>
      <c r="I168" s="299"/>
      <c r="J168" s="300"/>
    </row>
    <row r="169" spans="1:11" s="269" customFormat="1" ht="18.75" customHeight="1">
      <c r="A169" s="259"/>
      <c r="B169" s="262" t="s">
        <v>257</v>
      </c>
      <c r="C169" s="263">
        <v>17</v>
      </c>
      <c r="D169" s="264" t="s">
        <v>200</v>
      </c>
      <c r="E169" s="265">
        <v>1</v>
      </c>
      <c r="F169" s="283">
        <v>30</v>
      </c>
      <c r="G169" s="260">
        <v>0.3</v>
      </c>
      <c r="H169" s="260"/>
      <c r="I169" s="266">
        <f>G169*F169*E169*C169</f>
        <v>153</v>
      </c>
      <c r="J169" s="267"/>
      <c r="K169" s="268"/>
    </row>
    <row r="170" spans="1:11" s="269" customFormat="1" ht="27" customHeight="1" thickBot="1">
      <c r="A170" s="259"/>
      <c r="B170" s="262"/>
      <c r="C170" s="263"/>
      <c r="D170" s="264"/>
      <c r="E170" s="265"/>
      <c r="F170" s="261"/>
      <c r="G170" s="260"/>
      <c r="H170" s="260"/>
      <c r="I170" s="270">
        <f>SUM(I169:I169)</f>
        <v>153</v>
      </c>
      <c r="J170" s="271" t="s">
        <v>141</v>
      </c>
      <c r="K170" s="268"/>
    </row>
    <row r="171" spans="1:11" s="301" customFormat="1" ht="32.25" customHeight="1">
      <c r="A171" s="293">
        <v>23</v>
      </c>
      <c r="B171" s="282" t="s">
        <v>59</v>
      </c>
      <c r="C171" s="304"/>
      <c r="D171" s="305"/>
      <c r="E171" s="296"/>
      <c r="F171" s="297"/>
      <c r="G171" s="298"/>
      <c r="H171" s="298"/>
      <c r="I171" s="299"/>
      <c r="J171" s="300"/>
    </row>
    <row r="172" spans="1:11" s="269" customFormat="1" ht="18.75" customHeight="1">
      <c r="A172" s="259"/>
      <c r="B172" s="262" t="s">
        <v>257</v>
      </c>
      <c r="C172" s="263">
        <v>17</v>
      </c>
      <c r="D172" s="264" t="s">
        <v>200</v>
      </c>
      <c r="E172" s="265">
        <v>2</v>
      </c>
      <c r="F172" s="283">
        <v>30</v>
      </c>
      <c r="G172" s="260"/>
      <c r="H172" s="260">
        <v>1.1100000000000001</v>
      </c>
      <c r="I172" s="266">
        <f>H172*F172*E172*C172</f>
        <v>1132.2</v>
      </c>
      <c r="J172" s="267"/>
      <c r="K172" s="268"/>
    </row>
    <row r="173" spans="1:11" s="269" customFormat="1" ht="27" customHeight="1" thickBot="1">
      <c r="A173" s="259"/>
      <c r="B173" s="262"/>
      <c r="C173" s="263"/>
      <c r="D173" s="264"/>
      <c r="E173" s="265"/>
      <c r="F173" s="261"/>
      <c r="G173" s="260"/>
      <c r="H173" s="260"/>
      <c r="I173" s="270">
        <f>SUM(I172:I172)</f>
        <v>1132.2</v>
      </c>
      <c r="J173" s="271" t="s">
        <v>141</v>
      </c>
      <c r="K173" s="268"/>
    </row>
    <row r="174" spans="1:11" ht="15.75" customHeight="1">
      <c r="A174" s="186"/>
      <c r="B174" s="187"/>
      <c r="C174" s="188"/>
      <c r="D174" s="188"/>
      <c r="E174" s="188"/>
      <c r="F174" s="189"/>
      <c r="G174" s="189"/>
      <c r="H174" s="189"/>
      <c r="I174" s="189"/>
      <c r="J174" s="190"/>
    </row>
    <row r="175" spans="1:11">
      <c r="A175" s="186"/>
      <c r="B175" s="187"/>
      <c r="C175" s="188"/>
      <c r="D175" s="188"/>
      <c r="E175" s="188"/>
      <c r="F175" s="189"/>
      <c r="G175" s="189"/>
      <c r="H175" s="189"/>
      <c r="I175" s="189"/>
      <c r="J175" s="190"/>
    </row>
    <row r="176" spans="1:11">
      <c r="A176" s="186"/>
      <c r="B176" s="187"/>
      <c r="C176" s="188"/>
      <c r="D176" s="188"/>
      <c r="E176" s="188"/>
      <c r="F176" s="189"/>
      <c r="G176" s="189"/>
      <c r="H176" s="189"/>
      <c r="I176" s="189"/>
      <c r="J176" s="190"/>
    </row>
    <row r="177" spans="1:10">
      <c r="A177" s="186"/>
      <c r="B177" s="187"/>
      <c r="C177" s="188"/>
      <c r="D177" s="188"/>
      <c r="E177" s="188"/>
      <c r="F177" s="189"/>
      <c r="G177" s="189"/>
      <c r="H177" s="189"/>
      <c r="I177" s="189"/>
      <c r="J177" s="190"/>
    </row>
    <row r="178" spans="1:10">
      <c r="A178" s="186"/>
      <c r="B178" s="187"/>
      <c r="C178" s="188"/>
      <c r="D178" s="188"/>
      <c r="E178" s="188"/>
      <c r="F178" s="189"/>
      <c r="G178" s="189"/>
      <c r="H178" s="189"/>
      <c r="I178" s="189"/>
      <c r="J178" s="190"/>
    </row>
    <row r="179" spans="1:10">
      <c r="A179" s="186"/>
      <c r="B179" s="187"/>
      <c r="C179" s="188"/>
      <c r="D179" s="188"/>
      <c r="E179" s="188"/>
      <c r="F179" s="189"/>
      <c r="G179" s="189"/>
      <c r="H179" s="189"/>
      <c r="I179" s="189"/>
      <c r="J179" s="190"/>
    </row>
    <row r="180" spans="1:10">
      <c r="A180" s="186"/>
      <c r="B180" s="187"/>
      <c r="C180" s="188"/>
      <c r="D180" s="188"/>
      <c r="E180" s="188"/>
      <c r="F180" s="189"/>
      <c r="G180" s="189"/>
      <c r="H180" s="189"/>
      <c r="I180" s="189"/>
      <c r="J180" s="190"/>
    </row>
    <row r="181" spans="1:10">
      <c r="A181" s="186"/>
      <c r="B181" s="187"/>
      <c r="C181" s="188"/>
      <c r="D181" s="188"/>
      <c r="E181" s="188"/>
      <c r="F181" s="189"/>
      <c r="G181" s="189"/>
      <c r="H181" s="189"/>
      <c r="I181" s="189"/>
      <c r="J181" s="190"/>
    </row>
    <row r="182" spans="1:10">
      <c r="A182" s="186"/>
      <c r="B182" s="187"/>
      <c r="C182" s="188"/>
      <c r="D182" s="188"/>
      <c r="E182" s="188"/>
      <c r="F182" s="189"/>
      <c r="G182" s="189"/>
      <c r="H182" s="189"/>
      <c r="I182" s="189"/>
      <c r="J182" s="190"/>
    </row>
    <row r="183" spans="1:10">
      <c r="A183" s="186"/>
      <c r="B183" s="187"/>
      <c r="C183" s="188"/>
      <c r="D183" s="188"/>
      <c r="E183" s="188"/>
      <c r="F183" s="189"/>
      <c r="G183" s="189"/>
      <c r="H183" s="189"/>
      <c r="I183" s="189"/>
      <c r="J183" s="190"/>
    </row>
    <row r="184" spans="1:10">
      <c r="A184" s="186"/>
      <c r="B184" s="187"/>
      <c r="C184" s="188"/>
      <c r="D184" s="188"/>
      <c r="E184" s="188"/>
      <c r="F184" s="189"/>
      <c r="G184" s="189"/>
      <c r="H184" s="189"/>
      <c r="I184" s="189"/>
      <c r="J184" s="190"/>
    </row>
    <row r="185" spans="1:10">
      <c r="A185" s="186"/>
      <c r="B185" s="187"/>
      <c r="C185" s="188"/>
      <c r="D185" s="188"/>
      <c r="E185" s="188"/>
      <c r="F185" s="189"/>
      <c r="G185" s="189"/>
      <c r="H185" s="189"/>
      <c r="I185" s="189"/>
      <c r="J185" s="190"/>
    </row>
    <row r="186" spans="1:10">
      <c r="A186" s="186"/>
      <c r="B186" s="187"/>
      <c r="C186" s="188"/>
      <c r="D186" s="188"/>
      <c r="E186" s="188"/>
      <c r="F186" s="189"/>
      <c r="G186" s="189"/>
      <c r="H186" s="189"/>
      <c r="I186" s="189"/>
      <c r="J186" s="190"/>
    </row>
    <row r="187" spans="1:10">
      <c r="A187" s="186"/>
      <c r="B187" s="187"/>
      <c r="C187" s="188"/>
      <c r="D187" s="188"/>
      <c r="E187" s="188"/>
      <c r="F187" s="189"/>
      <c r="G187" s="189"/>
      <c r="H187" s="189"/>
      <c r="I187" s="189"/>
      <c r="J187" s="190"/>
    </row>
    <row r="188" spans="1:10">
      <c r="A188" s="186"/>
      <c r="B188" s="187"/>
      <c r="C188" s="188"/>
      <c r="D188" s="188"/>
      <c r="E188" s="188"/>
      <c r="F188" s="189"/>
      <c r="G188" s="189"/>
      <c r="H188" s="189"/>
      <c r="I188" s="189"/>
      <c r="J188" s="190"/>
    </row>
    <row r="189" spans="1:10" ht="15.75">
      <c r="A189" s="191"/>
      <c r="B189" s="192"/>
      <c r="C189" s="193"/>
      <c r="D189" s="193"/>
      <c r="E189" s="193"/>
      <c r="F189" s="194"/>
      <c r="G189" s="194"/>
      <c r="H189" s="194"/>
      <c r="I189" s="194"/>
      <c r="J189" s="190"/>
    </row>
    <row r="190" spans="1:10" ht="15.75">
      <c r="A190" s="191"/>
      <c r="B190" s="192"/>
      <c r="C190" s="193"/>
      <c r="D190" s="193"/>
      <c r="E190" s="193"/>
      <c r="F190" s="194"/>
      <c r="G190" s="194"/>
      <c r="H190" s="194"/>
      <c r="I190" s="194"/>
      <c r="J190" s="190"/>
    </row>
    <row r="191" spans="1:10" ht="15.75">
      <c r="A191" s="191"/>
      <c r="B191" s="192"/>
      <c r="C191" s="193"/>
      <c r="D191" s="193"/>
      <c r="E191" s="193"/>
      <c r="F191" s="194"/>
      <c r="G191" s="194"/>
      <c r="H191" s="194"/>
      <c r="I191" s="194"/>
      <c r="J191" s="190"/>
    </row>
    <row r="192" spans="1:10" ht="15.75">
      <c r="A192" s="191"/>
      <c r="B192" s="192"/>
      <c r="C192" s="193"/>
      <c r="D192" s="193"/>
      <c r="E192" s="193"/>
      <c r="F192" s="194"/>
      <c r="G192" s="194"/>
      <c r="H192" s="194"/>
      <c r="I192" s="194"/>
      <c r="J192" s="190"/>
    </row>
    <row r="193" spans="1:10" ht="15.75">
      <c r="A193" s="191"/>
      <c r="B193" s="192"/>
      <c r="C193" s="193"/>
      <c r="D193" s="193"/>
      <c r="E193" s="193"/>
      <c r="F193" s="194"/>
      <c r="G193" s="194"/>
      <c r="H193" s="194"/>
      <c r="I193" s="194"/>
      <c r="J193" s="190"/>
    </row>
    <row r="194" spans="1:10" ht="15.75">
      <c r="A194" s="191"/>
      <c r="B194" s="192"/>
      <c r="C194" s="193"/>
      <c r="D194" s="193"/>
      <c r="E194" s="193"/>
      <c r="F194" s="194"/>
      <c r="G194" s="194"/>
      <c r="H194" s="194"/>
      <c r="I194" s="194"/>
      <c r="J194" s="190"/>
    </row>
    <row r="195" spans="1:10" ht="15.75">
      <c r="A195" s="191"/>
      <c r="B195" s="192"/>
      <c r="C195" s="193"/>
      <c r="D195" s="193"/>
      <c r="E195" s="193"/>
      <c r="F195" s="194"/>
      <c r="G195" s="194"/>
      <c r="H195" s="194"/>
      <c r="I195" s="194"/>
      <c r="J195" s="190"/>
    </row>
    <row r="196" spans="1:10" ht="15.75">
      <c r="A196" s="191"/>
      <c r="B196" s="192"/>
      <c r="C196" s="193"/>
      <c r="D196" s="193"/>
      <c r="E196" s="193"/>
      <c r="F196" s="194"/>
      <c r="G196" s="194"/>
      <c r="H196" s="194"/>
      <c r="I196" s="194"/>
      <c r="J196" s="190"/>
    </row>
    <row r="197" spans="1:10" ht="15.75">
      <c r="A197" s="191"/>
      <c r="B197" s="192"/>
      <c r="C197" s="193"/>
      <c r="D197" s="193"/>
      <c r="E197" s="193"/>
      <c r="F197" s="194"/>
      <c r="G197" s="194"/>
      <c r="H197" s="194"/>
      <c r="I197" s="194"/>
      <c r="J197" s="190"/>
    </row>
    <row r="198" spans="1:10" ht="15.75">
      <c r="A198" s="191"/>
      <c r="B198" s="192"/>
      <c r="C198" s="193"/>
      <c r="D198" s="193"/>
      <c r="E198" s="193"/>
      <c r="F198" s="194"/>
      <c r="G198" s="194"/>
      <c r="H198" s="194"/>
      <c r="I198" s="194"/>
      <c r="J198" s="190"/>
    </row>
    <row r="199" spans="1:10" ht="15.75">
      <c r="A199" s="191"/>
      <c r="B199" s="192"/>
      <c r="C199" s="193"/>
      <c r="D199" s="193"/>
      <c r="E199" s="193"/>
      <c r="F199" s="194"/>
      <c r="G199" s="194"/>
      <c r="H199" s="194"/>
      <c r="I199" s="194"/>
      <c r="J199" s="190"/>
    </row>
    <row r="200" spans="1:10" ht="15.75">
      <c r="A200" s="191"/>
      <c r="B200" s="192"/>
      <c r="C200" s="193"/>
      <c r="D200" s="193"/>
      <c r="E200" s="193"/>
      <c r="F200" s="194"/>
      <c r="G200" s="194"/>
      <c r="H200" s="194"/>
      <c r="I200" s="194"/>
      <c r="J200" s="190"/>
    </row>
    <row r="201" spans="1:10" ht="15.75">
      <c r="A201" s="191"/>
      <c r="B201" s="192"/>
      <c r="C201" s="193"/>
      <c r="D201" s="193"/>
      <c r="E201" s="193"/>
      <c r="F201" s="194"/>
      <c r="G201" s="194"/>
      <c r="H201" s="194"/>
      <c r="I201" s="194"/>
      <c r="J201" s="190"/>
    </row>
    <row r="202" spans="1:10" ht="15.75">
      <c r="A202" s="191"/>
      <c r="B202" s="192"/>
      <c r="C202" s="193"/>
      <c r="D202" s="193"/>
      <c r="E202" s="193"/>
      <c r="F202" s="194"/>
      <c r="G202" s="194"/>
      <c r="H202" s="194"/>
      <c r="I202" s="194"/>
      <c r="J202" s="190"/>
    </row>
    <row r="203" spans="1:10" ht="15.75">
      <c r="A203" s="191"/>
      <c r="B203" s="192"/>
      <c r="C203" s="193"/>
      <c r="D203" s="193"/>
      <c r="E203" s="193"/>
      <c r="F203" s="194"/>
      <c r="G203" s="194"/>
      <c r="H203" s="194"/>
      <c r="I203" s="194"/>
      <c r="J203" s="190"/>
    </row>
    <row r="204" spans="1:10" ht="15.75">
      <c r="A204" s="191"/>
      <c r="B204" s="192"/>
      <c r="C204" s="193"/>
      <c r="D204" s="193"/>
      <c r="E204" s="193"/>
      <c r="F204" s="194"/>
      <c r="G204" s="194"/>
      <c r="H204" s="194"/>
      <c r="I204" s="194"/>
      <c r="J204" s="190"/>
    </row>
    <row r="205" spans="1:10" ht="15.75">
      <c r="A205" s="191"/>
      <c r="B205" s="192"/>
      <c r="C205" s="193"/>
      <c r="D205" s="193"/>
      <c r="E205" s="193"/>
      <c r="F205" s="194"/>
      <c r="G205" s="194"/>
      <c r="H205" s="194"/>
      <c r="I205" s="194"/>
      <c r="J205" s="190"/>
    </row>
    <row r="206" spans="1:10" ht="15.75">
      <c r="A206" s="191"/>
      <c r="B206" s="192"/>
      <c r="C206" s="193"/>
      <c r="D206" s="193"/>
      <c r="E206" s="193"/>
      <c r="F206" s="194"/>
      <c r="G206" s="194"/>
      <c r="H206" s="194"/>
      <c r="I206" s="194"/>
      <c r="J206" s="190"/>
    </row>
    <row r="207" spans="1:10" ht="15.75">
      <c r="A207" s="191"/>
      <c r="B207" s="192"/>
      <c r="C207" s="193"/>
      <c r="D207" s="193"/>
      <c r="E207" s="193"/>
      <c r="F207" s="194"/>
      <c r="G207" s="194"/>
      <c r="H207" s="194"/>
      <c r="I207" s="194"/>
      <c r="J207" s="190"/>
    </row>
    <row r="208" spans="1:10" ht="15.75">
      <c r="A208" s="191"/>
      <c r="B208" s="192"/>
      <c r="C208" s="193"/>
      <c r="D208" s="193"/>
      <c r="E208" s="193"/>
      <c r="F208" s="194"/>
      <c r="G208" s="194"/>
      <c r="H208" s="194"/>
      <c r="I208" s="194"/>
      <c r="J208" s="190"/>
    </row>
    <row r="209" spans="1:10" ht="15.75">
      <c r="A209" s="191"/>
      <c r="B209" s="192"/>
      <c r="C209" s="193"/>
      <c r="D209" s="193"/>
      <c r="E209" s="193"/>
      <c r="F209" s="194"/>
      <c r="G209" s="194"/>
      <c r="H209" s="194"/>
      <c r="I209" s="194"/>
      <c r="J209" s="190"/>
    </row>
    <row r="210" spans="1:10" ht="15.75">
      <c r="A210" s="191"/>
      <c r="B210" s="192"/>
      <c r="C210" s="193"/>
      <c r="D210" s="193"/>
      <c r="E210" s="193"/>
      <c r="F210" s="194"/>
      <c r="G210" s="194"/>
      <c r="H210" s="194"/>
      <c r="I210" s="194"/>
      <c r="J210" s="190"/>
    </row>
    <row r="211" spans="1:10" ht="15.75">
      <c r="A211" s="191"/>
      <c r="B211" s="192"/>
      <c r="C211" s="193"/>
      <c r="D211" s="193"/>
      <c r="E211" s="193"/>
      <c r="F211" s="194"/>
      <c r="G211" s="194"/>
      <c r="H211" s="194"/>
      <c r="I211" s="194"/>
      <c r="J211" s="190"/>
    </row>
    <row r="212" spans="1:10" ht="15.75">
      <c r="A212" s="191"/>
      <c r="B212" s="192"/>
      <c r="C212" s="193"/>
      <c r="D212" s="193"/>
      <c r="E212" s="193"/>
      <c r="F212" s="194"/>
      <c r="G212" s="194"/>
      <c r="H212" s="194"/>
      <c r="I212" s="194"/>
      <c r="J212" s="190"/>
    </row>
    <row r="213" spans="1:10" ht="15.75">
      <c r="A213" s="191"/>
      <c r="B213" s="192"/>
      <c r="C213" s="193"/>
      <c r="D213" s="193"/>
      <c r="E213" s="193"/>
      <c r="F213" s="194"/>
      <c r="G213" s="194"/>
      <c r="H213" s="194"/>
      <c r="I213" s="194"/>
      <c r="J213" s="190"/>
    </row>
    <row r="214" spans="1:10" ht="15.75">
      <c r="A214" s="191"/>
      <c r="B214" s="192"/>
      <c r="C214" s="193"/>
      <c r="D214" s="193"/>
      <c r="E214" s="193"/>
      <c r="F214" s="194"/>
      <c r="G214" s="194"/>
      <c r="H214" s="194"/>
      <c r="I214" s="194"/>
      <c r="J214" s="190"/>
    </row>
    <row r="215" spans="1:10" ht="15.75">
      <c r="A215" s="191"/>
      <c r="B215" s="192"/>
      <c r="C215" s="193"/>
      <c r="D215" s="193"/>
      <c r="E215" s="193"/>
      <c r="F215" s="194"/>
      <c r="G215" s="194"/>
      <c r="H215" s="194"/>
      <c r="I215" s="194"/>
      <c r="J215" s="190"/>
    </row>
    <row r="216" spans="1:10" ht="15.75">
      <c r="A216" s="191"/>
      <c r="B216" s="192"/>
      <c r="C216" s="193"/>
      <c r="D216" s="193"/>
      <c r="E216" s="193"/>
      <c r="F216" s="194"/>
      <c r="G216" s="194"/>
      <c r="H216" s="194"/>
      <c r="I216" s="194"/>
      <c r="J216" s="190"/>
    </row>
    <row r="217" spans="1:10" ht="15.75">
      <c r="A217" s="191"/>
      <c r="B217" s="192"/>
      <c r="C217" s="193"/>
      <c r="D217" s="193"/>
      <c r="E217" s="193"/>
      <c r="F217" s="194"/>
      <c r="G217" s="194"/>
      <c r="H217" s="194"/>
      <c r="I217" s="194"/>
      <c r="J217" s="190"/>
    </row>
    <row r="218" spans="1:10" ht="15.75">
      <c r="A218" s="191"/>
      <c r="B218" s="192"/>
      <c r="C218" s="193"/>
      <c r="D218" s="193"/>
      <c r="E218" s="193"/>
      <c r="F218" s="194"/>
      <c r="G218" s="194"/>
      <c r="H218" s="194"/>
      <c r="I218" s="194"/>
      <c r="J218" s="190"/>
    </row>
    <row r="219" spans="1:10" ht="15.75">
      <c r="A219" s="191"/>
      <c r="B219" s="192"/>
      <c r="C219" s="193"/>
      <c r="D219" s="193"/>
      <c r="E219" s="193"/>
      <c r="F219" s="194"/>
      <c r="G219" s="194"/>
      <c r="H219" s="194"/>
      <c r="I219" s="194"/>
      <c r="J219" s="190"/>
    </row>
    <row r="220" spans="1:10" ht="15.75">
      <c r="A220" s="191"/>
      <c r="B220" s="192"/>
      <c r="C220" s="193"/>
      <c r="D220" s="193"/>
      <c r="E220" s="193"/>
      <c r="F220" s="194"/>
      <c r="G220" s="194"/>
      <c r="H220" s="194"/>
      <c r="I220" s="194"/>
      <c r="J220" s="190"/>
    </row>
    <row r="221" spans="1:10" ht="15.75">
      <c r="A221" s="191"/>
      <c r="B221" s="192"/>
      <c r="C221" s="193"/>
      <c r="D221" s="193"/>
      <c r="E221" s="193"/>
      <c r="F221" s="194"/>
      <c r="G221" s="194"/>
      <c r="H221" s="194"/>
      <c r="I221" s="194"/>
      <c r="J221" s="190"/>
    </row>
    <row r="222" spans="1:10" ht="15.75">
      <c r="A222" s="191"/>
      <c r="B222" s="192"/>
      <c r="C222" s="193"/>
      <c r="D222" s="193"/>
      <c r="E222" s="193"/>
      <c r="F222" s="194"/>
      <c r="G222" s="194"/>
      <c r="H222" s="194"/>
      <c r="I222" s="194"/>
      <c r="J222" s="190"/>
    </row>
    <row r="223" spans="1:10" ht="15.75">
      <c r="A223" s="191"/>
      <c r="B223" s="192"/>
      <c r="C223" s="193"/>
      <c r="D223" s="193"/>
      <c r="E223" s="193"/>
      <c r="F223" s="194"/>
      <c r="G223" s="194"/>
      <c r="H223" s="194"/>
      <c r="I223" s="194"/>
      <c r="J223" s="190"/>
    </row>
    <row r="224" spans="1:10" ht="15.75">
      <c r="A224" s="191"/>
      <c r="B224" s="192"/>
      <c r="C224" s="193"/>
      <c r="D224" s="193"/>
      <c r="E224" s="193"/>
      <c r="F224" s="194"/>
      <c r="G224" s="194"/>
      <c r="H224" s="194"/>
      <c r="I224" s="194"/>
      <c r="J224" s="190"/>
    </row>
    <row r="225" spans="1:10" ht="15.75">
      <c r="A225" s="191"/>
      <c r="B225" s="192"/>
      <c r="C225" s="193"/>
      <c r="D225" s="193"/>
      <c r="E225" s="193"/>
      <c r="F225" s="194"/>
      <c r="G225" s="194"/>
      <c r="H225" s="194"/>
      <c r="I225" s="194"/>
      <c r="J225" s="190"/>
    </row>
    <row r="226" spans="1:10" ht="15.75">
      <c r="A226" s="191"/>
      <c r="B226" s="192"/>
      <c r="C226" s="193"/>
      <c r="D226" s="193"/>
      <c r="E226" s="193"/>
      <c r="F226" s="194"/>
      <c r="G226" s="194"/>
      <c r="H226" s="194"/>
      <c r="I226" s="194"/>
      <c r="J226" s="190"/>
    </row>
    <row r="227" spans="1:10" ht="15.75">
      <c r="A227" s="191"/>
      <c r="B227" s="192"/>
      <c r="C227" s="193"/>
      <c r="D227" s="193"/>
      <c r="E227" s="193"/>
      <c r="F227" s="194"/>
      <c r="G227" s="194"/>
      <c r="H227" s="194"/>
      <c r="I227" s="194"/>
      <c r="J227" s="190"/>
    </row>
    <row r="228" spans="1:10" ht="15.75">
      <c r="A228" s="191"/>
      <c r="B228" s="192"/>
      <c r="C228" s="193"/>
      <c r="D228" s="193"/>
      <c r="E228" s="193"/>
      <c r="F228" s="194"/>
      <c r="G228" s="194"/>
      <c r="H228" s="194"/>
      <c r="I228" s="194"/>
      <c r="J228" s="190"/>
    </row>
    <row r="229" spans="1:10" ht="15.75">
      <c r="A229" s="191"/>
      <c r="B229" s="192"/>
      <c r="C229" s="193"/>
      <c r="D229" s="193"/>
      <c r="E229" s="193"/>
      <c r="F229" s="194"/>
      <c r="G229" s="194"/>
      <c r="H229" s="194"/>
      <c r="I229" s="194"/>
      <c r="J229" s="190"/>
    </row>
    <row r="230" spans="1:10" ht="15.75">
      <c r="A230" s="191"/>
      <c r="B230" s="192"/>
      <c r="C230" s="193"/>
      <c r="D230" s="193"/>
      <c r="E230" s="193"/>
      <c r="F230" s="194"/>
      <c r="G230" s="194"/>
      <c r="H230" s="194"/>
      <c r="I230" s="194"/>
      <c r="J230" s="190"/>
    </row>
    <row r="231" spans="1:10" ht="15.75">
      <c r="A231" s="191"/>
      <c r="B231" s="192"/>
      <c r="C231" s="193"/>
      <c r="D231" s="193"/>
      <c r="E231" s="193"/>
      <c r="F231" s="194"/>
      <c r="G231" s="194"/>
      <c r="H231" s="194"/>
      <c r="I231" s="194"/>
      <c r="J231" s="190"/>
    </row>
    <row r="232" spans="1:10" ht="14.25">
      <c r="A232" s="195"/>
      <c r="B232" s="196"/>
      <c r="C232" s="197"/>
      <c r="D232" s="197"/>
      <c r="E232" s="197"/>
      <c r="F232" s="198"/>
      <c r="G232" s="198"/>
      <c r="H232" s="198"/>
      <c r="I232" s="198"/>
      <c r="J232" s="199"/>
    </row>
    <row r="233" spans="1:10" ht="14.25">
      <c r="A233" s="195"/>
      <c r="B233" s="196"/>
      <c r="C233" s="197"/>
      <c r="D233" s="197"/>
      <c r="E233" s="197"/>
      <c r="F233" s="198"/>
      <c r="G233" s="198"/>
      <c r="H233" s="198"/>
      <c r="I233" s="198"/>
      <c r="J233" s="199"/>
    </row>
    <row r="234" spans="1:10" ht="14.25">
      <c r="A234" s="195"/>
      <c r="B234" s="196"/>
      <c r="C234" s="197"/>
      <c r="D234" s="197"/>
      <c r="E234" s="197"/>
      <c r="F234" s="198"/>
      <c r="G234" s="198"/>
      <c r="H234" s="198"/>
      <c r="I234" s="198"/>
      <c r="J234" s="199"/>
    </row>
    <row r="235" spans="1:10" ht="14.25">
      <c r="A235" s="195"/>
      <c r="B235" s="196"/>
      <c r="C235" s="197"/>
      <c r="D235" s="197"/>
      <c r="E235" s="197"/>
      <c r="F235" s="198"/>
      <c r="G235" s="198"/>
      <c r="H235" s="198"/>
      <c r="I235" s="198"/>
      <c r="J235" s="199"/>
    </row>
    <row r="236" spans="1:10" ht="14.25">
      <c r="A236" s="195"/>
      <c r="B236" s="196"/>
      <c r="C236" s="197"/>
      <c r="D236" s="197"/>
      <c r="E236" s="197"/>
      <c r="F236" s="198"/>
      <c r="G236" s="198"/>
      <c r="H236" s="198"/>
      <c r="I236" s="198"/>
      <c r="J236" s="199"/>
    </row>
    <row r="237" spans="1:10" ht="14.25">
      <c r="A237" s="195"/>
      <c r="B237" s="196"/>
      <c r="C237" s="197"/>
      <c r="D237" s="197"/>
      <c r="E237" s="197"/>
      <c r="F237" s="198"/>
      <c r="G237" s="198"/>
      <c r="H237" s="198"/>
      <c r="I237" s="198"/>
      <c r="J237" s="199"/>
    </row>
    <row r="238" spans="1:10" ht="14.25">
      <c r="A238" s="195"/>
      <c r="B238" s="196"/>
      <c r="C238" s="197"/>
      <c r="D238" s="197"/>
      <c r="E238" s="197"/>
      <c r="F238" s="198"/>
      <c r="G238" s="198"/>
      <c r="H238" s="198"/>
      <c r="I238" s="198"/>
      <c r="J238" s="199"/>
    </row>
    <row r="239" spans="1:10" ht="14.25">
      <c r="A239" s="195"/>
      <c r="B239" s="196"/>
      <c r="C239" s="197"/>
      <c r="D239" s="197"/>
      <c r="E239" s="197"/>
      <c r="F239" s="198"/>
      <c r="G239" s="198"/>
      <c r="H239" s="198"/>
      <c r="I239" s="198"/>
      <c r="J239" s="199"/>
    </row>
    <row r="240" spans="1:10" ht="14.25">
      <c r="A240" s="195"/>
      <c r="B240" s="196"/>
      <c r="C240" s="197"/>
      <c r="D240" s="197"/>
      <c r="E240" s="197"/>
      <c r="F240" s="198"/>
      <c r="G240" s="198"/>
      <c r="H240" s="198"/>
      <c r="I240" s="198"/>
      <c r="J240" s="199"/>
    </row>
    <row r="241" spans="1:10" ht="14.25">
      <c r="A241" s="195"/>
      <c r="B241" s="196"/>
      <c r="C241" s="197"/>
      <c r="D241" s="197"/>
      <c r="E241" s="197"/>
      <c r="F241" s="198"/>
      <c r="G241" s="198"/>
      <c r="H241" s="198"/>
      <c r="I241" s="198"/>
      <c r="J241" s="199"/>
    </row>
    <row r="242" spans="1:10" ht="14.25">
      <c r="A242" s="195"/>
      <c r="B242" s="196"/>
      <c r="C242" s="197"/>
      <c r="D242" s="197"/>
      <c r="E242" s="197"/>
      <c r="F242" s="198"/>
      <c r="G242" s="198"/>
      <c r="H242" s="198"/>
      <c r="I242" s="198"/>
      <c r="J242" s="199"/>
    </row>
    <row r="243" spans="1:10" ht="14.25">
      <c r="A243" s="195"/>
      <c r="B243" s="196"/>
      <c r="C243" s="197"/>
      <c r="D243" s="197"/>
      <c r="E243" s="197"/>
      <c r="F243" s="198"/>
      <c r="G243" s="198"/>
      <c r="H243" s="198"/>
      <c r="I243" s="198"/>
      <c r="J243" s="199"/>
    </row>
    <row r="244" spans="1:10" ht="14.25">
      <c r="A244" s="195"/>
      <c r="B244" s="196"/>
      <c r="C244" s="197"/>
      <c r="D244" s="197"/>
      <c r="E244" s="197"/>
      <c r="F244" s="198"/>
      <c r="G244" s="198"/>
      <c r="H244" s="198"/>
      <c r="I244" s="198"/>
      <c r="J244" s="199"/>
    </row>
    <row r="245" spans="1:10" ht="14.25">
      <c r="A245" s="195"/>
      <c r="B245" s="196"/>
      <c r="C245" s="197"/>
      <c r="D245" s="197"/>
      <c r="E245" s="197"/>
      <c r="F245" s="198"/>
      <c r="G245" s="198"/>
      <c r="H245" s="198"/>
      <c r="I245" s="198"/>
      <c r="J245" s="199"/>
    </row>
    <row r="246" spans="1:10" ht="14.25">
      <c r="A246" s="195"/>
      <c r="B246" s="196"/>
      <c r="C246" s="197"/>
      <c r="D246" s="197"/>
      <c r="E246" s="197"/>
      <c r="F246" s="198"/>
      <c r="G246" s="198"/>
      <c r="H246" s="198"/>
      <c r="I246" s="198"/>
      <c r="J246" s="199"/>
    </row>
    <row r="247" spans="1:10" ht="14.25">
      <c r="A247" s="195"/>
      <c r="B247" s="196"/>
      <c r="C247" s="197"/>
      <c r="D247" s="197"/>
      <c r="E247" s="197"/>
      <c r="F247" s="198"/>
      <c r="G247" s="198"/>
      <c r="H247" s="198"/>
      <c r="I247" s="198"/>
      <c r="J247" s="199"/>
    </row>
    <row r="248" spans="1:10" ht="14.25">
      <c r="A248" s="195"/>
      <c r="B248" s="196"/>
      <c r="C248" s="197"/>
      <c r="D248" s="197"/>
      <c r="E248" s="197"/>
      <c r="F248" s="198"/>
      <c r="G248" s="198"/>
      <c r="H248" s="198"/>
      <c r="I248" s="198"/>
      <c r="J248" s="199"/>
    </row>
    <row r="249" spans="1:10" ht="14.25">
      <c r="A249" s="195"/>
      <c r="B249" s="196"/>
      <c r="C249" s="197"/>
      <c r="D249" s="197"/>
      <c r="E249" s="197"/>
      <c r="F249" s="198"/>
      <c r="G249" s="198"/>
      <c r="H249" s="198"/>
      <c r="I249" s="198"/>
      <c r="J249" s="199"/>
    </row>
    <row r="250" spans="1:10" ht="14.25">
      <c r="A250" s="195"/>
      <c r="B250" s="196"/>
      <c r="C250" s="197"/>
      <c r="D250" s="197"/>
      <c r="E250" s="197"/>
      <c r="F250" s="198"/>
      <c r="G250" s="198"/>
      <c r="H250" s="198"/>
      <c r="I250" s="198"/>
      <c r="J250" s="199"/>
    </row>
    <row r="251" spans="1:10" ht="14.25">
      <c r="A251" s="195"/>
      <c r="B251" s="196"/>
      <c r="C251" s="197"/>
      <c r="D251" s="197"/>
      <c r="E251" s="197"/>
      <c r="F251" s="198"/>
      <c r="G251" s="198"/>
      <c r="H251" s="198"/>
      <c r="I251" s="198"/>
      <c r="J251" s="199"/>
    </row>
    <row r="252" spans="1:10" ht="14.25">
      <c r="A252" s="195"/>
      <c r="B252" s="196"/>
      <c r="C252" s="197"/>
      <c r="D252" s="197"/>
      <c r="E252" s="197"/>
      <c r="F252" s="198"/>
      <c r="G252" s="198"/>
      <c r="H252" s="198"/>
      <c r="I252" s="198"/>
      <c r="J252" s="199"/>
    </row>
    <row r="253" spans="1:10" ht="14.25">
      <c r="A253" s="195"/>
      <c r="B253" s="196"/>
      <c r="C253" s="197"/>
      <c r="D253" s="197"/>
      <c r="E253" s="197"/>
      <c r="F253" s="198"/>
      <c r="G253" s="198"/>
      <c r="H253" s="198"/>
      <c r="I253" s="198"/>
      <c r="J253" s="199"/>
    </row>
    <row r="254" spans="1:10" ht="14.25">
      <c r="A254" s="195"/>
      <c r="B254" s="196"/>
      <c r="C254" s="197"/>
      <c r="D254" s="197"/>
      <c r="E254" s="197"/>
      <c r="F254" s="198"/>
      <c r="G254" s="198"/>
      <c r="H254" s="198"/>
      <c r="I254" s="198"/>
      <c r="J254" s="199"/>
    </row>
    <row r="255" spans="1:10" ht="14.25">
      <c r="A255" s="195"/>
      <c r="B255" s="196"/>
      <c r="C255" s="197"/>
      <c r="D255" s="197"/>
      <c r="E255" s="197"/>
      <c r="F255" s="198"/>
      <c r="G255" s="198"/>
      <c r="H255" s="198"/>
      <c r="I255" s="198"/>
      <c r="J255" s="199"/>
    </row>
    <row r="256" spans="1:10" ht="14.25">
      <c r="A256" s="195"/>
      <c r="B256" s="196"/>
      <c r="C256" s="197"/>
      <c r="D256" s="197"/>
      <c r="E256" s="197"/>
      <c r="F256" s="198"/>
      <c r="G256" s="198"/>
      <c r="H256" s="198"/>
      <c r="I256" s="198"/>
      <c r="J256" s="199"/>
    </row>
    <row r="257" spans="1:10" ht="14.25">
      <c r="A257" s="195"/>
      <c r="B257" s="196"/>
      <c r="C257" s="197"/>
      <c r="D257" s="197"/>
      <c r="E257" s="197"/>
      <c r="F257" s="198"/>
      <c r="G257" s="198"/>
      <c r="H257" s="198"/>
      <c r="I257" s="198"/>
      <c r="J257" s="199"/>
    </row>
    <row r="258" spans="1:10" ht="14.25">
      <c r="A258" s="195"/>
      <c r="B258" s="196"/>
      <c r="C258" s="197"/>
      <c r="D258" s="197"/>
      <c r="E258" s="197"/>
      <c r="F258" s="198"/>
      <c r="G258" s="198"/>
      <c r="H258" s="198"/>
      <c r="I258" s="198"/>
      <c r="J258" s="199"/>
    </row>
    <row r="259" spans="1:10" ht="14.25">
      <c r="A259" s="195"/>
      <c r="B259" s="196"/>
      <c r="C259" s="197"/>
      <c r="D259" s="197"/>
      <c r="E259" s="197"/>
      <c r="F259" s="198"/>
      <c r="G259" s="198"/>
      <c r="H259" s="198"/>
      <c r="I259" s="198"/>
      <c r="J259" s="199"/>
    </row>
    <row r="260" spans="1:10" ht="14.25">
      <c r="A260" s="195"/>
      <c r="B260" s="196"/>
      <c r="C260" s="197"/>
      <c r="D260" s="197"/>
      <c r="E260" s="197"/>
      <c r="F260" s="198"/>
      <c r="G260" s="198"/>
      <c r="H260" s="198"/>
      <c r="I260" s="198"/>
      <c r="J260" s="199"/>
    </row>
    <row r="261" spans="1:10" ht="14.25">
      <c r="A261" s="195"/>
      <c r="B261" s="196"/>
      <c r="C261" s="197"/>
      <c r="D261" s="197"/>
      <c r="E261" s="197"/>
      <c r="F261" s="198"/>
      <c r="G261" s="198"/>
      <c r="H261" s="198"/>
      <c r="I261" s="198"/>
      <c r="J261" s="199"/>
    </row>
    <row r="262" spans="1:10" ht="14.25">
      <c r="A262" s="195"/>
      <c r="B262" s="196"/>
      <c r="C262" s="197"/>
      <c r="D262" s="197"/>
      <c r="E262" s="197"/>
      <c r="F262" s="198"/>
      <c r="G262" s="198"/>
      <c r="H262" s="198"/>
      <c r="I262" s="198"/>
      <c r="J262" s="199"/>
    </row>
    <row r="263" spans="1:10" ht="14.25">
      <c r="A263" s="195"/>
      <c r="B263" s="196"/>
      <c r="C263" s="197"/>
      <c r="D263" s="197"/>
      <c r="E263" s="197"/>
      <c r="F263" s="198"/>
      <c r="G263" s="198"/>
      <c r="H263" s="198"/>
      <c r="I263" s="198"/>
      <c r="J263" s="199"/>
    </row>
    <row r="264" spans="1:10" ht="14.25">
      <c r="A264" s="195"/>
      <c r="B264" s="196"/>
      <c r="C264" s="197"/>
      <c r="D264" s="197"/>
      <c r="E264" s="197"/>
      <c r="F264" s="198"/>
      <c r="G264" s="198"/>
      <c r="H264" s="198"/>
      <c r="I264" s="198"/>
      <c r="J264" s="199"/>
    </row>
    <row r="265" spans="1:10" ht="14.25">
      <c r="A265" s="195"/>
      <c r="B265" s="196"/>
      <c r="C265" s="197"/>
      <c r="D265" s="197"/>
      <c r="E265" s="197"/>
      <c r="F265" s="198"/>
      <c r="G265" s="198"/>
      <c r="H265" s="198"/>
      <c r="I265" s="198"/>
      <c r="J265" s="199"/>
    </row>
    <row r="266" spans="1:10" ht="14.25">
      <c r="A266" s="195"/>
      <c r="B266" s="196"/>
      <c r="C266" s="197"/>
      <c r="D266" s="197"/>
      <c r="E266" s="197"/>
      <c r="F266" s="198"/>
      <c r="G266" s="198"/>
      <c r="H266" s="198"/>
      <c r="I266" s="198"/>
      <c r="J266" s="199"/>
    </row>
    <row r="267" spans="1:10" ht="14.25">
      <c r="A267" s="195"/>
      <c r="B267" s="196"/>
      <c r="C267" s="197"/>
      <c r="D267" s="197"/>
      <c r="E267" s="197"/>
      <c r="F267" s="198"/>
      <c r="G267" s="198"/>
      <c r="H267" s="198"/>
      <c r="I267" s="198"/>
      <c r="J267" s="199"/>
    </row>
    <row r="268" spans="1:10" ht="14.25">
      <c r="A268" s="195"/>
      <c r="B268" s="196"/>
      <c r="C268" s="197"/>
      <c r="D268" s="197"/>
      <c r="E268" s="197"/>
      <c r="F268" s="198"/>
      <c r="G268" s="198"/>
      <c r="H268" s="198"/>
      <c r="I268" s="198"/>
      <c r="J268" s="199"/>
    </row>
    <row r="269" spans="1:10" ht="14.25">
      <c r="A269" s="195"/>
      <c r="B269" s="196"/>
      <c r="C269" s="197"/>
      <c r="D269" s="197"/>
      <c r="E269" s="197"/>
      <c r="F269" s="198"/>
      <c r="G269" s="198"/>
      <c r="H269" s="198"/>
      <c r="I269" s="198"/>
      <c r="J269" s="199"/>
    </row>
    <row r="270" spans="1:10" ht="14.25">
      <c r="A270" s="195"/>
      <c r="B270" s="196"/>
      <c r="C270" s="197"/>
      <c r="D270" s="197"/>
      <c r="E270" s="197"/>
      <c r="F270" s="198"/>
      <c r="G270" s="198"/>
      <c r="H270" s="198"/>
      <c r="I270" s="198"/>
      <c r="J270" s="199"/>
    </row>
    <row r="271" spans="1:10" ht="14.25">
      <c r="A271" s="195"/>
      <c r="B271" s="196"/>
      <c r="C271" s="197"/>
      <c r="D271" s="197"/>
      <c r="E271" s="197"/>
      <c r="F271" s="198"/>
      <c r="G271" s="198"/>
      <c r="H271" s="198"/>
      <c r="I271" s="198"/>
      <c r="J271" s="199"/>
    </row>
    <row r="272" spans="1:10" ht="14.25">
      <c r="A272" s="195"/>
      <c r="B272" s="196"/>
      <c r="C272" s="197"/>
      <c r="D272" s="197"/>
      <c r="E272" s="197"/>
      <c r="F272" s="198"/>
      <c r="G272" s="198"/>
      <c r="H272" s="198"/>
      <c r="I272" s="198"/>
      <c r="J272" s="199"/>
    </row>
    <row r="273" spans="1:10" ht="14.25">
      <c r="A273" s="195"/>
      <c r="B273" s="196"/>
      <c r="C273" s="197"/>
      <c r="D273" s="197"/>
      <c r="E273" s="197"/>
      <c r="F273" s="198"/>
      <c r="G273" s="198"/>
      <c r="H273" s="198"/>
      <c r="I273" s="198"/>
      <c r="J273" s="199"/>
    </row>
    <row r="274" spans="1:10" ht="14.25">
      <c r="A274" s="195"/>
      <c r="B274" s="196"/>
      <c r="C274" s="197"/>
      <c r="D274" s="197"/>
      <c r="E274" s="197"/>
      <c r="F274" s="198"/>
      <c r="G274" s="198"/>
      <c r="H274" s="198"/>
      <c r="I274" s="198"/>
      <c r="J274" s="199"/>
    </row>
    <row r="275" spans="1:10" ht="14.25">
      <c r="A275" s="195"/>
      <c r="B275" s="196"/>
      <c r="C275" s="197"/>
      <c r="D275" s="197"/>
      <c r="E275" s="197"/>
      <c r="F275" s="198"/>
      <c r="G275" s="198"/>
      <c r="H275" s="198"/>
      <c r="I275" s="198"/>
      <c r="J275" s="199"/>
    </row>
    <row r="276" spans="1:10" ht="14.25">
      <c r="A276" s="195"/>
      <c r="B276" s="196"/>
      <c r="C276" s="197"/>
      <c r="D276" s="197"/>
      <c r="E276" s="197"/>
      <c r="F276" s="198"/>
      <c r="G276" s="198"/>
      <c r="H276" s="198"/>
      <c r="I276" s="198"/>
      <c r="J276" s="199"/>
    </row>
    <row r="277" spans="1:10" ht="14.25">
      <c r="A277" s="195"/>
      <c r="B277" s="196"/>
      <c r="C277" s="197"/>
      <c r="D277" s="197"/>
      <c r="E277" s="197"/>
      <c r="F277" s="198"/>
      <c r="G277" s="198"/>
      <c r="H277" s="198"/>
      <c r="I277" s="198"/>
      <c r="J277" s="199"/>
    </row>
    <row r="278" spans="1:10" ht="14.25">
      <c r="A278" s="195"/>
      <c r="B278" s="196"/>
      <c r="C278" s="197"/>
      <c r="D278" s="197"/>
      <c r="E278" s="197"/>
      <c r="F278" s="198"/>
      <c r="G278" s="198"/>
      <c r="H278" s="198"/>
      <c r="I278" s="198"/>
      <c r="J278" s="199"/>
    </row>
    <row r="279" spans="1:10" ht="14.25">
      <c r="A279" s="195"/>
      <c r="B279" s="196"/>
      <c r="C279" s="197"/>
      <c r="D279" s="197"/>
      <c r="E279" s="197"/>
      <c r="F279" s="198"/>
      <c r="G279" s="198"/>
      <c r="H279" s="198"/>
      <c r="I279" s="198"/>
      <c r="J279" s="199"/>
    </row>
    <row r="280" spans="1:10" ht="14.25">
      <c r="A280" s="195"/>
      <c r="B280" s="196"/>
      <c r="C280" s="197"/>
      <c r="D280" s="197"/>
      <c r="E280" s="197"/>
      <c r="F280" s="198"/>
      <c r="G280" s="198"/>
      <c r="H280" s="198"/>
      <c r="I280" s="198"/>
      <c r="J280" s="199"/>
    </row>
    <row r="281" spans="1:10" ht="14.25">
      <c r="A281" s="195"/>
      <c r="B281" s="196"/>
      <c r="C281" s="197"/>
      <c r="D281" s="197"/>
      <c r="E281" s="197"/>
      <c r="F281" s="198"/>
      <c r="G281" s="198"/>
      <c r="H281" s="198"/>
      <c r="I281" s="198"/>
      <c r="J281" s="199"/>
    </row>
    <row r="282" spans="1:10" ht="14.25">
      <c r="A282" s="195"/>
      <c r="B282" s="196"/>
      <c r="C282" s="197"/>
      <c r="D282" s="197"/>
      <c r="E282" s="197"/>
      <c r="F282" s="198"/>
      <c r="G282" s="198"/>
      <c r="H282" s="198"/>
      <c r="I282" s="198"/>
      <c r="J282" s="199"/>
    </row>
    <row r="283" spans="1:10" ht="14.25">
      <c r="A283" s="195"/>
      <c r="B283" s="196"/>
      <c r="C283" s="197"/>
      <c r="D283" s="197"/>
      <c r="E283" s="197"/>
      <c r="F283" s="198"/>
      <c r="G283" s="198"/>
      <c r="H283" s="198"/>
      <c r="I283" s="198"/>
      <c r="J283" s="199"/>
    </row>
    <row r="284" spans="1:10" ht="14.25">
      <c r="A284" s="195"/>
      <c r="B284" s="196"/>
      <c r="C284" s="197"/>
      <c r="D284" s="197"/>
      <c r="E284" s="197"/>
      <c r="F284" s="198"/>
      <c r="G284" s="198"/>
      <c r="H284" s="198"/>
      <c r="I284" s="198"/>
      <c r="J284" s="199"/>
    </row>
    <row r="285" spans="1:10" ht="14.25">
      <c r="A285" s="195"/>
      <c r="B285" s="196"/>
      <c r="C285" s="197"/>
      <c r="D285" s="197"/>
      <c r="E285" s="197"/>
      <c r="F285" s="198"/>
      <c r="G285" s="198"/>
      <c r="H285" s="198"/>
      <c r="I285" s="198"/>
      <c r="J285" s="199"/>
    </row>
    <row r="286" spans="1:10" ht="14.25">
      <c r="A286" s="195"/>
      <c r="B286" s="196"/>
      <c r="C286" s="197"/>
      <c r="D286" s="197"/>
      <c r="E286" s="197"/>
      <c r="F286" s="198"/>
      <c r="G286" s="198"/>
      <c r="H286" s="198"/>
      <c r="I286" s="198"/>
      <c r="J286" s="199"/>
    </row>
    <row r="287" spans="1:10" ht="14.25">
      <c r="A287" s="195"/>
      <c r="B287" s="196"/>
      <c r="C287" s="197"/>
      <c r="D287" s="197"/>
      <c r="E287" s="197"/>
      <c r="F287" s="198"/>
      <c r="G287" s="198"/>
      <c r="H287" s="198"/>
      <c r="I287" s="198"/>
      <c r="J287" s="199"/>
    </row>
    <row r="288" spans="1:10" ht="14.25">
      <c r="A288" s="195"/>
      <c r="B288" s="196"/>
      <c r="C288" s="197"/>
      <c r="D288" s="197"/>
      <c r="E288" s="197"/>
      <c r="F288" s="198"/>
      <c r="G288" s="198"/>
      <c r="H288" s="198"/>
      <c r="I288" s="198"/>
      <c r="J288" s="199"/>
    </row>
    <row r="289" spans="1:10" ht="14.25">
      <c r="A289" s="195"/>
      <c r="B289" s="196"/>
      <c r="C289" s="197"/>
      <c r="D289" s="197"/>
      <c r="E289" s="197"/>
      <c r="F289" s="198"/>
      <c r="G289" s="198"/>
      <c r="H289" s="198"/>
      <c r="I289" s="198"/>
      <c r="J289" s="199"/>
    </row>
    <row r="290" spans="1:10" ht="14.25">
      <c r="A290" s="195"/>
      <c r="B290" s="196"/>
      <c r="C290" s="197"/>
      <c r="D290" s="197"/>
      <c r="E290" s="197"/>
      <c r="F290" s="198"/>
      <c r="G290" s="198"/>
      <c r="H290" s="198"/>
      <c r="I290" s="198"/>
      <c r="J290" s="199"/>
    </row>
    <row r="291" spans="1:10" ht="14.25">
      <c r="A291" s="195"/>
      <c r="B291" s="196"/>
      <c r="C291" s="197"/>
      <c r="D291" s="197"/>
      <c r="E291" s="197"/>
      <c r="F291" s="198"/>
      <c r="G291" s="198"/>
      <c r="H291" s="198"/>
      <c r="I291" s="198"/>
      <c r="J291" s="199"/>
    </row>
    <row r="292" spans="1:10" ht="14.25">
      <c r="A292" s="195"/>
      <c r="B292" s="196"/>
      <c r="C292" s="197"/>
      <c r="D292" s="197"/>
      <c r="E292" s="197"/>
      <c r="F292" s="198"/>
      <c r="G292" s="198"/>
      <c r="H292" s="198"/>
      <c r="I292" s="198"/>
      <c r="J292" s="199"/>
    </row>
    <row r="293" spans="1:10" ht="14.25">
      <c r="A293" s="195"/>
      <c r="B293" s="196"/>
      <c r="C293" s="197"/>
      <c r="D293" s="197"/>
      <c r="E293" s="197"/>
      <c r="F293" s="198"/>
      <c r="G293" s="198"/>
      <c r="H293" s="198"/>
      <c r="I293" s="198"/>
      <c r="J293" s="199"/>
    </row>
    <row r="294" spans="1:10" ht="14.25">
      <c r="A294" s="195"/>
      <c r="B294" s="196"/>
      <c r="C294" s="197"/>
      <c r="D294" s="197"/>
      <c r="E294" s="197"/>
      <c r="F294" s="198"/>
      <c r="G294" s="198"/>
      <c r="H294" s="198"/>
      <c r="I294" s="198"/>
      <c r="J294" s="199"/>
    </row>
    <row r="295" spans="1:10" ht="14.25">
      <c r="A295" s="195"/>
      <c r="B295" s="196"/>
      <c r="C295" s="197"/>
      <c r="D295" s="197"/>
      <c r="E295" s="197"/>
      <c r="F295" s="198"/>
      <c r="G295" s="198"/>
      <c r="H295" s="198"/>
      <c r="I295" s="198"/>
      <c r="J295" s="199"/>
    </row>
    <row r="296" spans="1:10" ht="14.25">
      <c r="A296" s="195"/>
      <c r="B296" s="196"/>
      <c r="C296" s="197"/>
      <c r="D296" s="197"/>
      <c r="E296" s="197"/>
      <c r="F296" s="198"/>
      <c r="G296" s="198"/>
      <c r="H296" s="198"/>
      <c r="I296" s="198"/>
      <c r="J296" s="199"/>
    </row>
    <row r="297" spans="1:10" ht="14.25">
      <c r="A297" s="195"/>
      <c r="B297" s="196"/>
      <c r="C297" s="197"/>
      <c r="D297" s="197"/>
      <c r="E297" s="197"/>
      <c r="F297" s="198"/>
      <c r="G297" s="198"/>
      <c r="H297" s="198"/>
      <c r="I297" s="198"/>
      <c r="J297" s="199"/>
    </row>
    <row r="298" spans="1:10" ht="14.25">
      <c r="A298" s="195"/>
      <c r="B298" s="196"/>
      <c r="C298" s="197"/>
      <c r="D298" s="197"/>
      <c r="E298" s="197"/>
      <c r="F298" s="198"/>
      <c r="G298" s="198"/>
      <c r="H298" s="198"/>
      <c r="I298" s="198"/>
      <c r="J298" s="199"/>
    </row>
    <row r="299" spans="1:10" ht="14.25">
      <c r="A299" s="195"/>
      <c r="B299" s="196"/>
      <c r="C299" s="197"/>
      <c r="D299" s="197"/>
      <c r="E299" s="197"/>
      <c r="F299" s="198"/>
      <c r="G299" s="198"/>
      <c r="H299" s="198"/>
      <c r="I299" s="198"/>
      <c r="J299" s="199"/>
    </row>
    <row r="300" spans="1:10" ht="14.25">
      <c r="A300" s="195"/>
      <c r="B300" s="196"/>
      <c r="C300" s="197"/>
      <c r="D300" s="197"/>
      <c r="E300" s="197"/>
      <c r="F300" s="198"/>
      <c r="G300" s="198"/>
      <c r="H300" s="198"/>
      <c r="I300" s="198"/>
      <c r="J300" s="199"/>
    </row>
    <row r="301" spans="1:10" ht="14.25">
      <c r="A301" s="195"/>
      <c r="B301" s="196"/>
      <c r="C301" s="197"/>
      <c r="D301" s="197"/>
      <c r="E301" s="197"/>
      <c r="F301" s="198"/>
      <c r="G301" s="198"/>
      <c r="H301" s="198"/>
      <c r="I301" s="198"/>
      <c r="J301" s="199"/>
    </row>
    <row r="302" spans="1:10" ht="14.25">
      <c r="A302" s="195"/>
      <c r="B302" s="196"/>
      <c r="C302" s="197"/>
      <c r="D302" s="197"/>
      <c r="E302" s="197"/>
      <c r="F302" s="198"/>
      <c r="G302" s="198"/>
      <c r="H302" s="198"/>
      <c r="I302" s="198"/>
      <c r="J302" s="199"/>
    </row>
    <row r="303" spans="1:10" ht="14.25">
      <c r="A303" s="195"/>
      <c r="B303" s="196"/>
      <c r="C303" s="197"/>
      <c r="D303" s="197"/>
      <c r="E303" s="197"/>
      <c r="F303" s="198"/>
      <c r="G303" s="198"/>
      <c r="H303" s="198"/>
      <c r="I303" s="198"/>
      <c r="J303" s="199"/>
    </row>
    <row r="304" spans="1:10" ht="14.25">
      <c r="A304" s="195"/>
      <c r="B304" s="196"/>
      <c r="C304" s="197"/>
      <c r="D304" s="197"/>
      <c r="E304" s="197"/>
      <c r="F304" s="198"/>
      <c r="G304" s="198"/>
      <c r="H304" s="198"/>
      <c r="I304" s="198"/>
      <c r="J304" s="199"/>
    </row>
    <row r="305" spans="1:10" ht="14.25">
      <c r="A305" s="195"/>
      <c r="B305" s="196"/>
      <c r="C305" s="197"/>
      <c r="D305" s="197"/>
      <c r="E305" s="197"/>
      <c r="F305" s="198"/>
      <c r="G305" s="198"/>
      <c r="H305" s="198"/>
      <c r="I305" s="198"/>
      <c r="J305" s="199"/>
    </row>
    <row r="306" spans="1:10" ht="14.25">
      <c r="A306" s="195"/>
      <c r="B306" s="196"/>
      <c r="C306" s="197"/>
      <c r="D306" s="197"/>
      <c r="E306" s="197"/>
      <c r="F306" s="198"/>
      <c r="G306" s="198"/>
      <c r="H306" s="198"/>
      <c r="I306" s="198"/>
      <c r="J306" s="199"/>
    </row>
    <row r="307" spans="1:10" ht="14.25">
      <c r="A307" s="195"/>
      <c r="B307" s="196"/>
      <c r="C307" s="197"/>
      <c r="D307" s="197"/>
      <c r="E307" s="197"/>
      <c r="F307" s="198"/>
      <c r="G307" s="198"/>
      <c r="H307" s="198"/>
      <c r="I307" s="198"/>
      <c r="J307" s="199"/>
    </row>
    <row r="308" spans="1:10" ht="14.25">
      <c r="A308" s="195"/>
      <c r="B308" s="196"/>
      <c r="C308" s="197"/>
      <c r="D308" s="197"/>
      <c r="E308" s="197"/>
      <c r="F308" s="198"/>
      <c r="G308" s="198"/>
      <c r="H308" s="198"/>
      <c r="I308" s="198"/>
      <c r="J308" s="199"/>
    </row>
    <row r="309" spans="1:10" ht="14.25">
      <c r="A309" s="195"/>
      <c r="B309" s="196"/>
      <c r="C309" s="197"/>
      <c r="D309" s="197"/>
      <c r="E309" s="197"/>
      <c r="F309" s="198"/>
      <c r="G309" s="198"/>
      <c r="H309" s="198"/>
      <c r="I309" s="198"/>
      <c r="J309" s="199"/>
    </row>
    <row r="310" spans="1:10" ht="14.25">
      <c r="A310" s="195"/>
      <c r="B310" s="196"/>
      <c r="C310" s="197"/>
      <c r="D310" s="197"/>
      <c r="E310" s="197"/>
      <c r="F310" s="198"/>
      <c r="G310" s="198"/>
      <c r="H310" s="198"/>
      <c r="I310" s="198"/>
      <c r="J310" s="199"/>
    </row>
    <row r="311" spans="1:10" ht="14.25">
      <c r="A311" s="195"/>
      <c r="B311" s="196"/>
      <c r="C311" s="197"/>
      <c r="D311" s="197"/>
      <c r="E311" s="197"/>
      <c r="F311" s="198"/>
      <c r="G311" s="198"/>
      <c r="H311" s="198"/>
      <c r="I311" s="198"/>
      <c r="J311" s="199"/>
    </row>
    <row r="312" spans="1:10" ht="14.25">
      <c r="A312" s="195"/>
      <c r="B312" s="196"/>
      <c r="C312" s="197"/>
      <c r="D312" s="197"/>
      <c r="E312" s="197"/>
      <c r="F312" s="198"/>
      <c r="G312" s="198"/>
      <c r="H312" s="198"/>
      <c r="I312" s="198"/>
      <c r="J312" s="199"/>
    </row>
    <row r="313" spans="1:10" ht="14.25">
      <c r="A313" s="195"/>
      <c r="B313" s="196"/>
      <c r="C313" s="197"/>
      <c r="D313" s="197"/>
      <c r="E313" s="197"/>
      <c r="F313" s="198"/>
      <c r="G313" s="198"/>
      <c r="H313" s="198"/>
      <c r="I313" s="198"/>
      <c r="J313" s="199"/>
    </row>
    <row r="314" spans="1:10" ht="14.25">
      <c r="A314" s="195"/>
      <c r="B314" s="196"/>
      <c r="C314" s="197"/>
      <c r="D314" s="197"/>
      <c r="E314" s="197"/>
      <c r="F314" s="198"/>
      <c r="G314" s="198"/>
      <c r="H314" s="198"/>
      <c r="I314" s="198"/>
      <c r="J314" s="199"/>
    </row>
    <row r="315" spans="1:10" ht="14.25">
      <c r="A315" s="195"/>
      <c r="B315" s="196"/>
      <c r="C315" s="197"/>
      <c r="D315" s="197"/>
      <c r="E315" s="197"/>
      <c r="F315" s="198"/>
      <c r="G315" s="198"/>
      <c r="H315" s="198"/>
      <c r="I315" s="198"/>
      <c r="J315" s="199"/>
    </row>
    <row r="316" spans="1:10" ht="14.25">
      <c r="A316" s="195"/>
      <c r="B316" s="196"/>
      <c r="C316" s="197"/>
      <c r="D316" s="197"/>
      <c r="E316" s="197"/>
      <c r="F316" s="198"/>
      <c r="G316" s="198"/>
      <c r="H316" s="198"/>
      <c r="I316" s="198"/>
      <c r="J316" s="199"/>
    </row>
    <row r="317" spans="1:10" ht="14.25">
      <c r="A317" s="195"/>
      <c r="B317" s="196"/>
      <c r="C317" s="197"/>
      <c r="D317" s="197"/>
      <c r="E317" s="197"/>
      <c r="F317" s="198"/>
      <c r="G317" s="198"/>
      <c r="H317" s="198"/>
      <c r="I317" s="198"/>
      <c r="J317" s="199"/>
    </row>
    <row r="318" spans="1:10" ht="14.25">
      <c r="A318" s="195"/>
      <c r="B318" s="196"/>
      <c r="C318" s="197"/>
      <c r="D318" s="197"/>
      <c r="E318" s="197"/>
      <c r="F318" s="198"/>
      <c r="G318" s="198"/>
      <c r="H318" s="198"/>
      <c r="I318" s="198"/>
      <c r="J318" s="199"/>
    </row>
    <row r="319" spans="1:10" ht="14.25">
      <c r="A319" s="195"/>
      <c r="B319" s="196"/>
      <c r="C319" s="197"/>
      <c r="D319" s="197"/>
      <c r="E319" s="197"/>
      <c r="F319" s="198"/>
      <c r="G319" s="198"/>
      <c r="H319" s="198"/>
      <c r="I319" s="198"/>
      <c r="J319" s="199"/>
    </row>
    <row r="320" spans="1:10" ht="14.25">
      <c r="A320" s="195"/>
      <c r="B320" s="196"/>
      <c r="C320" s="197"/>
      <c r="D320" s="197"/>
      <c r="E320" s="197"/>
      <c r="F320" s="198"/>
      <c r="G320" s="198"/>
      <c r="H320" s="198"/>
      <c r="I320" s="198"/>
      <c r="J320" s="199"/>
    </row>
    <row r="321" spans="1:10" ht="14.25">
      <c r="A321" s="195"/>
      <c r="B321" s="196"/>
      <c r="C321" s="197"/>
      <c r="D321" s="197"/>
      <c r="E321" s="197"/>
      <c r="F321" s="198"/>
      <c r="G321" s="198"/>
      <c r="H321" s="198"/>
      <c r="I321" s="198"/>
      <c r="J321" s="199"/>
    </row>
    <row r="322" spans="1:10" ht="14.25">
      <c r="A322" s="195"/>
      <c r="B322" s="196"/>
      <c r="C322" s="197"/>
      <c r="D322" s="197"/>
      <c r="E322" s="197"/>
      <c r="F322" s="198"/>
      <c r="G322" s="198"/>
      <c r="H322" s="198"/>
      <c r="I322" s="198"/>
      <c r="J322" s="199"/>
    </row>
    <row r="323" spans="1:10" ht="14.25">
      <c r="A323" s="195"/>
      <c r="B323" s="196"/>
      <c r="C323" s="197"/>
      <c r="D323" s="197"/>
      <c r="E323" s="197"/>
      <c r="F323" s="198"/>
      <c r="G323" s="198"/>
      <c r="H323" s="198"/>
      <c r="I323" s="198"/>
      <c r="J323" s="199"/>
    </row>
    <row r="324" spans="1:10" ht="14.25">
      <c r="A324" s="195"/>
      <c r="B324" s="196"/>
      <c r="C324" s="197"/>
      <c r="D324" s="197"/>
      <c r="E324" s="197"/>
      <c r="F324" s="198"/>
      <c r="G324" s="198"/>
      <c r="H324" s="198"/>
      <c r="I324" s="198"/>
      <c r="J324" s="199"/>
    </row>
    <row r="325" spans="1:10" ht="14.25">
      <c r="A325" s="195"/>
      <c r="B325" s="196"/>
      <c r="C325" s="197"/>
      <c r="D325" s="197"/>
      <c r="E325" s="197"/>
      <c r="F325" s="198"/>
      <c r="G325" s="198"/>
      <c r="H325" s="198"/>
      <c r="I325" s="198"/>
      <c r="J325" s="199"/>
    </row>
    <row r="326" spans="1:10" ht="14.25">
      <c r="A326" s="195"/>
      <c r="B326" s="196"/>
      <c r="C326" s="197"/>
      <c r="D326" s="197"/>
      <c r="E326" s="197"/>
      <c r="F326" s="198"/>
      <c r="G326" s="198"/>
      <c r="H326" s="198"/>
      <c r="I326" s="198"/>
      <c r="J326" s="199"/>
    </row>
    <row r="327" spans="1:10" ht="14.25">
      <c r="A327" s="195"/>
      <c r="B327" s="196"/>
      <c r="C327" s="197"/>
      <c r="D327" s="197"/>
      <c r="E327" s="197"/>
      <c r="F327" s="198"/>
      <c r="G327" s="198"/>
      <c r="H327" s="198"/>
      <c r="I327" s="198"/>
      <c r="J327" s="199"/>
    </row>
    <row r="328" spans="1:10" ht="14.25">
      <c r="A328" s="195"/>
      <c r="B328" s="196"/>
      <c r="C328" s="197"/>
      <c r="D328" s="197"/>
      <c r="E328" s="197"/>
      <c r="F328" s="198"/>
      <c r="G328" s="198"/>
      <c r="H328" s="198"/>
      <c r="I328" s="198"/>
      <c r="J328" s="199"/>
    </row>
    <row r="329" spans="1:10" ht="14.25">
      <c r="A329" s="195"/>
      <c r="B329" s="196"/>
      <c r="C329" s="197"/>
      <c r="D329" s="197"/>
      <c r="E329" s="197"/>
      <c r="F329" s="198"/>
      <c r="G329" s="198"/>
      <c r="H329" s="198"/>
      <c r="I329" s="198"/>
      <c r="J329" s="199"/>
    </row>
    <row r="330" spans="1:10" ht="14.25">
      <c r="A330" s="195"/>
      <c r="B330" s="196"/>
      <c r="C330" s="197"/>
      <c r="D330" s="197"/>
      <c r="E330" s="197"/>
      <c r="F330" s="198"/>
      <c r="G330" s="198"/>
      <c r="H330" s="198"/>
      <c r="I330" s="198"/>
      <c r="J330" s="199"/>
    </row>
    <row r="331" spans="1:10" ht="14.25">
      <c r="A331" s="195"/>
      <c r="B331" s="196"/>
      <c r="C331" s="197"/>
      <c r="D331" s="197"/>
      <c r="E331" s="197"/>
      <c r="F331" s="198"/>
      <c r="G331" s="198"/>
      <c r="H331" s="198"/>
      <c r="I331" s="198"/>
      <c r="J331" s="199"/>
    </row>
    <row r="332" spans="1:10" ht="14.25">
      <c r="A332" s="195"/>
      <c r="B332" s="196"/>
      <c r="C332" s="197"/>
      <c r="D332" s="197"/>
      <c r="E332" s="197"/>
      <c r="F332" s="198"/>
      <c r="G332" s="198"/>
      <c r="H332" s="198"/>
      <c r="I332" s="198"/>
      <c r="J332" s="199"/>
    </row>
    <row r="333" spans="1:10" ht="14.25">
      <c r="A333" s="195"/>
      <c r="B333" s="196"/>
      <c r="C333" s="197"/>
      <c r="D333" s="197"/>
      <c r="E333" s="197"/>
      <c r="F333" s="198"/>
      <c r="G333" s="198"/>
      <c r="H333" s="198"/>
      <c r="I333" s="198"/>
      <c r="J333" s="199"/>
    </row>
    <row r="334" spans="1:10" ht="14.25">
      <c r="A334" s="195"/>
      <c r="B334" s="196"/>
      <c r="C334" s="197"/>
      <c r="D334" s="197"/>
      <c r="E334" s="197"/>
      <c r="F334" s="198"/>
      <c r="G334" s="198"/>
      <c r="H334" s="198"/>
      <c r="I334" s="198"/>
      <c r="J334" s="199"/>
    </row>
    <row r="335" spans="1:10" ht="14.25">
      <c r="A335" s="195"/>
      <c r="B335" s="196"/>
      <c r="C335" s="197"/>
      <c r="D335" s="197"/>
      <c r="E335" s="197"/>
      <c r="F335" s="198"/>
      <c r="G335" s="198"/>
      <c r="H335" s="198"/>
      <c r="I335" s="198"/>
      <c r="J335" s="199"/>
    </row>
    <row r="336" spans="1:10" ht="14.25">
      <c r="A336" s="195"/>
      <c r="B336" s="196"/>
      <c r="C336" s="197"/>
      <c r="D336" s="197"/>
      <c r="E336" s="197"/>
      <c r="F336" s="198"/>
      <c r="G336" s="198"/>
      <c r="H336" s="198"/>
      <c r="I336" s="198"/>
      <c r="J336" s="199"/>
    </row>
    <row r="337" spans="1:10" ht="14.25">
      <c r="A337" s="195"/>
      <c r="B337" s="196"/>
      <c r="C337" s="197"/>
      <c r="D337" s="197"/>
      <c r="E337" s="197"/>
      <c r="F337" s="198"/>
      <c r="G337" s="198"/>
      <c r="H337" s="198"/>
      <c r="I337" s="198"/>
      <c r="J337" s="199"/>
    </row>
    <row r="338" spans="1:10" ht="14.25">
      <c r="A338" s="195"/>
      <c r="B338" s="196"/>
      <c r="C338" s="197"/>
      <c r="D338" s="197"/>
      <c r="E338" s="197"/>
      <c r="F338" s="198"/>
      <c r="G338" s="198"/>
      <c r="H338" s="198"/>
      <c r="I338" s="198"/>
      <c r="J338" s="199"/>
    </row>
    <row r="339" spans="1:10" ht="14.25">
      <c r="A339" s="195"/>
      <c r="B339" s="196"/>
      <c r="C339" s="197"/>
      <c r="D339" s="197"/>
      <c r="E339" s="197"/>
      <c r="F339" s="198"/>
      <c r="G339" s="198"/>
      <c r="H339" s="198"/>
      <c r="I339" s="198"/>
      <c r="J339" s="199"/>
    </row>
    <row r="340" spans="1:10" ht="14.25">
      <c r="A340" s="195"/>
      <c r="B340" s="196"/>
      <c r="C340" s="197"/>
      <c r="D340" s="197"/>
      <c r="E340" s="197"/>
      <c r="F340" s="198"/>
      <c r="G340" s="198"/>
      <c r="H340" s="198"/>
      <c r="I340" s="198"/>
      <c r="J340" s="199"/>
    </row>
    <row r="341" spans="1:10" ht="14.25">
      <c r="A341" s="195"/>
      <c r="B341" s="196"/>
      <c r="C341" s="197"/>
      <c r="D341" s="197"/>
      <c r="E341" s="197"/>
      <c r="F341" s="198"/>
      <c r="G341" s="198"/>
      <c r="H341" s="198"/>
      <c r="I341" s="198"/>
      <c r="J341" s="199"/>
    </row>
    <row r="342" spans="1:10" ht="14.25">
      <c r="A342" s="195"/>
      <c r="B342" s="196"/>
      <c r="C342" s="197"/>
      <c r="D342" s="197"/>
      <c r="E342" s="197"/>
      <c r="F342" s="198"/>
      <c r="G342" s="198"/>
      <c r="H342" s="198"/>
      <c r="I342" s="198"/>
      <c r="J342" s="199"/>
    </row>
    <row r="343" spans="1:10" ht="14.25">
      <c r="A343" s="195"/>
      <c r="B343" s="196"/>
      <c r="C343" s="197"/>
      <c r="D343" s="197"/>
      <c r="E343" s="197"/>
      <c r="F343" s="198"/>
      <c r="G343" s="198"/>
      <c r="H343" s="198"/>
      <c r="I343" s="198"/>
      <c r="J343" s="199"/>
    </row>
    <row r="344" spans="1:10" ht="14.25">
      <c r="A344" s="195"/>
      <c r="B344" s="196"/>
      <c r="C344" s="197"/>
      <c r="D344" s="197"/>
      <c r="E344" s="197"/>
      <c r="F344" s="198"/>
      <c r="G344" s="198"/>
      <c r="H344" s="198"/>
      <c r="I344" s="198"/>
      <c r="J344" s="199"/>
    </row>
    <row r="345" spans="1:10" ht="14.25">
      <c r="A345" s="195"/>
      <c r="B345" s="196"/>
      <c r="C345" s="197"/>
      <c r="D345" s="197"/>
      <c r="E345" s="197"/>
      <c r="F345" s="198"/>
      <c r="G345" s="198"/>
      <c r="H345" s="198"/>
      <c r="I345" s="198"/>
      <c r="J345" s="199"/>
    </row>
    <row r="346" spans="1:10" ht="14.25">
      <c r="A346" s="195"/>
      <c r="B346" s="196"/>
      <c r="C346" s="197"/>
      <c r="D346" s="197"/>
      <c r="E346" s="197"/>
      <c r="F346" s="198"/>
      <c r="G346" s="198"/>
      <c r="H346" s="198"/>
      <c r="I346" s="198"/>
      <c r="J346" s="199"/>
    </row>
    <row r="347" spans="1:10" ht="14.25">
      <c r="A347" s="195"/>
      <c r="B347" s="196"/>
      <c r="C347" s="197"/>
      <c r="D347" s="197"/>
      <c r="E347" s="197"/>
      <c r="F347" s="198"/>
      <c r="G347" s="198"/>
      <c r="H347" s="198"/>
      <c r="I347" s="198"/>
      <c r="J347" s="199"/>
    </row>
    <row r="348" spans="1:10" ht="14.25">
      <c r="A348" s="195"/>
      <c r="B348" s="196"/>
      <c r="C348" s="197"/>
      <c r="D348" s="197"/>
      <c r="E348" s="197"/>
      <c r="F348" s="198"/>
      <c r="G348" s="198"/>
      <c r="H348" s="198"/>
      <c r="I348" s="198"/>
      <c r="J348" s="199"/>
    </row>
    <row r="349" spans="1:10" ht="14.25">
      <c r="A349" s="195"/>
      <c r="B349" s="196"/>
      <c r="C349" s="197"/>
      <c r="D349" s="197"/>
      <c r="E349" s="197"/>
      <c r="F349" s="198"/>
      <c r="G349" s="198"/>
      <c r="H349" s="198"/>
      <c r="I349" s="198"/>
      <c r="J349" s="199"/>
    </row>
    <row r="350" spans="1:10" ht="14.25">
      <c r="A350" s="195"/>
      <c r="B350" s="196"/>
      <c r="C350" s="197"/>
      <c r="D350" s="197"/>
      <c r="E350" s="197"/>
      <c r="F350" s="198"/>
      <c r="G350" s="198"/>
      <c r="H350" s="198"/>
      <c r="I350" s="198"/>
      <c r="J350" s="199"/>
    </row>
    <row r="351" spans="1:10" ht="14.25">
      <c r="A351" s="195"/>
      <c r="B351" s="196"/>
      <c r="C351" s="197"/>
      <c r="D351" s="197"/>
      <c r="E351" s="197"/>
      <c r="F351" s="198"/>
      <c r="G351" s="198"/>
      <c r="H351" s="198"/>
      <c r="I351" s="198"/>
      <c r="J351" s="199"/>
    </row>
    <row r="352" spans="1:10" ht="14.25">
      <c r="A352" s="195"/>
      <c r="B352" s="196"/>
      <c r="C352" s="197"/>
      <c r="D352" s="197"/>
      <c r="E352" s="197"/>
      <c r="F352" s="198"/>
      <c r="G352" s="198"/>
      <c r="H352" s="198"/>
      <c r="I352" s="198"/>
      <c r="J352" s="199"/>
    </row>
    <row r="353" spans="1:10" ht="14.25">
      <c r="A353" s="195"/>
      <c r="B353" s="196"/>
      <c r="C353" s="197"/>
      <c r="D353" s="197"/>
      <c r="E353" s="197"/>
      <c r="F353" s="198"/>
      <c r="G353" s="198"/>
      <c r="H353" s="198"/>
      <c r="I353" s="198"/>
      <c r="J353" s="199"/>
    </row>
    <row r="354" spans="1:10" ht="14.25">
      <c r="A354" s="195"/>
      <c r="B354" s="196"/>
      <c r="C354" s="197"/>
      <c r="D354" s="197"/>
      <c r="E354" s="197"/>
      <c r="F354" s="198"/>
      <c r="G354" s="198"/>
      <c r="H354" s="198"/>
      <c r="I354" s="198"/>
      <c r="J354" s="199"/>
    </row>
    <row r="355" spans="1:10" ht="14.25">
      <c r="A355" s="195"/>
      <c r="B355" s="196"/>
      <c r="C355" s="197"/>
      <c r="D355" s="197"/>
      <c r="E355" s="197"/>
      <c r="F355" s="198"/>
      <c r="G355" s="198"/>
      <c r="H355" s="198"/>
      <c r="I355" s="198"/>
      <c r="J355" s="199"/>
    </row>
    <row r="356" spans="1:10" ht="14.25">
      <c r="A356" s="195"/>
      <c r="B356" s="196"/>
      <c r="C356" s="197"/>
      <c r="D356" s="197"/>
      <c r="E356" s="197"/>
      <c r="F356" s="198"/>
      <c r="G356" s="198"/>
      <c r="H356" s="198"/>
      <c r="I356" s="198"/>
      <c r="J356" s="199"/>
    </row>
    <row r="357" spans="1:10" ht="14.25">
      <c r="A357" s="195"/>
      <c r="B357" s="196"/>
      <c r="C357" s="197"/>
      <c r="D357" s="197"/>
      <c r="E357" s="197"/>
      <c r="F357" s="198"/>
      <c r="G357" s="198"/>
      <c r="H357" s="198"/>
      <c r="I357" s="198"/>
      <c r="J357" s="199"/>
    </row>
    <row r="358" spans="1:10" ht="14.25">
      <c r="A358" s="195"/>
      <c r="B358" s="196"/>
      <c r="C358" s="197"/>
      <c r="D358" s="197"/>
      <c r="E358" s="197"/>
      <c r="F358" s="198"/>
      <c r="G358" s="198"/>
      <c r="H358" s="198"/>
      <c r="I358" s="198"/>
      <c r="J358" s="199"/>
    </row>
    <row r="359" spans="1:10" ht="14.25">
      <c r="A359" s="195"/>
      <c r="B359" s="196"/>
      <c r="C359" s="197"/>
      <c r="D359" s="197"/>
      <c r="E359" s="197"/>
      <c r="F359" s="198"/>
      <c r="G359" s="198"/>
      <c r="H359" s="198"/>
      <c r="I359" s="198"/>
      <c r="J359" s="199"/>
    </row>
    <row r="360" spans="1:10" ht="14.25">
      <c r="A360" s="195"/>
      <c r="B360" s="196"/>
      <c r="C360" s="197"/>
      <c r="D360" s="197"/>
      <c r="E360" s="197"/>
      <c r="F360" s="198"/>
      <c r="G360" s="198"/>
      <c r="H360" s="198"/>
      <c r="I360" s="198"/>
      <c r="J360" s="199"/>
    </row>
    <row r="361" spans="1:10" ht="14.25">
      <c r="A361" s="195"/>
      <c r="B361" s="196"/>
      <c r="C361" s="197"/>
      <c r="D361" s="197"/>
      <c r="E361" s="197"/>
      <c r="F361" s="198"/>
      <c r="G361" s="198"/>
      <c r="H361" s="198"/>
      <c r="I361" s="198"/>
      <c r="J361" s="199"/>
    </row>
    <row r="362" spans="1:10" ht="14.25">
      <c r="A362" s="195"/>
      <c r="B362" s="196"/>
      <c r="C362" s="197"/>
      <c r="D362" s="197"/>
      <c r="E362" s="197"/>
      <c r="F362" s="198"/>
      <c r="G362" s="198"/>
      <c r="H362" s="198"/>
      <c r="I362" s="198"/>
      <c r="J362" s="199"/>
    </row>
    <row r="363" spans="1:10" ht="14.25">
      <c r="A363" s="195"/>
      <c r="B363" s="196"/>
      <c r="C363" s="197"/>
      <c r="D363" s="197"/>
      <c r="E363" s="197"/>
      <c r="F363" s="198"/>
      <c r="G363" s="198"/>
      <c r="H363" s="198"/>
      <c r="I363" s="198"/>
      <c r="J363" s="199"/>
    </row>
    <row r="364" spans="1:10" ht="14.25">
      <c r="A364" s="195"/>
      <c r="B364" s="196"/>
      <c r="C364" s="197"/>
      <c r="D364" s="197"/>
      <c r="E364" s="197"/>
      <c r="F364" s="198"/>
      <c r="G364" s="198"/>
      <c r="H364" s="198"/>
      <c r="I364" s="198"/>
      <c r="J364" s="199"/>
    </row>
    <row r="365" spans="1:10" ht="14.25">
      <c r="A365" s="195"/>
      <c r="B365" s="196"/>
      <c r="C365" s="197"/>
      <c r="D365" s="197"/>
      <c r="E365" s="197"/>
      <c r="F365" s="198"/>
      <c r="G365" s="198"/>
      <c r="H365" s="198"/>
      <c r="I365" s="198"/>
      <c r="J365" s="199"/>
    </row>
    <row r="366" spans="1:10" ht="14.25">
      <c r="A366" s="195"/>
      <c r="B366" s="196"/>
      <c r="C366" s="197"/>
      <c r="D366" s="197"/>
      <c r="E366" s="197"/>
      <c r="F366" s="198"/>
      <c r="G366" s="198"/>
      <c r="H366" s="198"/>
      <c r="I366" s="198"/>
      <c r="J366" s="199"/>
    </row>
    <row r="367" spans="1:10" ht="14.25">
      <c r="A367" s="195"/>
      <c r="B367" s="196"/>
      <c r="C367" s="197"/>
      <c r="D367" s="197"/>
      <c r="E367" s="197"/>
      <c r="F367" s="198"/>
      <c r="G367" s="198"/>
      <c r="H367" s="198"/>
      <c r="I367" s="198"/>
      <c r="J367" s="199"/>
    </row>
    <row r="368" spans="1:10" ht="14.25">
      <c r="A368" s="195"/>
      <c r="B368" s="196"/>
      <c r="C368" s="197"/>
      <c r="D368" s="197"/>
      <c r="E368" s="197"/>
      <c r="F368" s="198"/>
      <c r="G368" s="198"/>
      <c r="H368" s="198"/>
      <c r="I368" s="198"/>
      <c r="J368" s="199"/>
    </row>
    <row r="369" spans="1:10" ht="14.25">
      <c r="A369" s="195"/>
      <c r="B369" s="196"/>
      <c r="C369" s="197"/>
      <c r="D369" s="197"/>
      <c r="E369" s="197"/>
      <c r="F369" s="198"/>
      <c r="G369" s="198"/>
      <c r="H369" s="198"/>
      <c r="I369" s="198"/>
      <c r="J369" s="199"/>
    </row>
    <row r="370" spans="1:10" ht="14.25">
      <c r="A370" s="195"/>
      <c r="B370" s="196"/>
      <c r="C370" s="197"/>
      <c r="D370" s="197"/>
      <c r="E370" s="197"/>
      <c r="F370" s="198"/>
      <c r="G370" s="198"/>
      <c r="H370" s="198"/>
      <c r="I370" s="198"/>
      <c r="J370" s="199"/>
    </row>
    <row r="371" spans="1:10" ht="14.25">
      <c r="A371" s="195"/>
      <c r="B371" s="196"/>
      <c r="C371" s="197"/>
      <c r="D371" s="197"/>
      <c r="E371" s="197"/>
      <c r="F371" s="198"/>
      <c r="G371" s="198"/>
      <c r="H371" s="198"/>
      <c r="I371" s="198"/>
      <c r="J371" s="199"/>
    </row>
    <row r="372" spans="1:10" ht="14.25">
      <c r="A372" s="195"/>
      <c r="B372" s="196"/>
      <c r="C372" s="197"/>
      <c r="D372" s="197"/>
      <c r="E372" s="197"/>
      <c r="F372" s="198"/>
      <c r="G372" s="198"/>
      <c r="H372" s="198"/>
      <c r="I372" s="198"/>
      <c r="J372" s="199"/>
    </row>
    <row r="373" spans="1:10" ht="14.25">
      <c r="A373" s="195"/>
      <c r="B373" s="196"/>
      <c r="C373" s="197"/>
      <c r="D373" s="197"/>
      <c r="E373" s="197"/>
      <c r="F373" s="198"/>
      <c r="G373" s="198"/>
      <c r="H373" s="198"/>
      <c r="I373" s="198"/>
      <c r="J373" s="199"/>
    </row>
    <row r="374" spans="1:10" ht="14.25">
      <c r="A374" s="195"/>
      <c r="B374" s="196"/>
      <c r="C374" s="197"/>
      <c r="D374" s="197"/>
      <c r="E374" s="197"/>
      <c r="F374" s="198"/>
      <c r="G374" s="198"/>
      <c r="H374" s="198"/>
      <c r="I374" s="198"/>
      <c r="J374" s="199"/>
    </row>
    <row r="375" spans="1:10" ht="14.25">
      <c r="A375" s="195"/>
      <c r="B375" s="196"/>
      <c r="C375" s="197"/>
      <c r="D375" s="197"/>
      <c r="E375" s="197"/>
      <c r="F375" s="198"/>
      <c r="G375" s="198"/>
      <c r="H375" s="198"/>
      <c r="I375" s="198"/>
      <c r="J375" s="199"/>
    </row>
    <row r="376" spans="1:10" ht="14.25">
      <c r="A376" s="195"/>
      <c r="B376" s="196"/>
      <c r="C376" s="197"/>
      <c r="D376" s="197"/>
      <c r="E376" s="197"/>
      <c r="F376" s="198"/>
      <c r="G376" s="198"/>
      <c r="H376" s="198"/>
      <c r="I376" s="198"/>
      <c r="J376" s="199"/>
    </row>
    <row r="377" spans="1:10" ht="14.25">
      <c r="A377" s="195"/>
      <c r="B377" s="196"/>
      <c r="C377" s="197"/>
      <c r="D377" s="197"/>
      <c r="E377" s="197"/>
      <c r="F377" s="198"/>
      <c r="G377" s="198"/>
      <c r="H377" s="198"/>
      <c r="I377" s="198"/>
      <c r="J377" s="199"/>
    </row>
    <row r="378" spans="1:10" ht="14.25">
      <c r="A378" s="195"/>
      <c r="B378" s="196"/>
      <c r="C378" s="197"/>
      <c r="D378" s="197"/>
      <c r="E378" s="197"/>
      <c r="F378" s="198"/>
      <c r="G378" s="198"/>
      <c r="H378" s="198"/>
      <c r="I378" s="198"/>
      <c r="J378" s="199"/>
    </row>
    <row r="379" spans="1:10" ht="14.25">
      <c r="A379" s="195"/>
      <c r="B379" s="196"/>
      <c r="C379" s="197"/>
      <c r="D379" s="197"/>
      <c r="E379" s="197"/>
      <c r="F379" s="198"/>
      <c r="G379" s="198"/>
      <c r="H379" s="198"/>
      <c r="I379" s="198"/>
      <c r="J379" s="199"/>
    </row>
    <row r="380" spans="1:10" ht="14.25">
      <c r="A380" s="195"/>
      <c r="B380" s="196"/>
      <c r="C380" s="197"/>
      <c r="D380" s="197"/>
      <c r="E380" s="197"/>
      <c r="F380" s="198"/>
      <c r="G380" s="198"/>
      <c r="H380" s="198"/>
      <c r="I380" s="198"/>
      <c r="J380" s="199"/>
    </row>
    <row r="381" spans="1:10" ht="14.25">
      <c r="A381" s="195"/>
      <c r="B381" s="196"/>
      <c r="C381" s="197"/>
      <c r="D381" s="197"/>
      <c r="E381" s="197"/>
      <c r="F381" s="198"/>
      <c r="G381" s="198"/>
      <c r="H381" s="198"/>
      <c r="I381" s="198"/>
      <c r="J381" s="199"/>
    </row>
    <row r="382" spans="1:10" ht="14.25">
      <c r="A382" s="195"/>
      <c r="B382" s="196"/>
      <c r="C382" s="197"/>
      <c r="D382" s="197"/>
      <c r="E382" s="197"/>
      <c r="F382" s="198"/>
      <c r="G382" s="198"/>
      <c r="H382" s="198"/>
      <c r="I382" s="198"/>
      <c r="J382" s="199"/>
    </row>
    <row r="383" spans="1:10" ht="14.25">
      <c r="A383" s="195"/>
      <c r="B383" s="196"/>
      <c r="C383" s="197"/>
      <c r="D383" s="197"/>
      <c r="E383" s="197"/>
      <c r="F383" s="198"/>
      <c r="G383" s="198"/>
      <c r="H383" s="198"/>
      <c r="I383" s="198"/>
      <c r="J383" s="199"/>
    </row>
    <row r="384" spans="1:10" ht="14.25">
      <c r="A384" s="195"/>
      <c r="B384" s="196"/>
      <c r="C384" s="197"/>
      <c r="D384" s="197"/>
      <c r="E384" s="197"/>
      <c r="F384" s="198"/>
      <c r="G384" s="198"/>
      <c r="H384" s="198"/>
      <c r="I384" s="198"/>
      <c r="J384" s="199"/>
    </row>
    <row r="385" spans="1:10" ht="14.25">
      <c r="A385" s="195"/>
      <c r="B385" s="196"/>
      <c r="C385" s="197"/>
      <c r="D385" s="197"/>
      <c r="E385" s="197"/>
      <c r="F385" s="198"/>
      <c r="G385" s="198"/>
      <c r="H385" s="198"/>
      <c r="I385" s="198"/>
      <c r="J385" s="199"/>
    </row>
    <row r="386" spans="1:10" ht="14.25">
      <c r="A386" s="195"/>
      <c r="B386" s="196"/>
      <c r="C386" s="197"/>
      <c r="D386" s="197"/>
      <c r="E386" s="197"/>
      <c r="F386" s="198"/>
      <c r="G386" s="198"/>
      <c r="H386" s="198"/>
      <c r="I386" s="198"/>
      <c r="J386" s="199"/>
    </row>
    <row r="387" spans="1:10" ht="14.25">
      <c r="A387" s="195"/>
      <c r="B387" s="196"/>
      <c r="C387" s="197"/>
      <c r="D387" s="197"/>
      <c r="E387" s="197"/>
      <c r="F387" s="198"/>
      <c r="G387" s="198"/>
      <c r="H387" s="198"/>
      <c r="I387" s="198"/>
      <c r="J387" s="199"/>
    </row>
    <row r="388" spans="1:10" ht="14.25">
      <c r="A388" s="195"/>
      <c r="B388" s="196"/>
      <c r="C388" s="197"/>
      <c r="D388" s="197"/>
      <c r="E388" s="197"/>
      <c r="F388" s="198"/>
      <c r="G388" s="198"/>
      <c r="H388" s="198"/>
      <c r="I388" s="198"/>
      <c r="J388" s="199"/>
    </row>
    <row r="389" spans="1:10" ht="14.25">
      <c r="A389" s="195"/>
      <c r="B389" s="196"/>
      <c r="C389" s="197"/>
      <c r="D389" s="197"/>
      <c r="E389" s="197"/>
      <c r="F389" s="198"/>
      <c r="G389" s="198"/>
      <c r="H389" s="198"/>
      <c r="I389" s="198"/>
      <c r="J389" s="199"/>
    </row>
  </sheetData>
  <mergeCells count="3">
    <mergeCell ref="A1:J1"/>
    <mergeCell ref="A2:I2"/>
    <mergeCell ref="C3:E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I20"/>
  <sheetViews>
    <sheetView topLeftCell="A7" workbookViewId="0">
      <selection activeCell="F10" sqref="F10"/>
    </sheetView>
  </sheetViews>
  <sheetFormatPr defaultRowHeight="15"/>
  <cols>
    <col min="1" max="1" width="9.5703125" bestFit="1" customWidth="1"/>
    <col min="2" max="2" width="10.7109375" style="2" customWidth="1"/>
    <col min="3" max="3" width="55" customWidth="1"/>
    <col min="4" max="4" width="12.5703125" customWidth="1"/>
    <col min="5" max="5" width="8.5703125" customWidth="1"/>
    <col min="6" max="6" width="15.85546875" customWidth="1"/>
  </cols>
  <sheetData>
    <row r="1" spans="1:9" ht="40.5" customHeight="1">
      <c r="A1" s="366" t="s">
        <v>196</v>
      </c>
      <c r="B1" s="366"/>
      <c r="C1" s="366"/>
      <c r="D1" s="366"/>
      <c r="E1" s="366"/>
      <c r="F1" s="366"/>
    </row>
    <row r="2" spans="1:9" ht="26.25" customHeight="1">
      <c r="A2" s="366" t="s">
        <v>15</v>
      </c>
      <c r="B2" s="366"/>
      <c r="C2" s="366"/>
      <c r="D2" s="366"/>
      <c r="E2" s="366"/>
      <c r="F2" s="366"/>
    </row>
    <row r="3" spans="1:9" s="2" customFormat="1" ht="16.5">
      <c r="A3" s="272" t="s">
        <v>0</v>
      </c>
      <c r="B3" s="272" t="s">
        <v>6</v>
      </c>
      <c r="C3" s="272" t="s">
        <v>1</v>
      </c>
      <c r="D3" s="272" t="s">
        <v>10</v>
      </c>
      <c r="E3" s="272" t="s">
        <v>11</v>
      </c>
      <c r="F3" s="272" t="s">
        <v>12</v>
      </c>
      <c r="G3" s="11"/>
      <c r="H3" s="11"/>
      <c r="I3" s="11"/>
    </row>
    <row r="4" spans="1:9" ht="136.5" customHeight="1">
      <c r="A4" s="459">
        <v>1</v>
      </c>
      <c r="B4" s="456">
        <f>'EXT.ELE - Detailed'!I10</f>
        <v>14</v>
      </c>
      <c r="C4" s="17" t="s">
        <v>197</v>
      </c>
      <c r="D4" s="453">
        <f>'ELE - DATA'!F60</f>
        <v>125509</v>
      </c>
      <c r="E4" s="453" t="s">
        <v>260</v>
      </c>
      <c r="F4" s="462">
        <f>D4*B4</f>
        <v>1757126</v>
      </c>
      <c r="G4" s="12"/>
      <c r="H4" s="12"/>
      <c r="I4" s="13"/>
    </row>
    <row r="5" spans="1:9" ht="84.75" customHeight="1">
      <c r="A5" s="460"/>
      <c r="B5" s="457"/>
      <c r="C5" s="17" t="s">
        <v>259</v>
      </c>
      <c r="D5" s="454"/>
      <c r="E5" s="454"/>
      <c r="F5" s="463"/>
      <c r="G5" s="12"/>
      <c r="H5" s="12"/>
      <c r="I5" s="13"/>
    </row>
    <row r="6" spans="1:9" ht="84.75" customHeight="1">
      <c r="A6" s="461"/>
      <c r="B6" s="458"/>
      <c r="C6" s="17" t="s">
        <v>199</v>
      </c>
      <c r="D6" s="455"/>
      <c r="E6" s="455"/>
      <c r="F6" s="464"/>
      <c r="G6" s="12"/>
      <c r="H6" s="12"/>
      <c r="I6" s="13"/>
    </row>
    <row r="7" spans="1:9" ht="129" customHeight="1">
      <c r="A7" s="459">
        <v>2</v>
      </c>
      <c r="B7" s="456">
        <f>'EXT.ELE - Detailed'!I18</f>
        <v>3</v>
      </c>
      <c r="C7" s="231" t="s">
        <v>217</v>
      </c>
      <c r="D7" s="453">
        <f>'ELE - DATA'!F63</f>
        <v>0</v>
      </c>
      <c r="E7" s="453" t="s">
        <v>260</v>
      </c>
      <c r="F7" s="462">
        <f>D7*B7</f>
        <v>0</v>
      </c>
      <c r="G7" s="12"/>
      <c r="H7" s="12"/>
      <c r="I7" s="13"/>
    </row>
    <row r="8" spans="1:9" ht="46.5" customHeight="1">
      <c r="A8" s="460"/>
      <c r="B8" s="457"/>
      <c r="C8" s="292" t="s">
        <v>218</v>
      </c>
      <c r="D8" s="454"/>
      <c r="E8" s="454"/>
      <c r="F8" s="463"/>
      <c r="G8" s="12"/>
      <c r="H8" s="12"/>
      <c r="I8" s="13"/>
    </row>
    <row r="9" spans="1:9" s="315" customFormat="1" ht="81" customHeight="1">
      <c r="A9" s="461"/>
      <c r="B9" s="458"/>
      <c r="C9" s="312" t="s">
        <v>219</v>
      </c>
      <c r="D9" s="455"/>
      <c r="E9" s="455"/>
      <c r="F9" s="464"/>
      <c r="G9" s="313"/>
      <c r="H9" s="313"/>
      <c r="I9" s="314"/>
    </row>
    <row r="10" spans="1:9" ht="39" customHeight="1">
      <c r="A10" s="3">
        <v>3</v>
      </c>
      <c r="B10" s="9"/>
      <c r="C10" s="17" t="s">
        <v>324</v>
      </c>
      <c r="D10" s="18"/>
      <c r="E10" s="18"/>
      <c r="F10" s="16"/>
      <c r="G10" s="12"/>
      <c r="H10" s="12"/>
      <c r="I10" s="13"/>
    </row>
    <row r="11" spans="1:9" ht="46.5" customHeight="1">
      <c r="A11" s="3"/>
      <c r="B11" s="9">
        <f>'EXT.ELE - Detailed'!I26</f>
        <v>1000</v>
      </c>
      <c r="C11" s="17" t="str">
        <f>'EXT.ELE - Detailed'!B20</f>
        <v xml:space="preserve">i)    3.5 c x 185 sq mm  E.P Post/Pillar box to Bus bar  </v>
      </c>
      <c r="D11" s="18"/>
      <c r="E11" s="18" t="str">
        <f>'EXT.ELE - Detailed'!J26</f>
        <v>Rmt</v>
      </c>
      <c r="F11" s="16"/>
      <c r="G11" s="12"/>
      <c r="H11" s="12"/>
      <c r="I11" s="13"/>
    </row>
    <row r="12" spans="1:9" ht="46.5" customHeight="1">
      <c r="A12" s="3"/>
      <c r="B12" s="9">
        <f>'EXT.ELE - Detailed'!I30</f>
        <v>150</v>
      </c>
      <c r="C12" s="17" t="str">
        <f>'EXT.ELE - Detailed'!B27</f>
        <v>ii)    3.5 c x 35 sq mm E.P Post/Pillar box to Pump room</v>
      </c>
      <c r="D12" s="18"/>
      <c r="E12" s="18" t="str">
        <f>E11</f>
        <v>Rmt</v>
      </c>
      <c r="F12" s="16"/>
      <c r="G12" s="12"/>
      <c r="H12" s="12"/>
      <c r="I12" s="13"/>
    </row>
    <row r="13" spans="1:9" ht="46.5" customHeight="1">
      <c r="A13" s="3"/>
      <c r="B13" s="9">
        <f>'EXT.ELE - Detailed'!I35</f>
        <v>350</v>
      </c>
      <c r="C13" s="17" t="str">
        <f>'EXT.ELE - Detailed'!B31</f>
        <v>iii)    3.5 c x 25 sq mm Busbar to Lift</v>
      </c>
      <c r="D13" s="18"/>
      <c r="E13" s="18" t="str">
        <f>E12</f>
        <v>Rmt</v>
      </c>
      <c r="F13" s="16"/>
      <c r="G13" s="12"/>
      <c r="H13" s="12"/>
      <c r="I13" s="13"/>
    </row>
    <row r="14" spans="1:9" ht="42" customHeight="1">
      <c r="A14" s="3">
        <f>'Strom drain - Detailed'!A30</f>
        <v>6.5</v>
      </c>
      <c r="B14" s="9">
        <f>'Sullage - Detailed'!H16</f>
        <v>24.1</v>
      </c>
      <c r="C14" s="6" t="s">
        <v>205</v>
      </c>
      <c r="D14" s="15">
        <f>[2]Data!$AS$73</f>
        <v>6700.51</v>
      </c>
      <c r="E14" s="15" t="s">
        <v>13</v>
      </c>
      <c r="F14" s="16">
        <f t="shared" ref="F14:F18" si="0">D14*B14</f>
        <v>161482.29100000003</v>
      </c>
      <c r="G14" s="14"/>
      <c r="H14" s="14"/>
      <c r="I14" s="13"/>
    </row>
    <row r="15" spans="1:9" ht="57" customHeight="1">
      <c r="A15" s="3">
        <f>'Sullage - Detailed'!A17</f>
        <v>10.199999999999999</v>
      </c>
      <c r="B15" s="9">
        <f>'Sullage - Detailed'!H19</f>
        <v>12</v>
      </c>
      <c r="C15" s="6" t="s">
        <v>206</v>
      </c>
      <c r="D15" s="15">
        <f>[2]Data!$AS$153</f>
        <v>843.57</v>
      </c>
      <c r="E15" s="15" t="s">
        <v>14</v>
      </c>
      <c r="F15" s="16">
        <f t="shared" si="0"/>
        <v>10122.84</v>
      </c>
      <c r="G15" s="14"/>
      <c r="H15" s="14"/>
      <c r="I15" s="13"/>
    </row>
    <row r="16" spans="1:9" ht="33" customHeight="1">
      <c r="A16" s="3">
        <f>'Strom drain - Detailed'!A43</f>
        <v>28</v>
      </c>
      <c r="B16" s="9">
        <f>'Strom drain - Detailed'!H44</f>
        <v>24</v>
      </c>
      <c r="C16" s="6" t="s">
        <v>36</v>
      </c>
      <c r="D16" s="15">
        <f>[2]Data!$K$1213</f>
        <v>486.17</v>
      </c>
      <c r="E16" s="15" t="s">
        <v>14</v>
      </c>
      <c r="F16" s="16">
        <f t="shared" si="0"/>
        <v>11668.08</v>
      </c>
      <c r="G16" s="14"/>
      <c r="H16" s="14"/>
      <c r="I16" s="13"/>
    </row>
    <row r="17" spans="1:9" ht="28.5" customHeight="1">
      <c r="A17" s="3">
        <f>'Strom drain - Detailed'!A50</f>
        <v>33</v>
      </c>
      <c r="B17" s="9">
        <f>'Sullage - Detailed'!H25</f>
        <v>36</v>
      </c>
      <c r="C17" s="6" t="s">
        <v>39</v>
      </c>
      <c r="D17" s="15">
        <f>[2]Data!$K$1400</f>
        <v>238.9</v>
      </c>
      <c r="E17" s="15" t="s">
        <v>14</v>
      </c>
      <c r="F17" s="16">
        <f>D17*B17</f>
        <v>8600.4</v>
      </c>
      <c r="G17" s="14"/>
      <c r="H17" s="14"/>
      <c r="I17" s="13"/>
    </row>
    <row r="18" spans="1:9" ht="28.5" customHeight="1">
      <c r="A18" s="3">
        <f>'Strom drain - Detailed'!A48</f>
        <v>34</v>
      </c>
      <c r="B18" s="9">
        <f>'Sullage - Detailed'!H28</f>
        <v>36</v>
      </c>
      <c r="C18" s="6" t="s">
        <v>38</v>
      </c>
      <c r="D18" s="15">
        <f>[2]Data!$K$1414</f>
        <v>244.91</v>
      </c>
      <c r="E18" s="15" t="s">
        <v>14</v>
      </c>
      <c r="F18" s="16">
        <f t="shared" si="0"/>
        <v>8816.76</v>
      </c>
      <c r="G18" s="14"/>
      <c r="H18" s="14"/>
      <c r="I18" s="13"/>
    </row>
    <row r="19" spans="1:9" s="27" customFormat="1" ht="28.5" customHeight="1">
      <c r="A19" s="23"/>
      <c r="B19" s="25"/>
      <c r="C19" s="23"/>
      <c r="D19" s="367" t="s">
        <v>8</v>
      </c>
      <c r="E19" s="367"/>
      <c r="F19" s="26">
        <f>SUM(F4:F18)</f>
        <v>1957816.371</v>
      </c>
    </row>
    <row r="20" spans="1:9" s="22" customFormat="1" ht="25.5" customHeight="1">
      <c r="A20" s="20"/>
      <c r="B20" s="21"/>
      <c r="C20" s="20"/>
      <c r="D20" s="367" t="s">
        <v>9</v>
      </c>
      <c r="E20" s="367"/>
      <c r="F20" s="24">
        <v>244700</v>
      </c>
    </row>
  </sheetData>
  <mergeCells count="14">
    <mergeCell ref="A1:F1"/>
    <mergeCell ref="A2:F2"/>
    <mergeCell ref="D19:E19"/>
    <mergeCell ref="D20:E20"/>
    <mergeCell ref="D4:D6"/>
    <mergeCell ref="B4:B6"/>
    <mergeCell ref="A4:A6"/>
    <mergeCell ref="E4:E6"/>
    <mergeCell ref="F4:F6"/>
    <mergeCell ref="A7:A9"/>
    <mergeCell ref="B7:B9"/>
    <mergeCell ref="D7:D9"/>
    <mergeCell ref="E7:E9"/>
    <mergeCell ref="F7:F9"/>
  </mergeCell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F60"/>
  <sheetViews>
    <sheetView topLeftCell="A44" workbookViewId="0">
      <selection activeCell="H65" sqref="H65"/>
    </sheetView>
  </sheetViews>
  <sheetFormatPr defaultRowHeight="15"/>
  <cols>
    <col min="3" max="3" width="25.42578125" customWidth="1"/>
    <col min="4" max="4" width="11" customWidth="1"/>
    <col min="6" max="6" width="16.5703125" customWidth="1"/>
  </cols>
  <sheetData>
    <row r="1" spans="1:6" s="7" customFormat="1" ht="25.5" customHeight="1">
      <c r="A1" s="465" t="s">
        <v>261</v>
      </c>
      <c r="B1" s="465"/>
      <c r="C1" s="465"/>
      <c r="D1" s="465"/>
      <c r="E1" s="465"/>
      <c r="F1" s="465"/>
    </row>
    <row r="2" spans="1:6" s="7" customFormat="1" ht="24" customHeight="1">
      <c r="A2" s="7" t="s">
        <v>262</v>
      </c>
      <c r="C2" s="7" t="s">
        <v>138</v>
      </c>
      <c r="D2" s="7" t="s">
        <v>125</v>
      </c>
      <c r="E2" s="7" t="s">
        <v>146</v>
      </c>
      <c r="F2" s="7" t="s">
        <v>127</v>
      </c>
    </row>
    <row r="4" spans="1:6" s="7" customFormat="1">
      <c r="C4" s="7" t="s">
        <v>263</v>
      </c>
    </row>
    <row r="5" spans="1:6">
      <c r="C5" t="s">
        <v>264</v>
      </c>
    </row>
    <row r="6" spans="1:6">
      <c r="C6" t="s">
        <v>265</v>
      </c>
    </row>
    <row r="7" spans="1:6">
      <c r="C7" t="s">
        <v>266</v>
      </c>
    </row>
    <row r="8" spans="1:6">
      <c r="C8" t="s">
        <v>267</v>
      </c>
    </row>
    <row r="9" spans="1:6">
      <c r="C9" t="s">
        <v>268</v>
      </c>
    </row>
    <row r="10" spans="1:6">
      <c r="C10" t="s">
        <v>269</v>
      </c>
    </row>
    <row r="11" spans="1:6">
      <c r="C11" t="s">
        <v>270</v>
      </c>
    </row>
    <row r="12" spans="1:6">
      <c r="C12" t="s">
        <v>271</v>
      </c>
    </row>
    <row r="13" spans="1:6">
      <c r="C13" t="s">
        <v>272</v>
      </c>
    </row>
    <row r="14" spans="1:6">
      <c r="C14" t="s">
        <v>273</v>
      </c>
    </row>
    <row r="15" spans="1:6">
      <c r="C15" t="s">
        <v>274</v>
      </c>
    </row>
    <row r="16" spans="1:6">
      <c r="A16">
        <v>127.7</v>
      </c>
      <c r="B16" t="s">
        <v>45</v>
      </c>
      <c r="C16" t="s">
        <v>275</v>
      </c>
      <c r="D16">
        <v>43.9</v>
      </c>
      <c r="E16" t="s">
        <v>45</v>
      </c>
      <c r="F16">
        <v>5606.03</v>
      </c>
    </row>
    <row r="17" spans="1:6">
      <c r="C17" t="s">
        <v>276</v>
      </c>
    </row>
    <row r="18" spans="1:6">
      <c r="C18" t="s">
        <v>277</v>
      </c>
    </row>
    <row r="19" spans="1:6">
      <c r="C19" t="s">
        <v>278</v>
      </c>
    </row>
    <row r="20" spans="1:6">
      <c r="C20" t="s">
        <v>279</v>
      </c>
    </row>
    <row r="21" spans="1:6">
      <c r="C21" t="s">
        <v>280</v>
      </c>
    </row>
    <row r="22" spans="1:6">
      <c r="C22" t="s">
        <v>281</v>
      </c>
    </row>
    <row r="23" spans="1:6">
      <c r="C23" t="s">
        <v>282</v>
      </c>
    </row>
    <row r="24" spans="1:6">
      <c r="C24" t="s">
        <v>283</v>
      </c>
    </row>
    <row r="25" spans="1:6">
      <c r="A25">
        <v>41.1</v>
      </c>
      <c r="B25" t="s">
        <v>45</v>
      </c>
      <c r="C25" t="s">
        <v>284</v>
      </c>
      <c r="D25">
        <v>43.9</v>
      </c>
      <c r="E25" t="s">
        <v>45</v>
      </c>
      <c r="F25">
        <v>1804.29</v>
      </c>
    </row>
    <row r="26" spans="1:6">
      <c r="C26" t="s">
        <v>285</v>
      </c>
    </row>
    <row r="27" spans="1:6">
      <c r="C27" t="s">
        <v>286</v>
      </c>
    </row>
    <row r="28" spans="1:6">
      <c r="C28" t="s">
        <v>287</v>
      </c>
    </row>
    <row r="29" spans="1:6">
      <c r="C29" t="s">
        <v>288</v>
      </c>
    </row>
    <row r="30" spans="1:6">
      <c r="C30" t="s">
        <v>289</v>
      </c>
    </row>
    <row r="31" spans="1:6">
      <c r="C31" t="s">
        <v>290</v>
      </c>
    </row>
    <row r="32" spans="1:6">
      <c r="C32" t="s">
        <v>291</v>
      </c>
    </row>
    <row r="33" spans="1:6" ht="31.5" customHeight="1">
      <c r="C33" s="467" t="s">
        <v>292</v>
      </c>
      <c r="D33" s="467"/>
      <c r="E33" s="467"/>
      <c r="F33" s="467"/>
    </row>
    <row r="34" spans="1:6">
      <c r="C34" t="s">
        <v>293</v>
      </c>
    </row>
    <row r="35" spans="1:6">
      <c r="C35" t="s">
        <v>294</v>
      </c>
    </row>
    <row r="36" spans="1:6">
      <c r="C36" t="s">
        <v>295</v>
      </c>
    </row>
    <row r="37" spans="1:6">
      <c r="C37" t="s">
        <v>296</v>
      </c>
    </row>
    <row r="38" spans="1:6">
      <c r="A38">
        <v>12.96</v>
      </c>
      <c r="B38" t="s">
        <v>45</v>
      </c>
      <c r="C38" t="s">
        <v>297</v>
      </c>
      <c r="D38">
        <v>443</v>
      </c>
      <c r="E38" t="s">
        <v>45</v>
      </c>
      <c r="F38">
        <v>5741.2800000000007</v>
      </c>
    </row>
    <row r="39" spans="1:6">
      <c r="A39">
        <v>12.68</v>
      </c>
      <c r="B39" t="s">
        <v>45</v>
      </c>
      <c r="C39" t="s">
        <v>298</v>
      </c>
      <c r="D39">
        <v>10</v>
      </c>
      <c r="E39" t="s">
        <v>45</v>
      </c>
      <c r="F39">
        <v>126.8</v>
      </c>
    </row>
    <row r="40" spans="1:6">
      <c r="A40">
        <v>755</v>
      </c>
      <c r="B40" t="s">
        <v>299</v>
      </c>
      <c r="C40" t="s">
        <v>300</v>
      </c>
      <c r="D40">
        <v>1</v>
      </c>
      <c r="E40" t="s">
        <v>301</v>
      </c>
      <c r="F40">
        <v>755</v>
      </c>
    </row>
    <row r="41" spans="1:6">
      <c r="A41">
        <v>2</v>
      </c>
      <c r="B41" t="s">
        <v>26</v>
      </c>
      <c r="C41" t="s">
        <v>302</v>
      </c>
      <c r="D41">
        <v>11100</v>
      </c>
      <c r="E41" t="s">
        <v>107</v>
      </c>
      <c r="F41">
        <v>22200</v>
      </c>
    </row>
    <row r="42" spans="1:6">
      <c r="A42">
        <v>10</v>
      </c>
      <c r="B42" t="s">
        <v>26</v>
      </c>
      <c r="C42" t="s">
        <v>303</v>
      </c>
      <c r="D42">
        <v>7200</v>
      </c>
      <c r="E42" t="s">
        <v>107</v>
      </c>
      <c r="F42">
        <v>72000</v>
      </c>
    </row>
    <row r="43" spans="1:6">
      <c r="C43" t="s">
        <v>304</v>
      </c>
    </row>
    <row r="44" spans="1:6">
      <c r="C44" t="s">
        <v>305</v>
      </c>
    </row>
    <row r="45" spans="1:6">
      <c r="A45">
        <v>1.1519999999999999</v>
      </c>
      <c r="B45" t="s">
        <v>306</v>
      </c>
      <c r="C45" t="s">
        <v>307</v>
      </c>
      <c r="D45">
        <v>1074</v>
      </c>
      <c r="E45" t="s">
        <v>306</v>
      </c>
      <c r="F45">
        <v>1237.2479999999998</v>
      </c>
    </row>
    <row r="46" spans="1:6">
      <c r="A46">
        <v>12</v>
      </c>
      <c r="B46" t="s">
        <v>65</v>
      </c>
      <c r="C46" t="s">
        <v>308</v>
      </c>
      <c r="D46">
        <v>20</v>
      </c>
      <c r="E46" t="s">
        <v>107</v>
      </c>
      <c r="F46">
        <v>240</v>
      </c>
    </row>
    <row r="47" spans="1:6">
      <c r="A47">
        <v>3</v>
      </c>
      <c r="B47" t="s">
        <v>65</v>
      </c>
      <c r="C47" t="s">
        <v>309</v>
      </c>
      <c r="D47">
        <v>280</v>
      </c>
      <c r="E47" t="s">
        <v>107</v>
      </c>
      <c r="F47">
        <v>840</v>
      </c>
    </row>
    <row r="48" spans="1:6">
      <c r="A48">
        <v>3</v>
      </c>
      <c r="B48" t="s">
        <v>65</v>
      </c>
      <c r="C48" t="s">
        <v>310</v>
      </c>
      <c r="D48">
        <v>35</v>
      </c>
      <c r="E48" t="s">
        <v>107</v>
      </c>
      <c r="F48">
        <v>105</v>
      </c>
    </row>
    <row r="49" spans="1:6">
      <c r="A49">
        <v>5</v>
      </c>
      <c r="B49" t="s">
        <v>311</v>
      </c>
      <c r="C49" t="s">
        <v>312</v>
      </c>
      <c r="D49">
        <v>8.3000000000000007</v>
      </c>
      <c r="E49" t="s">
        <v>311</v>
      </c>
      <c r="F49">
        <v>41.5</v>
      </c>
    </row>
    <row r="50" spans="1:6">
      <c r="A50">
        <v>81.099999999999994</v>
      </c>
      <c r="B50" t="s">
        <v>45</v>
      </c>
      <c r="C50" t="s">
        <v>313</v>
      </c>
      <c r="D50">
        <v>19</v>
      </c>
      <c r="E50" t="s">
        <v>45</v>
      </c>
      <c r="F50">
        <v>1540.8999999999999</v>
      </c>
    </row>
    <row r="51" spans="1:6">
      <c r="A51">
        <v>110</v>
      </c>
      <c r="B51" t="s">
        <v>45</v>
      </c>
      <c r="C51" t="s">
        <v>314</v>
      </c>
      <c r="D51">
        <v>19</v>
      </c>
      <c r="E51" t="s">
        <v>45</v>
      </c>
      <c r="F51">
        <v>2090</v>
      </c>
    </row>
    <row r="52" spans="1:6">
      <c r="A52">
        <v>12</v>
      </c>
      <c r="B52" t="s">
        <v>65</v>
      </c>
      <c r="C52" t="s">
        <v>315</v>
      </c>
      <c r="D52">
        <v>299.5</v>
      </c>
      <c r="E52" t="s">
        <v>107</v>
      </c>
      <c r="F52">
        <v>3594</v>
      </c>
    </row>
    <row r="53" spans="1:6">
      <c r="A53">
        <v>198.5</v>
      </c>
      <c r="B53" t="s">
        <v>316</v>
      </c>
      <c r="C53" t="s">
        <v>317</v>
      </c>
      <c r="D53">
        <v>10</v>
      </c>
      <c r="E53" t="s">
        <v>318</v>
      </c>
      <c r="F53">
        <v>1985</v>
      </c>
    </row>
    <row r="54" spans="1:6">
      <c r="C54" t="s">
        <v>319</v>
      </c>
      <c r="F54">
        <v>200</v>
      </c>
    </row>
    <row r="55" spans="1:6" s="7" customFormat="1">
      <c r="F55" s="7">
        <v>120107.048</v>
      </c>
    </row>
    <row r="56" spans="1:6" s="7" customFormat="1" ht="30.75" customHeight="1">
      <c r="C56" s="466" t="s">
        <v>320</v>
      </c>
      <c r="D56" s="466"/>
      <c r="E56" s="466"/>
      <c r="F56" s="7">
        <v>2402.1409599999997</v>
      </c>
    </row>
    <row r="57" spans="1:6" s="7" customFormat="1">
      <c r="C57" s="7" t="s">
        <v>321</v>
      </c>
      <c r="F57" s="7">
        <v>1000</v>
      </c>
    </row>
    <row r="58" spans="1:6" s="7" customFormat="1">
      <c r="C58" s="7" t="s">
        <v>322</v>
      </c>
      <c r="F58" s="7">
        <v>2000</v>
      </c>
    </row>
    <row r="59" spans="1:6" s="7" customFormat="1">
      <c r="F59" s="7">
        <v>125509.18896</v>
      </c>
    </row>
    <row r="60" spans="1:6" s="7" customFormat="1">
      <c r="E60" s="7" t="s">
        <v>323</v>
      </c>
      <c r="F60" s="7">
        <v>125509</v>
      </c>
    </row>
  </sheetData>
  <mergeCells count="3">
    <mergeCell ref="A1:F1"/>
    <mergeCell ref="C56:E56"/>
    <mergeCell ref="C33:F3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4:K619"/>
  <sheetViews>
    <sheetView topLeftCell="A607" workbookViewId="0">
      <selection activeCell="D609" sqref="D609:I619"/>
    </sheetView>
  </sheetViews>
  <sheetFormatPr defaultRowHeight="16.5"/>
  <cols>
    <col min="1" max="3" width="9.140625" style="316"/>
    <col min="4" max="4" width="10.28515625" style="316" bestFit="1" customWidth="1"/>
    <col min="5" max="5" width="9.140625" style="316"/>
    <col min="6" max="6" width="33.7109375" style="316" customWidth="1"/>
    <col min="7" max="7" width="11.42578125" style="316" bestFit="1" customWidth="1"/>
    <col min="8" max="8" width="9.42578125" style="316" bestFit="1" customWidth="1"/>
    <col min="9" max="9" width="10.28515625" style="316" bestFit="1" customWidth="1"/>
    <col min="10" max="10" width="9.140625" style="316"/>
    <col min="11" max="11" width="9.42578125" style="316" bestFit="1" customWidth="1"/>
    <col min="12" max="16384" width="9.140625" style="316"/>
  </cols>
  <sheetData>
    <row r="4" spans="4:9">
      <c r="D4" s="323"/>
      <c r="E4" s="323"/>
      <c r="F4" s="323" t="s">
        <v>158</v>
      </c>
      <c r="G4" s="323"/>
      <c r="H4" s="323"/>
      <c r="I4" s="323"/>
    </row>
    <row r="5" spans="4:9">
      <c r="D5" s="323"/>
      <c r="E5" s="323"/>
      <c r="F5" s="323" t="s">
        <v>159</v>
      </c>
      <c r="G5" s="323"/>
      <c r="H5" s="323"/>
      <c r="I5" s="323"/>
    </row>
    <row r="6" spans="4:9">
      <c r="D6" s="323" t="s">
        <v>160</v>
      </c>
      <c r="E6" s="323" t="s">
        <v>112</v>
      </c>
      <c r="F6" s="323" t="s">
        <v>639</v>
      </c>
      <c r="G6" s="323"/>
      <c r="H6" s="323" t="s">
        <v>335</v>
      </c>
      <c r="I6" s="323"/>
    </row>
    <row r="7" spans="4:9">
      <c r="D7" s="323" t="s">
        <v>163</v>
      </c>
      <c r="E7" s="323" t="s">
        <v>163</v>
      </c>
      <c r="F7" s="323" t="s">
        <v>163</v>
      </c>
      <c r="G7" s="323" t="s">
        <v>163</v>
      </c>
      <c r="H7" s="323" t="s">
        <v>163</v>
      </c>
      <c r="I7" s="323" t="s">
        <v>163</v>
      </c>
    </row>
    <row r="8" spans="4:9">
      <c r="D8" s="323" t="s">
        <v>6</v>
      </c>
      <c r="E8" s="323" t="s">
        <v>112</v>
      </c>
      <c r="F8" s="323" t="s">
        <v>164</v>
      </c>
      <c r="G8" s="323" t="s">
        <v>10</v>
      </c>
      <c r="H8" s="323" t="s">
        <v>165</v>
      </c>
      <c r="I8" s="323" t="s">
        <v>12</v>
      </c>
    </row>
    <row r="9" spans="4:9">
      <c r="D9" s="323" t="s">
        <v>163</v>
      </c>
      <c r="E9" s="323" t="s">
        <v>163</v>
      </c>
      <c r="F9" s="323" t="s">
        <v>163</v>
      </c>
      <c r="G9" s="323" t="s">
        <v>163</v>
      </c>
      <c r="H9" s="323" t="s">
        <v>163</v>
      </c>
      <c r="I9" s="323" t="s">
        <v>163</v>
      </c>
    </row>
    <row r="10" spans="4:9">
      <c r="D10" s="323"/>
      <c r="E10" s="323" t="s">
        <v>336</v>
      </c>
      <c r="F10" s="323" t="s">
        <v>337</v>
      </c>
      <c r="G10" s="323"/>
      <c r="H10" s="323"/>
      <c r="I10" s="323"/>
    </row>
    <row r="11" spans="4:9">
      <c r="D11" s="323"/>
      <c r="E11" s="323"/>
      <c r="F11" s="323" t="s">
        <v>163</v>
      </c>
      <c r="G11" s="323"/>
      <c r="H11" s="323"/>
      <c r="I11" s="323"/>
    </row>
    <row r="12" spans="4:9">
      <c r="D12" s="323">
        <v>0.96</v>
      </c>
      <c r="E12" s="323" t="s">
        <v>338</v>
      </c>
      <c r="F12" s="323" t="s">
        <v>339</v>
      </c>
      <c r="G12" s="323">
        <v>5960</v>
      </c>
      <c r="H12" s="323" t="s">
        <v>338</v>
      </c>
      <c r="I12" s="323">
        <v>5721.6</v>
      </c>
    </row>
    <row r="13" spans="4:9">
      <c r="D13" s="323">
        <v>1</v>
      </c>
      <c r="E13" s="323" t="s">
        <v>13</v>
      </c>
      <c r="F13" s="323" t="s">
        <v>340</v>
      </c>
      <c r="G13" s="323">
        <v>1568.5</v>
      </c>
      <c r="H13" s="323" t="s">
        <v>13</v>
      </c>
      <c r="I13" s="323">
        <v>1568.5</v>
      </c>
    </row>
    <row r="14" spans="4:9">
      <c r="D14" s="323">
        <v>1</v>
      </c>
      <c r="E14" s="323" t="s">
        <v>13</v>
      </c>
      <c r="F14" s="323" t="s">
        <v>341</v>
      </c>
      <c r="G14" s="323">
        <v>110</v>
      </c>
      <c r="H14" s="323" t="s">
        <v>13</v>
      </c>
      <c r="I14" s="323">
        <v>110</v>
      </c>
    </row>
    <row r="15" spans="4:9">
      <c r="D15" s="323"/>
      <c r="E15" s="323" t="s">
        <v>342</v>
      </c>
      <c r="F15" s="323" t="s">
        <v>343</v>
      </c>
      <c r="G15" s="323" t="s">
        <v>112</v>
      </c>
      <c r="H15" s="323" t="s">
        <v>342</v>
      </c>
      <c r="I15" s="323">
        <v>0</v>
      </c>
    </row>
    <row r="16" spans="4:9">
      <c r="D16" s="323"/>
      <c r="E16" s="323"/>
      <c r="F16" s="323"/>
      <c r="G16" s="323"/>
      <c r="H16" s="323"/>
      <c r="I16" s="323" t="s">
        <v>163</v>
      </c>
    </row>
    <row r="17" spans="4:9">
      <c r="D17" s="323"/>
      <c r="E17" s="323"/>
      <c r="F17" s="323" t="s">
        <v>344</v>
      </c>
      <c r="G17" s="323"/>
      <c r="H17" s="323"/>
      <c r="I17" s="323">
        <v>7400.1</v>
      </c>
    </row>
    <row r="18" spans="4:9">
      <c r="D18" s="323"/>
      <c r="E18" s="323"/>
      <c r="F18" s="323"/>
      <c r="G18" s="323"/>
      <c r="H18" s="323"/>
      <c r="I18" s="323" t="s">
        <v>163</v>
      </c>
    </row>
    <row r="19" spans="4:9">
      <c r="D19" s="323"/>
      <c r="E19" s="323" t="s">
        <v>336</v>
      </c>
      <c r="F19" s="323" t="s">
        <v>345</v>
      </c>
      <c r="G19" s="323"/>
      <c r="H19" s="323"/>
      <c r="I19" s="323"/>
    </row>
    <row r="20" spans="4:9">
      <c r="D20" s="323"/>
      <c r="E20" s="323"/>
      <c r="F20" s="323" t="s">
        <v>163</v>
      </c>
      <c r="G20" s="323"/>
      <c r="H20" s="323"/>
      <c r="I20" s="323"/>
    </row>
    <row r="21" spans="4:9">
      <c r="D21" s="323">
        <v>0.72</v>
      </c>
      <c r="E21" s="323" t="s">
        <v>338</v>
      </c>
      <c r="F21" s="323" t="s">
        <v>339</v>
      </c>
      <c r="G21" s="323">
        <v>5960</v>
      </c>
      <c r="H21" s="323" t="s">
        <v>338</v>
      </c>
      <c r="I21" s="323">
        <v>4291.2</v>
      </c>
    </row>
    <row r="22" spans="4:9">
      <c r="D22" s="323">
        <v>1</v>
      </c>
      <c r="E22" s="323" t="s">
        <v>13</v>
      </c>
      <c r="F22" s="323" t="s">
        <v>340</v>
      </c>
      <c r="G22" s="323">
        <v>1568.5</v>
      </c>
      <c r="H22" s="323" t="s">
        <v>13</v>
      </c>
      <c r="I22" s="323">
        <v>1568.5</v>
      </c>
    </row>
    <row r="23" spans="4:9">
      <c r="D23" s="323">
        <v>1</v>
      </c>
      <c r="E23" s="323" t="s">
        <v>13</v>
      </c>
      <c r="F23" s="323" t="s">
        <v>341</v>
      </c>
      <c r="G23" s="323">
        <v>110</v>
      </c>
      <c r="H23" s="323" t="s">
        <v>13</v>
      </c>
      <c r="I23" s="323">
        <v>110</v>
      </c>
    </row>
    <row r="24" spans="4:9">
      <c r="D24" s="323"/>
      <c r="E24" s="323" t="s">
        <v>342</v>
      </c>
      <c r="F24" s="323" t="s">
        <v>343</v>
      </c>
      <c r="G24" s="323" t="s">
        <v>112</v>
      </c>
      <c r="H24" s="323" t="s">
        <v>342</v>
      </c>
      <c r="I24" s="323">
        <v>0</v>
      </c>
    </row>
    <row r="25" spans="4:9">
      <c r="D25" s="323"/>
      <c r="E25" s="323"/>
      <c r="F25" s="323"/>
      <c r="G25" s="323"/>
      <c r="H25" s="323"/>
      <c r="I25" s="323" t="s">
        <v>163</v>
      </c>
    </row>
    <row r="26" spans="4:9">
      <c r="D26" s="323"/>
      <c r="E26" s="323"/>
      <c r="F26" s="323" t="s">
        <v>344</v>
      </c>
      <c r="G26" s="323"/>
      <c r="H26" s="323"/>
      <c r="I26" s="323">
        <v>5969.7</v>
      </c>
    </row>
    <row r="27" spans="4:9">
      <c r="D27" s="323"/>
      <c r="E27" s="323"/>
      <c r="F27" s="323"/>
      <c r="G27" s="323"/>
      <c r="H27" s="323"/>
      <c r="I27" s="323" t="s">
        <v>163</v>
      </c>
    </row>
    <row r="28" spans="4:9">
      <c r="D28" s="323"/>
      <c r="E28" s="323" t="s">
        <v>336</v>
      </c>
      <c r="F28" s="323" t="s">
        <v>346</v>
      </c>
      <c r="G28" s="323"/>
      <c r="H28" s="323"/>
      <c r="I28" s="323"/>
    </row>
    <row r="29" spans="4:9">
      <c r="D29" s="323"/>
      <c r="E29" s="323"/>
      <c r="F29" s="323" t="s">
        <v>163</v>
      </c>
      <c r="G29" s="323"/>
      <c r="H29" s="323"/>
      <c r="I29" s="323"/>
    </row>
    <row r="30" spans="4:9">
      <c r="D30" s="323">
        <v>0.48</v>
      </c>
      <c r="E30" s="323" t="s">
        <v>338</v>
      </c>
      <c r="F30" s="323" t="s">
        <v>339</v>
      </c>
      <c r="G30" s="323">
        <v>5960</v>
      </c>
      <c r="H30" s="323" t="s">
        <v>338</v>
      </c>
      <c r="I30" s="323">
        <v>2860.8</v>
      </c>
    </row>
    <row r="31" spans="4:9">
      <c r="D31" s="323">
        <v>1</v>
      </c>
      <c r="E31" s="323" t="s">
        <v>13</v>
      </c>
      <c r="F31" s="323" t="s">
        <v>340</v>
      </c>
      <c r="G31" s="323">
        <v>1568.5</v>
      </c>
      <c r="H31" s="323" t="s">
        <v>13</v>
      </c>
      <c r="I31" s="323">
        <v>1568.5</v>
      </c>
    </row>
    <row r="32" spans="4:9">
      <c r="D32" s="323">
        <v>1</v>
      </c>
      <c r="E32" s="323" t="s">
        <v>13</v>
      </c>
      <c r="F32" s="323" t="s">
        <v>341</v>
      </c>
      <c r="G32" s="323">
        <v>110</v>
      </c>
      <c r="H32" s="323" t="s">
        <v>13</v>
      </c>
      <c r="I32" s="323">
        <v>110</v>
      </c>
    </row>
    <row r="33" spans="4:9">
      <c r="D33" s="323"/>
      <c r="E33" s="323" t="s">
        <v>342</v>
      </c>
      <c r="F33" s="323" t="s">
        <v>343</v>
      </c>
      <c r="G33" s="323" t="s">
        <v>112</v>
      </c>
      <c r="H33" s="323" t="s">
        <v>342</v>
      </c>
      <c r="I33" s="323">
        <v>0</v>
      </c>
    </row>
    <row r="34" spans="4:9">
      <c r="D34" s="323"/>
      <c r="E34" s="323"/>
      <c r="F34" s="323"/>
      <c r="G34" s="323"/>
      <c r="H34" s="323"/>
      <c r="I34" s="323" t="s">
        <v>163</v>
      </c>
    </row>
    <row r="35" spans="4:9">
      <c r="D35" s="323"/>
      <c r="E35" s="323"/>
      <c r="F35" s="323" t="s">
        <v>344</v>
      </c>
      <c r="G35" s="323"/>
      <c r="H35" s="323"/>
      <c r="I35" s="323">
        <v>4539.3</v>
      </c>
    </row>
    <row r="36" spans="4:9">
      <c r="D36" s="323"/>
      <c r="E36" s="323"/>
      <c r="F36" s="323"/>
      <c r="G36" s="323"/>
      <c r="H36" s="323"/>
      <c r="I36" s="323" t="s">
        <v>163</v>
      </c>
    </row>
    <row r="37" spans="4:9">
      <c r="D37" s="323"/>
      <c r="E37" s="323" t="s">
        <v>336</v>
      </c>
      <c r="F37" s="323" t="s">
        <v>347</v>
      </c>
      <c r="G37" s="323"/>
      <c r="H37" s="323"/>
      <c r="I37" s="323"/>
    </row>
    <row r="38" spans="4:9">
      <c r="D38" s="323">
        <v>0.36</v>
      </c>
      <c r="E38" s="323" t="s">
        <v>338</v>
      </c>
      <c r="F38" s="323" t="s">
        <v>339</v>
      </c>
      <c r="G38" s="323">
        <v>5960</v>
      </c>
      <c r="H38" s="323" t="s">
        <v>338</v>
      </c>
      <c r="I38" s="323">
        <v>2145.6</v>
      </c>
    </row>
    <row r="39" spans="4:9">
      <c r="D39" s="323">
        <v>1</v>
      </c>
      <c r="E39" s="323" t="s">
        <v>13</v>
      </c>
      <c r="F39" s="323" t="s">
        <v>340</v>
      </c>
      <c r="G39" s="323">
        <v>1568.5</v>
      </c>
      <c r="H39" s="323" t="s">
        <v>13</v>
      </c>
      <c r="I39" s="323">
        <v>1568.5</v>
      </c>
    </row>
    <row r="40" spans="4:9">
      <c r="D40" s="323">
        <v>1</v>
      </c>
      <c r="E40" s="323" t="s">
        <v>13</v>
      </c>
      <c r="F40" s="323" t="s">
        <v>341</v>
      </c>
      <c r="G40" s="323">
        <v>110</v>
      </c>
      <c r="H40" s="323" t="s">
        <v>13</v>
      </c>
      <c r="I40" s="323">
        <v>110</v>
      </c>
    </row>
    <row r="41" spans="4:9">
      <c r="D41" s="323"/>
      <c r="E41" s="323" t="s">
        <v>342</v>
      </c>
      <c r="F41" s="323" t="s">
        <v>343</v>
      </c>
      <c r="G41" s="323" t="s">
        <v>112</v>
      </c>
      <c r="H41" s="323" t="s">
        <v>342</v>
      </c>
      <c r="I41" s="323">
        <v>0</v>
      </c>
    </row>
    <row r="42" spans="4:9">
      <c r="D42" s="323"/>
      <c r="E42" s="323"/>
      <c r="F42" s="323"/>
      <c r="G42" s="323"/>
      <c r="H42" s="323"/>
      <c r="I42" s="323" t="s">
        <v>163</v>
      </c>
    </row>
    <row r="43" spans="4:9">
      <c r="D43" s="323"/>
      <c r="E43" s="323"/>
      <c r="F43" s="323" t="s">
        <v>344</v>
      </c>
      <c r="G43" s="323"/>
      <c r="H43" s="323"/>
      <c r="I43" s="323">
        <v>3824.1</v>
      </c>
    </row>
    <row r="44" spans="4:9">
      <c r="D44" s="323"/>
      <c r="E44" s="323"/>
      <c r="F44" s="323"/>
      <c r="G44" s="323"/>
      <c r="H44" s="323"/>
      <c r="I44" s="323" t="s">
        <v>163</v>
      </c>
    </row>
    <row r="45" spans="4:9">
      <c r="D45" s="323"/>
      <c r="E45" s="323" t="s">
        <v>336</v>
      </c>
      <c r="F45" s="323" t="s">
        <v>348</v>
      </c>
      <c r="G45" s="323"/>
      <c r="H45" s="323"/>
      <c r="I45" s="323"/>
    </row>
    <row r="46" spans="4:9">
      <c r="D46" s="323"/>
      <c r="E46" s="323"/>
      <c r="F46" s="323" t="s">
        <v>163</v>
      </c>
      <c r="G46" s="323"/>
      <c r="H46" s="323"/>
      <c r="I46" s="323"/>
    </row>
    <row r="47" spans="4:9">
      <c r="D47" s="324">
        <v>0.28799999999999998</v>
      </c>
      <c r="E47" s="323" t="s">
        <v>338</v>
      </c>
      <c r="F47" s="323" t="s">
        <v>339</v>
      </c>
      <c r="G47" s="323">
        <v>5960</v>
      </c>
      <c r="H47" s="323" t="s">
        <v>338</v>
      </c>
      <c r="I47" s="323">
        <v>1716.48</v>
      </c>
    </row>
    <row r="48" spans="4:9">
      <c r="D48" s="323">
        <v>1</v>
      </c>
      <c r="E48" s="323" t="s">
        <v>13</v>
      </c>
      <c r="F48" s="323" t="s">
        <v>340</v>
      </c>
      <c r="G48" s="323">
        <v>1568.5</v>
      </c>
      <c r="H48" s="323" t="s">
        <v>13</v>
      </c>
      <c r="I48" s="323">
        <v>1568.5</v>
      </c>
    </row>
    <row r="49" spans="4:9">
      <c r="D49" s="323">
        <v>1</v>
      </c>
      <c r="E49" s="323" t="s">
        <v>13</v>
      </c>
      <c r="F49" s="323" t="s">
        <v>341</v>
      </c>
      <c r="G49" s="323">
        <v>110</v>
      </c>
      <c r="H49" s="323" t="s">
        <v>13</v>
      </c>
      <c r="I49" s="323">
        <v>110</v>
      </c>
    </row>
    <row r="50" spans="4:9">
      <c r="D50" s="323"/>
      <c r="E50" s="323" t="s">
        <v>342</v>
      </c>
      <c r="F50" s="323" t="s">
        <v>343</v>
      </c>
      <c r="G50" s="323" t="s">
        <v>112</v>
      </c>
      <c r="H50" s="323" t="s">
        <v>342</v>
      </c>
      <c r="I50" s="323">
        <v>0</v>
      </c>
    </row>
    <row r="51" spans="4:9">
      <c r="D51" s="323"/>
      <c r="E51" s="323"/>
      <c r="F51" s="323"/>
      <c r="G51" s="323"/>
      <c r="H51" s="323"/>
      <c r="I51" s="323" t="s">
        <v>163</v>
      </c>
    </row>
    <row r="52" spans="4:9">
      <c r="D52" s="323"/>
      <c r="E52" s="323"/>
      <c r="F52" s="323" t="s">
        <v>344</v>
      </c>
      <c r="G52" s="323"/>
      <c r="H52" s="323"/>
      <c r="I52" s="323">
        <v>3394.98</v>
      </c>
    </row>
    <row r="53" spans="4:9">
      <c r="D53" s="323"/>
      <c r="E53" s="323"/>
      <c r="F53" s="323"/>
      <c r="G53" s="323"/>
      <c r="H53" s="323"/>
      <c r="I53" s="323" t="s">
        <v>163</v>
      </c>
    </row>
    <row r="54" spans="4:9">
      <c r="D54" s="323"/>
      <c r="E54" s="323" t="s">
        <v>336</v>
      </c>
      <c r="F54" s="323" t="s">
        <v>349</v>
      </c>
      <c r="G54" s="323"/>
      <c r="H54" s="323"/>
      <c r="I54" s="323"/>
    </row>
    <row r="55" spans="4:9">
      <c r="D55" s="323"/>
      <c r="E55" s="323"/>
      <c r="F55" s="323" t="s">
        <v>163</v>
      </c>
      <c r="G55" s="323"/>
      <c r="H55" s="323"/>
      <c r="I55" s="323"/>
    </row>
    <row r="56" spans="4:9">
      <c r="D56" s="323">
        <v>0.24</v>
      </c>
      <c r="E56" s="323" t="s">
        <v>338</v>
      </c>
      <c r="F56" s="323" t="s">
        <v>339</v>
      </c>
      <c r="G56" s="323">
        <v>5960</v>
      </c>
      <c r="H56" s="323" t="s">
        <v>338</v>
      </c>
      <c r="I56" s="323">
        <v>1430.4</v>
      </c>
    </row>
    <row r="57" spans="4:9">
      <c r="D57" s="323">
        <v>1</v>
      </c>
      <c r="E57" s="323" t="s">
        <v>13</v>
      </c>
      <c r="F57" s="323" t="s">
        <v>340</v>
      </c>
      <c r="G57" s="323">
        <v>1568.5</v>
      </c>
      <c r="H57" s="323" t="s">
        <v>13</v>
      </c>
      <c r="I57" s="323">
        <v>1568.5</v>
      </c>
    </row>
    <row r="58" spans="4:9">
      <c r="D58" s="323">
        <v>1</v>
      </c>
      <c r="E58" s="323" t="s">
        <v>13</v>
      </c>
      <c r="F58" s="323" t="s">
        <v>341</v>
      </c>
      <c r="G58" s="323">
        <v>110</v>
      </c>
      <c r="H58" s="323" t="s">
        <v>13</v>
      </c>
      <c r="I58" s="323">
        <v>110</v>
      </c>
    </row>
    <row r="59" spans="4:9">
      <c r="D59" s="323"/>
      <c r="E59" s="323" t="s">
        <v>342</v>
      </c>
      <c r="F59" s="323" t="s">
        <v>343</v>
      </c>
      <c r="G59" s="323" t="s">
        <v>112</v>
      </c>
      <c r="H59" s="323" t="s">
        <v>342</v>
      </c>
      <c r="I59" s="323">
        <v>0</v>
      </c>
    </row>
    <row r="60" spans="4:9">
      <c r="D60" s="323"/>
      <c r="E60" s="323"/>
      <c r="F60" s="323"/>
      <c r="G60" s="323"/>
      <c r="H60" s="323"/>
      <c r="I60" s="323" t="s">
        <v>163</v>
      </c>
    </row>
    <row r="61" spans="4:9">
      <c r="D61" s="323"/>
      <c r="E61" s="323"/>
      <c r="F61" s="323" t="s">
        <v>344</v>
      </c>
      <c r="G61" s="323"/>
      <c r="H61" s="323"/>
      <c r="I61" s="323">
        <v>3108.9</v>
      </c>
    </row>
    <row r="62" spans="4:9">
      <c r="D62" s="323" t="s">
        <v>112</v>
      </c>
      <c r="E62" s="323"/>
      <c r="F62" s="323"/>
      <c r="G62" s="323"/>
      <c r="H62" s="323"/>
      <c r="I62" s="323"/>
    </row>
    <row r="63" spans="4:9">
      <c r="D63" s="325">
        <v>1.1000000000000001</v>
      </c>
      <c r="E63" s="323" t="s">
        <v>112</v>
      </c>
      <c r="F63" s="323" t="s">
        <v>350</v>
      </c>
      <c r="G63" s="323"/>
      <c r="H63" s="323"/>
      <c r="I63" s="323"/>
    </row>
    <row r="64" spans="4:9">
      <c r="D64" s="325" t="s">
        <v>112</v>
      </c>
      <c r="E64" s="323"/>
      <c r="F64" s="323" t="s">
        <v>351</v>
      </c>
      <c r="G64" s="323"/>
      <c r="H64" s="323"/>
      <c r="I64" s="323"/>
    </row>
    <row r="65" spans="4:9">
      <c r="D65" s="323">
        <v>10</v>
      </c>
      <c r="E65" s="323" t="s">
        <v>13</v>
      </c>
      <c r="F65" s="323" t="s">
        <v>352</v>
      </c>
      <c r="G65" s="323">
        <v>106.26</v>
      </c>
      <c r="H65" s="323" t="s">
        <v>13</v>
      </c>
      <c r="I65" s="323">
        <v>1062.5999999999999</v>
      </c>
    </row>
    <row r="66" spans="4:9">
      <c r="D66" s="323">
        <v>10</v>
      </c>
      <c r="E66" s="323" t="s">
        <v>13</v>
      </c>
      <c r="F66" s="323" t="s">
        <v>353</v>
      </c>
      <c r="G66" s="323">
        <v>106.26</v>
      </c>
      <c r="H66" s="323" t="s">
        <v>13</v>
      </c>
      <c r="I66" s="323">
        <v>1062.5999999999999</v>
      </c>
    </row>
    <row r="67" spans="4:9">
      <c r="D67" s="323">
        <v>10</v>
      </c>
      <c r="E67" s="323" t="s">
        <v>13</v>
      </c>
      <c r="F67" s="323" t="s">
        <v>354</v>
      </c>
      <c r="G67" s="323">
        <v>12.32</v>
      </c>
      <c r="H67" s="323" t="s">
        <v>13</v>
      </c>
      <c r="I67" s="323">
        <v>123.2</v>
      </c>
    </row>
    <row r="68" spans="4:9">
      <c r="D68" s="323"/>
      <c r="E68" s="323" t="s">
        <v>342</v>
      </c>
      <c r="F68" s="323" t="s">
        <v>343</v>
      </c>
      <c r="G68" s="323"/>
      <c r="H68" s="323" t="s">
        <v>342</v>
      </c>
      <c r="I68" s="323">
        <v>0</v>
      </c>
    </row>
    <row r="69" spans="4:9">
      <c r="D69" s="323"/>
      <c r="E69" s="323"/>
      <c r="F69" s="323"/>
      <c r="G69" s="323"/>
      <c r="H69" s="323"/>
      <c r="I69" s="323" t="s">
        <v>163</v>
      </c>
    </row>
    <row r="70" spans="4:9">
      <c r="D70" s="323"/>
      <c r="E70" s="323"/>
      <c r="F70" s="323" t="s">
        <v>355</v>
      </c>
      <c r="G70" s="323"/>
      <c r="H70" s="323"/>
      <c r="I70" s="323">
        <v>2248.4</v>
      </c>
    </row>
    <row r="71" spans="4:9">
      <c r="D71" s="323"/>
      <c r="E71" s="323"/>
      <c r="F71" s="323"/>
      <c r="G71" s="323"/>
      <c r="H71" s="323"/>
      <c r="I71" s="323" t="s">
        <v>163</v>
      </c>
    </row>
    <row r="72" spans="4:9">
      <c r="D72" s="323"/>
      <c r="E72" s="323"/>
      <c r="F72" s="323" t="s">
        <v>356</v>
      </c>
      <c r="G72" s="323" t="s">
        <v>357</v>
      </c>
      <c r="H72" s="323"/>
      <c r="I72" s="323">
        <v>224.84</v>
      </c>
    </row>
    <row r="73" spans="4:9">
      <c r="D73" s="323" t="s">
        <v>358</v>
      </c>
      <c r="E73" s="323" t="s">
        <v>336</v>
      </c>
      <c r="F73" s="323" t="s">
        <v>359</v>
      </c>
      <c r="G73" s="323"/>
      <c r="H73" s="323"/>
      <c r="I73" s="323"/>
    </row>
    <row r="74" spans="4:9">
      <c r="D74" s="323"/>
      <c r="E74" s="323"/>
      <c r="F74" s="323" t="s">
        <v>360</v>
      </c>
      <c r="G74" s="323"/>
      <c r="H74" s="323"/>
      <c r="I74" s="323"/>
    </row>
    <row r="75" spans="4:9">
      <c r="D75" s="323"/>
      <c r="E75" s="323"/>
      <c r="F75" s="323" t="s">
        <v>163</v>
      </c>
      <c r="G75" s="323"/>
      <c r="H75" s="323"/>
      <c r="I75" s="323"/>
    </row>
    <row r="76" spans="4:9">
      <c r="D76" s="323">
        <v>1</v>
      </c>
      <c r="E76" s="323" t="s">
        <v>13</v>
      </c>
      <c r="F76" s="323" t="s">
        <v>361</v>
      </c>
      <c r="G76" s="323">
        <v>1568.5</v>
      </c>
      <c r="H76" s="323" t="s">
        <v>13</v>
      </c>
      <c r="I76" s="323">
        <v>1568.5</v>
      </c>
    </row>
    <row r="77" spans="4:9">
      <c r="D77" s="323">
        <v>1</v>
      </c>
      <c r="E77" s="323" t="s">
        <v>13</v>
      </c>
      <c r="F77" s="323" t="s">
        <v>362</v>
      </c>
      <c r="G77" s="323">
        <v>32.450000000000003</v>
      </c>
      <c r="H77" s="323" t="s">
        <v>13</v>
      </c>
      <c r="I77" s="323">
        <v>32.450000000000003</v>
      </c>
    </row>
    <row r="78" spans="4:9">
      <c r="D78" s="323"/>
      <c r="E78" s="323" t="s">
        <v>342</v>
      </c>
      <c r="F78" s="323" t="s">
        <v>343</v>
      </c>
      <c r="G78" s="323" t="s">
        <v>112</v>
      </c>
      <c r="H78" s="323" t="s">
        <v>342</v>
      </c>
      <c r="I78" s="323">
        <v>0</v>
      </c>
    </row>
    <row r="79" spans="4:9">
      <c r="D79" s="323"/>
      <c r="E79" s="323"/>
      <c r="F79" s="323"/>
      <c r="G79" s="323"/>
      <c r="H79" s="323"/>
      <c r="I79" s="323" t="s">
        <v>163</v>
      </c>
    </row>
    <row r="80" spans="4:9">
      <c r="D80" s="323"/>
      <c r="E80" s="323"/>
      <c r="F80" s="323" t="s">
        <v>363</v>
      </c>
      <c r="G80" s="323"/>
      <c r="H80" s="323"/>
      <c r="I80" s="323">
        <v>1600.95</v>
      </c>
    </row>
    <row r="81" spans="4:9">
      <c r="D81" s="323"/>
      <c r="E81" s="323"/>
      <c r="F81" s="323"/>
      <c r="G81" s="323"/>
      <c r="H81" s="323"/>
      <c r="I81" s="323" t="s">
        <v>163</v>
      </c>
    </row>
    <row r="82" spans="4:9">
      <c r="D82" s="323" t="s">
        <v>364</v>
      </c>
      <c r="E82" s="323" t="s">
        <v>336</v>
      </c>
      <c r="F82" s="323" t="s">
        <v>365</v>
      </c>
      <c r="G82" s="323"/>
      <c r="H82" s="323"/>
      <c r="I82" s="323"/>
    </row>
    <row r="83" spans="4:9">
      <c r="D83" s="323"/>
      <c r="E83" s="323"/>
      <c r="F83" s="323" t="s">
        <v>366</v>
      </c>
      <c r="G83" s="323"/>
      <c r="H83" s="323"/>
      <c r="I83" s="323"/>
    </row>
    <row r="84" spans="4:9">
      <c r="D84" s="323"/>
      <c r="E84" s="323"/>
      <c r="F84" s="323" t="s">
        <v>163</v>
      </c>
      <c r="G84" s="323"/>
      <c r="H84" s="323"/>
      <c r="I84" s="323"/>
    </row>
    <row r="85" spans="4:9">
      <c r="D85" s="323">
        <v>9</v>
      </c>
      <c r="E85" s="323" t="s">
        <v>13</v>
      </c>
      <c r="F85" s="323" t="s">
        <v>367</v>
      </c>
      <c r="G85" s="323">
        <v>1178.3800000000001</v>
      </c>
      <c r="H85" s="323" t="s">
        <v>13</v>
      </c>
      <c r="I85" s="323">
        <v>10605.42</v>
      </c>
    </row>
    <row r="86" spans="4:9">
      <c r="D86" s="323">
        <v>4.5</v>
      </c>
      <c r="E86" s="323" t="s">
        <v>13</v>
      </c>
      <c r="F86" s="323" t="s">
        <v>348</v>
      </c>
      <c r="G86" s="323">
        <v>3394.98</v>
      </c>
      <c r="H86" s="323" t="s">
        <v>13</v>
      </c>
      <c r="I86" s="323">
        <v>15277.41</v>
      </c>
    </row>
    <row r="87" spans="4:9">
      <c r="D87" s="323">
        <v>1.8</v>
      </c>
      <c r="E87" s="323" t="s">
        <v>368</v>
      </c>
      <c r="F87" s="323" t="s">
        <v>369</v>
      </c>
      <c r="G87" s="323">
        <v>884.4</v>
      </c>
      <c r="H87" s="323" t="s">
        <v>368</v>
      </c>
      <c r="I87" s="323">
        <v>1591.92</v>
      </c>
    </row>
    <row r="88" spans="4:9">
      <c r="D88" s="323">
        <v>17.7</v>
      </c>
      <c r="E88" s="323" t="s">
        <v>368</v>
      </c>
      <c r="F88" s="323" t="s">
        <v>370</v>
      </c>
      <c r="G88" s="323">
        <v>618.20000000000005</v>
      </c>
      <c r="H88" s="323" t="s">
        <v>368</v>
      </c>
      <c r="I88" s="323">
        <v>10942.14</v>
      </c>
    </row>
    <row r="89" spans="4:9">
      <c r="D89" s="323">
        <v>14.1</v>
      </c>
      <c r="E89" s="323" t="s">
        <v>368</v>
      </c>
      <c r="F89" s="323" t="s">
        <v>371</v>
      </c>
      <c r="G89" s="323">
        <v>507.1</v>
      </c>
      <c r="H89" s="323" t="s">
        <v>368</v>
      </c>
      <c r="I89" s="323">
        <v>7150.11</v>
      </c>
    </row>
    <row r="90" spans="4:9">
      <c r="D90" s="323"/>
      <c r="E90" s="323" t="s">
        <v>342</v>
      </c>
      <c r="F90" s="323" t="s">
        <v>343</v>
      </c>
      <c r="G90" s="323"/>
      <c r="H90" s="323" t="s">
        <v>342</v>
      </c>
      <c r="I90" s="323">
        <v>0</v>
      </c>
    </row>
    <row r="91" spans="4:9">
      <c r="D91" s="323"/>
      <c r="E91" s="323"/>
      <c r="F91" s="323"/>
      <c r="G91" s="323"/>
      <c r="H91" s="323"/>
      <c r="I91" s="323" t="s">
        <v>163</v>
      </c>
    </row>
    <row r="92" spans="4:9">
      <c r="D92" s="323"/>
      <c r="E92" s="323"/>
      <c r="F92" s="323"/>
      <c r="G92" s="323"/>
      <c r="H92" s="323"/>
      <c r="I92" s="323">
        <v>45567</v>
      </c>
    </row>
    <row r="93" spans="4:9">
      <c r="D93" s="323"/>
      <c r="E93" s="323"/>
      <c r="F93" s="323" t="s">
        <v>355</v>
      </c>
      <c r="G93" s="323"/>
      <c r="H93" s="323"/>
      <c r="I93" s="323" t="s">
        <v>163</v>
      </c>
    </row>
    <row r="94" spans="4:9">
      <c r="D94" s="323"/>
      <c r="E94" s="323"/>
      <c r="F94" s="323"/>
      <c r="G94" s="323"/>
      <c r="H94" s="323"/>
      <c r="I94" s="323">
        <v>4556.7</v>
      </c>
    </row>
    <row r="95" spans="4:9">
      <c r="D95" s="323"/>
      <c r="E95" s="323"/>
      <c r="F95" s="323" t="s">
        <v>372</v>
      </c>
      <c r="G95" s="323"/>
      <c r="H95" s="323"/>
      <c r="I95" s="323"/>
    </row>
    <row r="96" spans="4:9">
      <c r="D96" s="325">
        <v>6.5</v>
      </c>
      <c r="E96" s="323" t="s">
        <v>336</v>
      </c>
      <c r="F96" s="323" t="s">
        <v>373</v>
      </c>
      <c r="G96" s="323"/>
      <c r="H96" s="323"/>
      <c r="I96" s="323"/>
    </row>
    <row r="97" spans="4:9">
      <c r="D97" s="323"/>
      <c r="E97" s="323"/>
      <c r="F97" s="323" t="s">
        <v>374</v>
      </c>
      <c r="G97" s="323"/>
      <c r="H97" s="323"/>
      <c r="I97" s="323"/>
    </row>
    <row r="98" spans="4:9">
      <c r="D98" s="323"/>
      <c r="E98" s="323"/>
      <c r="F98" s="323" t="s">
        <v>163</v>
      </c>
      <c r="G98" s="323"/>
      <c r="H98" s="323"/>
      <c r="I98" s="323"/>
    </row>
    <row r="99" spans="4:9">
      <c r="D99" s="323">
        <v>1300</v>
      </c>
      <c r="E99" s="323" t="s">
        <v>375</v>
      </c>
      <c r="F99" s="323" t="s">
        <v>374</v>
      </c>
      <c r="G99" s="323">
        <v>6685.2</v>
      </c>
      <c r="H99" s="323" t="s">
        <v>376</v>
      </c>
      <c r="I99" s="323">
        <v>8690.76</v>
      </c>
    </row>
    <row r="100" spans="4:9">
      <c r="D100" s="324">
        <v>0.70799999999999996</v>
      </c>
      <c r="E100" s="323" t="s">
        <v>13</v>
      </c>
      <c r="F100" s="323" t="s">
        <v>348</v>
      </c>
      <c r="G100" s="323">
        <v>3394.98</v>
      </c>
      <c r="H100" s="323" t="s">
        <v>13</v>
      </c>
      <c r="I100" s="323">
        <v>2403.65</v>
      </c>
    </row>
    <row r="101" spans="4:9">
      <c r="D101" s="323">
        <v>1</v>
      </c>
      <c r="E101" s="323" t="s">
        <v>368</v>
      </c>
      <c r="F101" s="323" t="s">
        <v>377</v>
      </c>
      <c r="G101" s="323">
        <v>947.1</v>
      </c>
      <c r="H101" s="323" t="s">
        <v>368</v>
      </c>
      <c r="I101" s="323">
        <v>947.1</v>
      </c>
    </row>
    <row r="102" spans="4:9">
      <c r="D102" s="323">
        <v>3</v>
      </c>
      <c r="E102" s="323" t="s">
        <v>368</v>
      </c>
      <c r="F102" s="323" t="s">
        <v>369</v>
      </c>
      <c r="G102" s="323">
        <v>884.4</v>
      </c>
      <c r="H102" s="323" t="s">
        <v>368</v>
      </c>
      <c r="I102" s="323">
        <v>2653.2</v>
      </c>
    </row>
    <row r="103" spans="4:9">
      <c r="D103" s="323">
        <v>2</v>
      </c>
      <c r="E103" s="323" t="s">
        <v>368</v>
      </c>
      <c r="F103" s="323" t="s">
        <v>370</v>
      </c>
      <c r="G103" s="323">
        <v>618.20000000000005</v>
      </c>
      <c r="H103" s="323" t="s">
        <v>368</v>
      </c>
      <c r="I103" s="323">
        <v>1236.4000000000001</v>
      </c>
    </row>
    <row r="104" spans="4:9">
      <c r="D104" s="323">
        <v>6</v>
      </c>
      <c r="E104" s="323" t="s">
        <v>368</v>
      </c>
      <c r="F104" s="323" t="s">
        <v>371</v>
      </c>
      <c r="G104" s="323">
        <v>507.1</v>
      </c>
      <c r="H104" s="323" t="s">
        <v>368</v>
      </c>
      <c r="I104" s="323">
        <v>3042.6</v>
      </c>
    </row>
    <row r="105" spans="4:9">
      <c r="D105" s="323"/>
      <c r="E105" s="323" t="s">
        <v>342</v>
      </c>
      <c r="F105" s="323" t="s">
        <v>343</v>
      </c>
      <c r="G105" s="323"/>
      <c r="H105" s="323" t="s">
        <v>342</v>
      </c>
      <c r="I105" s="323">
        <v>0</v>
      </c>
    </row>
    <row r="106" spans="4:9">
      <c r="D106" s="323"/>
      <c r="E106" s="323"/>
      <c r="F106" s="323"/>
      <c r="G106" s="323"/>
      <c r="H106" s="323"/>
      <c r="I106" s="323" t="s">
        <v>163</v>
      </c>
    </row>
    <row r="107" spans="4:9">
      <c r="D107" s="323"/>
      <c r="E107" s="323"/>
      <c r="F107" s="323" t="s">
        <v>378</v>
      </c>
      <c r="G107" s="323"/>
      <c r="H107" s="323"/>
      <c r="I107" s="323">
        <v>18973.71</v>
      </c>
    </row>
    <row r="108" spans="4:9">
      <c r="D108" s="323"/>
      <c r="E108" s="323"/>
      <c r="F108" s="323"/>
      <c r="G108" s="323"/>
      <c r="H108" s="323"/>
      <c r="I108" s="323" t="s">
        <v>163</v>
      </c>
    </row>
    <row r="109" spans="4:9">
      <c r="D109" s="323"/>
      <c r="E109" s="323"/>
      <c r="F109" s="323" t="s">
        <v>379</v>
      </c>
      <c r="G109" s="323"/>
      <c r="H109" s="323"/>
      <c r="I109" s="323">
        <v>6700.51</v>
      </c>
    </row>
    <row r="110" spans="4:9">
      <c r="D110" s="323"/>
      <c r="E110" s="323"/>
      <c r="F110" s="323"/>
      <c r="G110" s="323"/>
      <c r="H110" s="323"/>
      <c r="I110" s="323" t="s">
        <v>380</v>
      </c>
    </row>
    <row r="111" spans="4:9">
      <c r="D111" s="323"/>
      <c r="E111" s="323"/>
      <c r="F111" s="323" t="s">
        <v>381</v>
      </c>
      <c r="G111" s="323"/>
      <c r="H111" s="323"/>
      <c r="I111" s="323">
        <v>6775.31</v>
      </c>
    </row>
    <row r="112" spans="4:9">
      <c r="D112" s="323"/>
      <c r="E112" s="323"/>
      <c r="F112" s="323" t="s">
        <v>382</v>
      </c>
      <c r="G112" s="323"/>
      <c r="H112" s="323"/>
      <c r="I112" s="323">
        <v>6926.23</v>
      </c>
    </row>
    <row r="113" spans="4:9">
      <c r="D113" s="323"/>
      <c r="E113" s="323"/>
      <c r="F113" s="323" t="s">
        <v>383</v>
      </c>
      <c r="G113" s="323"/>
      <c r="H113" s="323"/>
      <c r="I113" s="323">
        <v>7077.15</v>
      </c>
    </row>
    <row r="114" spans="4:9">
      <c r="D114" s="323"/>
      <c r="E114" s="323"/>
      <c r="F114" s="323" t="s">
        <v>384</v>
      </c>
      <c r="G114" s="323"/>
      <c r="H114" s="323"/>
      <c r="I114" s="323">
        <v>7228.07</v>
      </c>
    </row>
    <row r="115" spans="4:9">
      <c r="D115" s="323"/>
      <c r="E115" s="323"/>
      <c r="F115" s="323" t="s">
        <v>385</v>
      </c>
      <c r="G115" s="323"/>
      <c r="H115" s="323"/>
      <c r="I115" s="323">
        <v>7378.99</v>
      </c>
    </row>
    <row r="116" spans="4:9">
      <c r="D116" s="323"/>
      <c r="E116" s="323"/>
      <c r="F116" s="323"/>
      <c r="G116" s="323"/>
      <c r="H116" s="323"/>
      <c r="I116" s="323"/>
    </row>
    <row r="117" spans="4:9">
      <c r="D117" s="323"/>
      <c r="E117" s="323"/>
      <c r="F117" s="323"/>
      <c r="G117" s="323"/>
      <c r="H117" s="323"/>
      <c r="I117" s="323"/>
    </row>
    <row r="118" spans="4:9">
      <c r="D118" s="323"/>
      <c r="E118" s="323"/>
      <c r="F118" s="323"/>
      <c r="G118" s="323"/>
      <c r="H118" s="323"/>
      <c r="I118" s="323"/>
    </row>
    <row r="119" spans="4:9">
      <c r="D119" s="323"/>
      <c r="E119" s="323"/>
      <c r="F119" s="323"/>
      <c r="G119" s="323"/>
      <c r="H119" s="323"/>
      <c r="I119" s="323"/>
    </row>
    <row r="120" spans="4:9">
      <c r="D120" s="326">
        <v>9</v>
      </c>
      <c r="E120" s="323" t="s">
        <v>336</v>
      </c>
      <c r="F120" s="323" t="s">
        <v>386</v>
      </c>
      <c r="G120" s="323"/>
      <c r="H120" s="323"/>
      <c r="I120" s="323"/>
    </row>
    <row r="121" spans="4:9">
      <c r="D121" s="323"/>
      <c r="E121" s="323"/>
      <c r="F121" s="323" t="s">
        <v>374</v>
      </c>
      <c r="G121" s="323"/>
      <c r="H121" s="323"/>
      <c r="I121" s="323"/>
    </row>
    <row r="122" spans="4:9">
      <c r="D122" s="323"/>
      <c r="E122" s="323"/>
      <c r="F122" s="323" t="s">
        <v>163</v>
      </c>
      <c r="G122" s="323"/>
      <c r="H122" s="323"/>
      <c r="I122" s="323"/>
    </row>
    <row r="123" spans="4:9">
      <c r="D123" s="323">
        <v>1300</v>
      </c>
      <c r="E123" s="323" t="s">
        <v>375</v>
      </c>
      <c r="F123" s="323" t="s">
        <v>374</v>
      </c>
      <c r="G123" s="323">
        <v>6685.2</v>
      </c>
      <c r="H123" s="323" t="s">
        <v>376</v>
      </c>
      <c r="I123" s="323">
        <v>8690.76</v>
      </c>
    </row>
    <row r="124" spans="4:9">
      <c r="D124" s="324">
        <v>0.70799999999999996</v>
      </c>
      <c r="E124" s="323" t="s">
        <v>13</v>
      </c>
      <c r="F124" s="323" t="s">
        <v>349</v>
      </c>
      <c r="G124" s="323">
        <v>3108.9</v>
      </c>
      <c r="H124" s="323" t="s">
        <v>13</v>
      </c>
      <c r="I124" s="323">
        <v>2201.1</v>
      </c>
    </row>
    <row r="125" spans="4:9">
      <c r="D125" s="323">
        <v>1</v>
      </c>
      <c r="E125" s="323" t="s">
        <v>368</v>
      </c>
      <c r="F125" s="323" t="s">
        <v>377</v>
      </c>
      <c r="G125" s="323">
        <v>947.1</v>
      </c>
      <c r="H125" s="323" t="s">
        <v>368</v>
      </c>
      <c r="I125" s="323">
        <v>947.1</v>
      </c>
    </row>
    <row r="126" spans="4:9">
      <c r="D126" s="323">
        <v>3</v>
      </c>
      <c r="E126" s="323" t="s">
        <v>368</v>
      </c>
      <c r="F126" s="323" t="s">
        <v>369</v>
      </c>
      <c r="G126" s="323">
        <v>884.4</v>
      </c>
      <c r="H126" s="323" t="s">
        <v>368</v>
      </c>
      <c r="I126" s="323">
        <v>2653.2</v>
      </c>
    </row>
    <row r="127" spans="4:9">
      <c r="D127" s="323">
        <v>2</v>
      </c>
      <c r="E127" s="323" t="s">
        <v>368</v>
      </c>
      <c r="F127" s="323" t="s">
        <v>370</v>
      </c>
      <c r="G127" s="323">
        <v>618.20000000000005</v>
      </c>
      <c r="H127" s="323" t="s">
        <v>368</v>
      </c>
      <c r="I127" s="323">
        <v>1236.4000000000001</v>
      </c>
    </row>
    <row r="128" spans="4:9">
      <c r="D128" s="323">
        <v>6</v>
      </c>
      <c r="E128" s="323" t="s">
        <v>368</v>
      </c>
      <c r="F128" s="323" t="s">
        <v>371</v>
      </c>
      <c r="G128" s="323">
        <v>507.1</v>
      </c>
      <c r="H128" s="323" t="s">
        <v>368</v>
      </c>
      <c r="I128" s="323">
        <v>3042.6</v>
      </c>
    </row>
    <row r="129" spans="4:9">
      <c r="D129" s="323"/>
      <c r="E129" s="323" t="s">
        <v>342</v>
      </c>
      <c r="F129" s="323" t="s">
        <v>343</v>
      </c>
      <c r="G129" s="323"/>
      <c r="H129" s="323" t="s">
        <v>342</v>
      </c>
      <c r="I129" s="323">
        <v>0</v>
      </c>
    </row>
    <row r="130" spans="4:9">
      <c r="D130" s="323"/>
      <c r="E130" s="323"/>
      <c r="F130" s="323"/>
      <c r="G130" s="323"/>
      <c r="H130" s="323"/>
      <c r="I130" s="323" t="s">
        <v>163</v>
      </c>
    </row>
    <row r="131" spans="4:9">
      <c r="D131" s="323"/>
      <c r="E131" s="323"/>
      <c r="F131" s="323" t="s">
        <v>355</v>
      </c>
      <c r="G131" s="323"/>
      <c r="H131" s="323"/>
      <c r="I131" s="323">
        <v>18771.16</v>
      </c>
    </row>
    <row r="132" spans="4:9">
      <c r="D132" s="323"/>
      <c r="E132" s="323"/>
      <c r="F132" s="323"/>
      <c r="G132" s="323"/>
      <c r="H132" s="323"/>
      <c r="I132" s="323" t="s">
        <v>163</v>
      </c>
    </row>
    <row r="133" spans="4:9">
      <c r="D133" s="323"/>
      <c r="E133" s="323"/>
      <c r="F133" s="323" t="s">
        <v>379</v>
      </c>
      <c r="G133" s="323"/>
      <c r="H133" s="323"/>
      <c r="I133" s="323">
        <v>6628.98</v>
      </c>
    </row>
    <row r="134" spans="4:9">
      <c r="D134" s="323"/>
      <c r="E134" s="323"/>
      <c r="F134" s="323"/>
      <c r="G134" s="323"/>
      <c r="H134" s="323"/>
      <c r="I134" s="323" t="s">
        <v>380</v>
      </c>
    </row>
    <row r="135" spans="4:9">
      <c r="D135" s="323"/>
      <c r="E135" s="323"/>
      <c r="F135" s="323" t="s">
        <v>381</v>
      </c>
      <c r="G135" s="323"/>
      <c r="H135" s="323"/>
      <c r="I135" s="323">
        <v>6703.78</v>
      </c>
    </row>
    <row r="136" spans="4:9">
      <c r="D136" s="323"/>
      <c r="E136" s="323"/>
      <c r="F136" s="323" t="s">
        <v>382</v>
      </c>
      <c r="G136" s="323"/>
      <c r="H136" s="323"/>
      <c r="I136" s="323">
        <v>6854.7</v>
      </c>
    </row>
    <row r="137" spans="4:9">
      <c r="D137" s="323"/>
      <c r="E137" s="323"/>
      <c r="F137" s="323" t="s">
        <v>383</v>
      </c>
      <c r="G137" s="323"/>
      <c r="H137" s="323"/>
      <c r="I137" s="323">
        <v>7005.62</v>
      </c>
    </row>
    <row r="138" spans="4:9">
      <c r="D138" s="323"/>
      <c r="E138" s="323"/>
      <c r="F138" s="323" t="s">
        <v>384</v>
      </c>
      <c r="G138" s="323"/>
      <c r="H138" s="323"/>
      <c r="I138" s="323">
        <v>7156.54</v>
      </c>
    </row>
    <row r="139" spans="4:9">
      <c r="D139" s="323" t="s">
        <v>112</v>
      </c>
      <c r="E139" s="323"/>
      <c r="F139" s="323" t="s">
        <v>385</v>
      </c>
      <c r="G139" s="323"/>
      <c r="H139" s="323"/>
      <c r="I139" s="323">
        <v>7307.46</v>
      </c>
    </row>
    <row r="140" spans="4:9">
      <c r="D140" s="326">
        <v>27</v>
      </c>
      <c r="E140" s="323" t="s">
        <v>336</v>
      </c>
      <c r="F140" s="323" t="s">
        <v>387</v>
      </c>
      <c r="G140" s="323"/>
      <c r="H140" s="323"/>
      <c r="I140" s="323"/>
    </row>
    <row r="141" spans="4:9">
      <c r="D141" s="323"/>
      <c r="E141" s="323"/>
      <c r="F141" s="323" t="s">
        <v>374</v>
      </c>
      <c r="G141" s="323"/>
      <c r="H141" s="323"/>
      <c r="I141" s="323"/>
    </row>
    <row r="142" spans="4:9">
      <c r="D142" s="323"/>
      <c r="E142" s="323"/>
      <c r="F142" s="323" t="s">
        <v>163</v>
      </c>
      <c r="G142" s="323"/>
      <c r="H142" s="323"/>
      <c r="I142" s="323"/>
    </row>
    <row r="143" spans="4:9">
      <c r="D143" s="323">
        <v>1300</v>
      </c>
      <c r="E143" s="323" t="s">
        <v>375</v>
      </c>
      <c r="F143" s="323" t="s">
        <v>374</v>
      </c>
      <c r="G143" s="323">
        <v>6685.2</v>
      </c>
      <c r="H143" s="323" t="s">
        <v>376</v>
      </c>
      <c r="I143" s="323">
        <v>8690.76</v>
      </c>
    </row>
    <row r="144" spans="4:9">
      <c r="D144" s="324">
        <v>0.70799999999999996</v>
      </c>
      <c r="E144" s="323" t="s">
        <v>13</v>
      </c>
      <c r="F144" s="323" t="s">
        <v>347</v>
      </c>
      <c r="G144" s="323">
        <v>3824.1</v>
      </c>
      <c r="H144" s="323" t="s">
        <v>13</v>
      </c>
      <c r="I144" s="323">
        <v>2707.46</v>
      </c>
    </row>
    <row r="145" spans="4:9">
      <c r="D145" s="323">
        <v>1</v>
      </c>
      <c r="E145" s="323" t="s">
        <v>368</v>
      </c>
      <c r="F145" s="323" t="s">
        <v>377</v>
      </c>
      <c r="G145" s="323">
        <v>947.1</v>
      </c>
      <c r="H145" s="323" t="s">
        <v>368</v>
      </c>
      <c r="I145" s="323">
        <v>947.1</v>
      </c>
    </row>
    <row r="146" spans="4:9">
      <c r="D146" s="323">
        <v>3</v>
      </c>
      <c r="E146" s="323" t="s">
        <v>368</v>
      </c>
      <c r="F146" s="323" t="s">
        <v>369</v>
      </c>
      <c r="G146" s="323">
        <v>884.4</v>
      </c>
      <c r="H146" s="323" t="s">
        <v>368</v>
      </c>
      <c r="I146" s="323">
        <v>2653.2</v>
      </c>
    </row>
    <row r="147" spans="4:9">
      <c r="D147" s="323">
        <v>2</v>
      </c>
      <c r="E147" s="323" t="s">
        <v>368</v>
      </c>
      <c r="F147" s="323" t="s">
        <v>370</v>
      </c>
      <c r="G147" s="323">
        <v>618.20000000000005</v>
      </c>
      <c r="H147" s="323" t="s">
        <v>368</v>
      </c>
      <c r="I147" s="323">
        <v>1236.4000000000001</v>
      </c>
    </row>
    <row r="148" spans="4:9">
      <c r="D148" s="323">
        <v>6</v>
      </c>
      <c r="E148" s="323" t="s">
        <v>368</v>
      </c>
      <c r="F148" s="323" t="s">
        <v>371</v>
      </c>
      <c r="G148" s="323">
        <v>507.1</v>
      </c>
      <c r="H148" s="323" t="s">
        <v>368</v>
      </c>
      <c r="I148" s="323">
        <v>3042.6</v>
      </c>
    </row>
    <row r="149" spans="4:9">
      <c r="D149" s="323"/>
      <c r="E149" s="323" t="s">
        <v>342</v>
      </c>
      <c r="F149" s="323" t="s">
        <v>343</v>
      </c>
      <c r="G149" s="323"/>
      <c r="H149" s="323" t="s">
        <v>342</v>
      </c>
      <c r="I149" s="323">
        <v>0</v>
      </c>
    </row>
    <row r="150" spans="4:9">
      <c r="D150" s="323"/>
      <c r="E150" s="323"/>
      <c r="F150" s="323"/>
      <c r="G150" s="323"/>
      <c r="H150" s="323"/>
      <c r="I150" s="323" t="s">
        <v>163</v>
      </c>
    </row>
    <row r="151" spans="4:9">
      <c r="D151" s="323"/>
      <c r="E151" s="323"/>
      <c r="F151" s="323" t="s">
        <v>355</v>
      </c>
      <c r="G151" s="323"/>
      <c r="H151" s="323"/>
      <c r="I151" s="323">
        <v>19277.52</v>
      </c>
    </row>
    <row r="152" spans="4:9">
      <c r="D152" s="323"/>
      <c r="E152" s="323"/>
      <c r="F152" s="323"/>
      <c r="G152" s="323"/>
      <c r="H152" s="323"/>
      <c r="I152" s="323" t="s">
        <v>163</v>
      </c>
    </row>
    <row r="153" spans="4:9">
      <c r="D153" s="323"/>
      <c r="E153" s="323"/>
      <c r="F153" s="323" t="s">
        <v>379</v>
      </c>
      <c r="G153" s="323"/>
      <c r="H153" s="323"/>
      <c r="I153" s="323">
        <v>6807.8</v>
      </c>
    </row>
    <row r="154" spans="4:9">
      <c r="D154" s="323"/>
      <c r="E154" s="323"/>
      <c r="F154" s="323"/>
      <c r="G154" s="323"/>
      <c r="H154" s="323"/>
      <c r="I154" s="323" t="s">
        <v>380</v>
      </c>
    </row>
    <row r="155" spans="4:9">
      <c r="D155" s="323"/>
      <c r="E155" s="323"/>
      <c r="F155" s="323" t="s">
        <v>381</v>
      </c>
      <c r="G155" s="323"/>
      <c r="H155" s="323"/>
      <c r="I155" s="323">
        <v>6882.6</v>
      </c>
    </row>
    <row r="156" spans="4:9">
      <c r="D156" s="323"/>
      <c r="E156" s="323"/>
      <c r="F156" s="323" t="s">
        <v>382</v>
      </c>
      <c r="G156" s="323"/>
      <c r="H156" s="323"/>
      <c r="I156" s="323">
        <v>7033.52</v>
      </c>
    </row>
    <row r="157" spans="4:9">
      <c r="D157" s="323"/>
      <c r="E157" s="323"/>
      <c r="F157" s="323" t="s">
        <v>383</v>
      </c>
      <c r="G157" s="323"/>
      <c r="H157" s="323"/>
      <c r="I157" s="323">
        <v>7184.44</v>
      </c>
    </row>
    <row r="158" spans="4:9">
      <c r="D158" s="323"/>
      <c r="E158" s="323"/>
      <c r="F158" s="323" t="s">
        <v>384</v>
      </c>
      <c r="G158" s="323"/>
      <c r="H158" s="323"/>
      <c r="I158" s="323">
        <v>7335.36</v>
      </c>
    </row>
    <row r="159" spans="4:9">
      <c r="D159" s="323"/>
      <c r="E159" s="323"/>
      <c r="F159" s="323" t="s">
        <v>385</v>
      </c>
      <c r="G159" s="323"/>
      <c r="H159" s="323"/>
      <c r="I159" s="323">
        <v>7486.28</v>
      </c>
    </row>
    <row r="160" spans="4:9">
      <c r="D160" s="323"/>
      <c r="E160" s="323"/>
      <c r="F160" s="323" t="s">
        <v>388</v>
      </c>
      <c r="G160" s="323"/>
      <c r="H160" s="323"/>
      <c r="I160" s="323">
        <v>7108.98</v>
      </c>
    </row>
    <row r="161" spans="4:9">
      <c r="D161" s="323"/>
      <c r="E161" s="323"/>
      <c r="F161" s="323"/>
      <c r="G161" s="323"/>
      <c r="H161" s="323"/>
      <c r="I161" s="323"/>
    </row>
    <row r="162" spans="4:9">
      <c r="D162" s="323"/>
      <c r="E162" s="323"/>
      <c r="F162" s="323"/>
      <c r="G162" s="323"/>
      <c r="H162" s="323"/>
      <c r="I162" s="323"/>
    </row>
    <row r="163" spans="4:9">
      <c r="D163" s="323"/>
      <c r="E163" s="323"/>
      <c r="F163" s="323" t="s">
        <v>389</v>
      </c>
      <c r="G163" s="323"/>
      <c r="H163" s="323"/>
      <c r="I163" s="323"/>
    </row>
    <row r="164" spans="4:9">
      <c r="D164" s="323"/>
      <c r="E164" s="323"/>
      <c r="F164" s="323" t="s">
        <v>163</v>
      </c>
      <c r="G164" s="323"/>
      <c r="H164" s="323"/>
      <c r="I164" s="323"/>
    </row>
    <row r="165" spans="4:9">
      <c r="D165" s="326">
        <v>10</v>
      </c>
      <c r="E165" s="323" t="s">
        <v>336</v>
      </c>
      <c r="F165" s="323" t="s">
        <v>390</v>
      </c>
      <c r="G165" s="323"/>
      <c r="H165" s="323"/>
      <c r="I165" s="323"/>
    </row>
    <row r="166" spans="4:9">
      <c r="D166" s="323"/>
      <c r="E166" s="323"/>
      <c r="F166" s="323" t="s">
        <v>374</v>
      </c>
      <c r="G166" s="323"/>
      <c r="H166" s="323"/>
      <c r="I166" s="323"/>
    </row>
    <row r="167" spans="4:9">
      <c r="D167" s="323"/>
      <c r="E167" s="323"/>
      <c r="F167" s="323" t="s">
        <v>163</v>
      </c>
      <c r="G167" s="323"/>
      <c r="H167" s="323"/>
      <c r="I167" s="323"/>
    </row>
    <row r="168" spans="4:9">
      <c r="D168" s="323">
        <v>1300</v>
      </c>
      <c r="E168" s="323" t="s">
        <v>375</v>
      </c>
      <c r="F168" s="323" t="s">
        <v>374</v>
      </c>
      <c r="G168" s="323">
        <v>6685.2</v>
      </c>
      <c r="H168" s="323" t="s">
        <v>376</v>
      </c>
      <c r="I168" s="323">
        <v>8690.76</v>
      </c>
    </row>
    <row r="169" spans="4:9">
      <c r="D169" s="324">
        <v>0.70799999999999996</v>
      </c>
      <c r="E169" s="323" t="s">
        <v>13</v>
      </c>
      <c r="F169" s="323" t="s">
        <v>347</v>
      </c>
      <c r="G169" s="323">
        <v>3824.1</v>
      </c>
      <c r="H169" s="323" t="s">
        <v>13</v>
      </c>
      <c r="I169" s="323">
        <v>2707.46</v>
      </c>
    </row>
    <row r="170" spans="4:9">
      <c r="D170" s="323">
        <v>1</v>
      </c>
      <c r="E170" s="323" t="s">
        <v>368</v>
      </c>
      <c r="F170" s="323" t="s">
        <v>377</v>
      </c>
      <c r="G170" s="323">
        <v>947.1</v>
      </c>
      <c r="H170" s="323" t="s">
        <v>368</v>
      </c>
      <c r="I170" s="323">
        <v>947.1</v>
      </c>
    </row>
    <row r="171" spans="4:9">
      <c r="D171" s="323">
        <v>3</v>
      </c>
      <c r="E171" s="323" t="s">
        <v>368</v>
      </c>
      <c r="F171" s="323" t="s">
        <v>369</v>
      </c>
      <c r="G171" s="323">
        <v>884.4</v>
      </c>
      <c r="H171" s="323" t="s">
        <v>368</v>
      </c>
      <c r="I171" s="323">
        <v>2653.2</v>
      </c>
    </row>
    <row r="172" spans="4:9">
      <c r="D172" s="323">
        <v>2</v>
      </c>
      <c r="E172" s="323" t="s">
        <v>368</v>
      </c>
      <c r="F172" s="323" t="s">
        <v>370</v>
      </c>
      <c r="G172" s="323">
        <v>618.20000000000005</v>
      </c>
      <c r="H172" s="323" t="s">
        <v>368</v>
      </c>
      <c r="I172" s="323">
        <v>1236.4000000000001</v>
      </c>
    </row>
    <row r="173" spans="4:9">
      <c r="D173" s="323">
        <v>6</v>
      </c>
      <c r="E173" s="323" t="s">
        <v>368</v>
      </c>
      <c r="F173" s="323" t="s">
        <v>371</v>
      </c>
      <c r="G173" s="323">
        <v>507.1</v>
      </c>
      <c r="H173" s="323" t="s">
        <v>368</v>
      </c>
      <c r="I173" s="323">
        <v>3042.6</v>
      </c>
    </row>
    <row r="174" spans="4:9">
      <c r="D174" s="323"/>
      <c r="E174" s="323" t="s">
        <v>342</v>
      </c>
      <c r="F174" s="323" t="s">
        <v>343</v>
      </c>
      <c r="G174" s="323" t="s">
        <v>112</v>
      </c>
      <c r="H174" s="323" t="s">
        <v>342</v>
      </c>
      <c r="I174" s="323">
        <v>0</v>
      </c>
    </row>
    <row r="175" spans="4:9">
      <c r="D175" s="323"/>
      <c r="E175" s="323"/>
      <c r="F175" s="323"/>
      <c r="G175" s="323"/>
      <c r="H175" s="323"/>
      <c r="I175" s="323" t="s">
        <v>163</v>
      </c>
    </row>
    <row r="176" spans="4:9">
      <c r="D176" s="323"/>
      <c r="E176" s="323"/>
      <c r="F176" s="323" t="s">
        <v>355</v>
      </c>
      <c r="G176" s="323"/>
      <c r="H176" s="323"/>
      <c r="I176" s="323">
        <v>19277.52</v>
      </c>
    </row>
    <row r="177" spans="4:9">
      <c r="D177" s="323"/>
      <c r="E177" s="323"/>
      <c r="F177" s="323"/>
      <c r="G177" s="323"/>
      <c r="H177" s="323"/>
      <c r="I177" s="323" t="s">
        <v>163</v>
      </c>
    </row>
    <row r="178" spans="4:9">
      <c r="D178" s="323"/>
      <c r="E178" s="323"/>
      <c r="F178" s="323" t="s">
        <v>379</v>
      </c>
      <c r="G178" s="323"/>
      <c r="H178" s="323"/>
      <c r="I178" s="323">
        <v>6807.8</v>
      </c>
    </row>
    <row r="179" spans="4:9">
      <c r="D179" s="323"/>
      <c r="E179" s="323"/>
      <c r="F179" s="323"/>
      <c r="G179" s="323"/>
      <c r="H179" s="323"/>
      <c r="I179" s="323" t="s">
        <v>380</v>
      </c>
    </row>
    <row r="180" spans="4:9">
      <c r="D180" s="323"/>
      <c r="E180" s="323"/>
      <c r="F180" s="323"/>
      <c r="G180" s="323"/>
      <c r="H180" s="323"/>
      <c r="I180" s="323"/>
    </row>
    <row r="181" spans="4:9">
      <c r="D181" s="323"/>
      <c r="E181" s="323" t="s">
        <v>391</v>
      </c>
      <c r="F181" s="323" t="s">
        <v>392</v>
      </c>
      <c r="G181" s="323"/>
      <c r="H181" s="323"/>
      <c r="I181" s="323"/>
    </row>
    <row r="182" spans="4:9">
      <c r="D182" s="323"/>
      <c r="E182" s="323"/>
      <c r="F182" s="323" t="s">
        <v>163</v>
      </c>
      <c r="G182" s="323"/>
      <c r="H182" s="323"/>
      <c r="I182" s="323"/>
    </row>
    <row r="183" spans="4:9">
      <c r="D183" s="323">
        <v>1.1000000000000001</v>
      </c>
      <c r="E183" s="323" t="s">
        <v>13</v>
      </c>
      <c r="F183" s="323" t="s">
        <v>393</v>
      </c>
      <c r="G183" s="323">
        <v>6807.8</v>
      </c>
      <c r="H183" s="323" t="s">
        <v>13</v>
      </c>
      <c r="I183" s="323">
        <v>7488.58</v>
      </c>
    </row>
    <row r="184" spans="4:9">
      <c r="D184" s="323">
        <v>1</v>
      </c>
      <c r="E184" s="323" t="s">
        <v>104</v>
      </c>
      <c r="F184" s="323" t="s">
        <v>377</v>
      </c>
      <c r="G184" s="323">
        <v>947.1</v>
      </c>
      <c r="H184" s="323" t="s">
        <v>368</v>
      </c>
      <c r="I184" s="323">
        <v>947.1</v>
      </c>
    </row>
    <row r="185" spans="4:9">
      <c r="D185" s="323"/>
      <c r="E185" s="323" t="s">
        <v>342</v>
      </c>
      <c r="F185" s="323" t="s">
        <v>343</v>
      </c>
      <c r="G185" s="323" t="s">
        <v>112</v>
      </c>
      <c r="H185" s="323" t="s">
        <v>342</v>
      </c>
      <c r="I185" s="323">
        <v>0</v>
      </c>
    </row>
    <row r="186" spans="4:9">
      <c r="D186" s="323"/>
      <c r="E186" s="323"/>
      <c r="F186" s="323"/>
      <c r="G186" s="323"/>
      <c r="H186" s="323"/>
      <c r="I186" s="323" t="s">
        <v>163</v>
      </c>
    </row>
    <row r="187" spans="4:9">
      <c r="D187" s="323"/>
      <c r="E187" s="323"/>
      <c r="F187" s="323" t="s">
        <v>394</v>
      </c>
      <c r="G187" s="323"/>
      <c r="H187" s="323"/>
      <c r="I187" s="323">
        <v>8435.68</v>
      </c>
    </row>
    <row r="188" spans="4:9">
      <c r="D188" s="323"/>
      <c r="E188" s="323"/>
      <c r="F188" s="323"/>
      <c r="G188" s="323"/>
      <c r="H188" s="323"/>
      <c r="I188" s="323" t="s">
        <v>163</v>
      </c>
    </row>
    <row r="189" spans="4:9">
      <c r="D189" s="323"/>
      <c r="E189" s="323"/>
      <c r="F189" s="323" t="s">
        <v>395</v>
      </c>
      <c r="G189" s="323"/>
      <c r="H189" s="323"/>
      <c r="I189" s="323">
        <v>843.57</v>
      </c>
    </row>
    <row r="190" spans="4:9">
      <c r="D190" s="323"/>
      <c r="E190" s="323"/>
      <c r="F190" s="323"/>
      <c r="G190" s="323"/>
      <c r="H190" s="323"/>
      <c r="I190" s="323" t="s">
        <v>380</v>
      </c>
    </row>
    <row r="191" spans="4:9">
      <c r="D191" s="323"/>
      <c r="E191" s="323"/>
      <c r="F191" s="323" t="s">
        <v>381</v>
      </c>
      <c r="G191" s="323"/>
      <c r="H191" s="323">
        <v>8.23</v>
      </c>
      <c r="I191" s="323">
        <v>851.8</v>
      </c>
    </row>
    <row r="192" spans="4:9">
      <c r="D192" s="323"/>
      <c r="E192" s="323"/>
      <c r="F192" s="323" t="s">
        <v>382</v>
      </c>
      <c r="G192" s="323"/>
      <c r="H192" s="323">
        <v>16.600000000000001</v>
      </c>
      <c r="I192" s="323">
        <v>868.4</v>
      </c>
    </row>
    <row r="193" spans="4:9">
      <c r="D193" s="323"/>
      <c r="E193" s="323"/>
      <c r="F193" s="323" t="s">
        <v>383</v>
      </c>
      <c r="G193" s="323"/>
      <c r="H193" s="323">
        <v>16.600000000000001</v>
      </c>
      <c r="I193" s="323">
        <v>885</v>
      </c>
    </row>
    <row r="194" spans="4:9">
      <c r="D194" s="323"/>
      <c r="E194" s="323"/>
      <c r="F194" s="323" t="s">
        <v>384</v>
      </c>
      <c r="G194" s="323"/>
      <c r="H194" s="323">
        <v>16.600000000000001</v>
      </c>
      <c r="I194" s="323">
        <v>901.6</v>
      </c>
    </row>
    <row r="195" spans="4:9">
      <c r="D195" s="323"/>
      <c r="E195" s="323"/>
      <c r="F195" s="323" t="s">
        <v>396</v>
      </c>
      <c r="G195" s="323"/>
      <c r="H195" s="323">
        <v>16.600000000000001</v>
      </c>
      <c r="I195" s="323">
        <v>918.2</v>
      </c>
    </row>
    <row r="196" spans="4:9">
      <c r="D196" s="326">
        <v>11</v>
      </c>
      <c r="E196" s="323" t="s">
        <v>336</v>
      </c>
      <c r="F196" s="323" t="s">
        <v>397</v>
      </c>
      <c r="G196" s="323"/>
      <c r="H196" s="323"/>
      <c r="I196" s="323"/>
    </row>
    <row r="197" spans="4:9">
      <c r="D197" s="323"/>
      <c r="E197" s="323"/>
      <c r="F197" s="323" t="s">
        <v>374</v>
      </c>
      <c r="G197" s="323"/>
      <c r="H197" s="323"/>
      <c r="I197" s="323"/>
    </row>
    <row r="198" spans="4:9">
      <c r="D198" s="323"/>
      <c r="E198" s="323"/>
      <c r="F198" s="323" t="s">
        <v>163</v>
      </c>
      <c r="G198" s="323"/>
      <c r="H198" s="323"/>
      <c r="I198" s="323"/>
    </row>
    <row r="199" spans="4:9">
      <c r="D199" s="323">
        <v>1300</v>
      </c>
      <c r="E199" s="323" t="s">
        <v>375</v>
      </c>
      <c r="F199" s="323" t="s">
        <v>374</v>
      </c>
      <c r="G199" s="323">
        <v>6685.2</v>
      </c>
      <c r="H199" s="323" t="s">
        <v>398</v>
      </c>
      <c r="I199" s="323">
        <v>8690.76</v>
      </c>
    </row>
    <row r="200" spans="4:9">
      <c r="D200" s="324">
        <v>0.70799999999999996</v>
      </c>
      <c r="E200" s="323" t="s">
        <v>13</v>
      </c>
      <c r="F200" s="323" t="s">
        <v>347</v>
      </c>
      <c r="G200" s="323">
        <v>3824.1</v>
      </c>
      <c r="H200" s="323" t="s">
        <v>13</v>
      </c>
      <c r="I200" s="323">
        <v>2707.46</v>
      </c>
    </row>
    <row r="201" spans="4:9">
      <c r="D201" s="323">
        <v>1</v>
      </c>
      <c r="E201" s="323" t="s">
        <v>368</v>
      </c>
      <c r="F201" s="323" t="s">
        <v>377</v>
      </c>
      <c r="G201" s="323">
        <v>947.1</v>
      </c>
      <c r="H201" s="323" t="s">
        <v>368</v>
      </c>
      <c r="I201" s="323">
        <v>947.1</v>
      </c>
    </row>
    <row r="202" spans="4:9">
      <c r="D202" s="323">
        <v>3</v>
      </c>
      <c r="E202" s="323" t="s">
        <v>368</v>
      </c>
      <c r="F202" s="323" t="s">
        <v>369</v>
      </c>
      <c r="G202" s="323">
        <v>884.4</v>
      </c>
      <c r="H202" s="323" t="s">
        <v>368</v>
      </c>
      <c r="I202" s="323">
        <v>2653.2</v>
      </c>
    </row>
    <row r="203" spans="4:9">
      <c r="D203" s="323">
        <v>2</v>
      </c>
      <c r="E203" s="323" t="s">
        <v>368</v>
      </c>
      <c r="F203" s="323" t="s">
        <v>370</v>
      </c>
      <c r="G203" s="323">
        <v>618.20000000000005</v>
      </c>
      <c r="H203" s="323" t="s">
        <v>368</v>
      </c>
      <c r="I203" s="323">
        <v>1236.4000000000001</v>
      </c>
    </row>
    <row r="204" spans="4:9">
      <c r="D204" s="323">
        <v>6</v>
      </c>
      <c r="E204" s="323" t="s">
        <v>368</v>
      </c>
      <c r="F204" s="323" t="s">
        <v>371</v>
      </c>
      <c r="G204" s="323">
        <v>507.1</v>
      </c>
      <c r="H204" s="323" t="s">
        <v>368</v>
      </c>
      <c r="I204" s="323">
        <v>3042.6</v>
      </c>
    </row>
    <row r="205" spans="4:9">
      <c r="D205" s="323"/>
      <c r="E205" s="323" t="s">
        <v>342</v>
      </c>
      <c r="F205" s="323" t="s">
        <v>343</v>
      </c>
      <c r="G205" s="323" t="s">
        <v>112</v>
      </c>
      <c r="H205" s="323" t="s">
        <v>342</v>
      </c>
      <c r="I205" s="323">
        <v>0</v>
      </c>
    </row>
    <row r="206" spans="4:9">
      <c r="D206" s="323"/>
      <c r="E206" s="323"/>
      <c r="F206" s="323"/>
      <c r="G206" s="323"/>
      <c r="H206" s="323"/>
      <c r="I206" s="323" t="s">
        <v>163</v>
      </c>
    </row>
    <row r="207" spans="4:9">
      <c r="D207" s="323"/>
      <c r="E207" s="323"/>
      <c r="F207" s="323" t="s">
        <v>355</v>
      </c>
      <c r="G207" s="323"/>
      <c r="H207" s="323"/>
      <c r="I207" s="323">
        <v>19277.52</v>
      </c>
    </row>
    <row r="208" spans="4:9">
      <c r="D208" s="323"/>
      <c r="E208" s="323"/>
      <c r="F208" s="323"/>
      <c r="G208" s="323"/>
      <c r="H208" s="323"/>
      <c r="I208" s="323" t="s">
        <v>163</v>
      </c>
    </row>
    <row r="209" spans="4:9">
      <c r="D209" s="323"/>
      <c r="E209" s="323"/>
      <c r="F209" s="323" t="s">
        <v>379</v>
      </c>
      <c r="G209" s="323"/>
      <c r="H209" s="323"/>
      <c r="I209" s="323">
        <v>6807.8</v>
      </c>
    </row>
    <row r="210" spans="4:9">
      <c r="D210" s="323"/>
      <c r="E210" s="323"/>
      <c r="F210" s="323"/>
      <c r="G210" s="323"/>
      <c r="H210" s="323"/>
      <c r="I210" s="323" t="s">
        <v>380</v>
      </c>
    </row>
    <row r="211" spans="4:9">
      <c r="D211" s="323" t="s">
        <v>399</v>
      </c>
      <c r="E211" s="323"/>
      <c r="F211" s="323"/>
      <c r="G211" s="323"/>
      <c r="H211" s="323"/>
      <c r="I211" s="323"/>
    </row>
    <row r="212" spans="4:9">
      <c r="D212" s="323"/>
      <c r="E212" s="323"/>
      <c r="F212" s="323"/>
      <c r="G212" s="323"/>
      <c r="H212" s="323"/>
      <c r="I212" s="323"/>
    </row>
    <row r="213" spans="4:9">
      <c r="D213" s="323"/>
      <c r="E213" s="323" t="s">
        <v>400</v>
      </c>
      <c r="F213" s="323" t="s">
        <v>401</v>
      </c>
      <c r="G213" s="323"/>
      <c r="H213" s="323"/>
      <c r="I213" s="323"/>
    </row>
    <row r="214" spans="4:9">
      <c r="D214" s="323"/>
      <c r="E214" s="323"/>
      <c r="F214" s="323" t="s">
        <v>163</v>
      </c>
      <c r="G214" s="323"/>
      <c r="H214" s="323"/>
      <c r="I214" s="323"/>
    </row>
    <row r="215" spans="4:9">
      <c r="D215" s="323">
        <v>0.7</v>
      </c>
      <c r="E215" s="323" t="s">
        <v>13</v>
      </c>
      <c r="F215" s="323" t="s">
        <v>402</v>
      </c>
      <c r="G215" s="323">
        <v>6807.8</v>
      </c>
      <c r="H215" s="323" t="s">
        <v>368</v>
      </c>
      <c r="I215" s="323">
        <v>4765.46</v>
      </c>
    </row>
    <row r="216" spans="4:9">
      <c r="D216" s="323">
        <v>1</v>
      </c>
      <c r="E216" s="323" t="s">
        <v>104</v>
      </c>
      <c r="F216" s="323" t="s">
        <v>377</v>
      </c>
      <c r="G216" s="323">
        <v>947.1</v>
      </c>
      <c r="H216" s="323" t="s">
        <v>368</v>
      </c>
      <c r="I216" s="323">
        <v>947.1</v>
      </c>
    </row>
    <row r="217" spans="4:9">
      <c r="D217" s="323"/>
      <c r="E217" s="323" t="s">
        <v>342</v>
      </c>
      <c r="F217" s="323" t="s">
        <v>343</v>
      </c>
      <c r="G217" s="323" t="s">
        <v>112</v>
      </c>
      <c r="H217" s="323" t="s">
        <v>342</v>
      </c>
      <c r="I217" s="323">
        <v>0</v>
      </c>
    </row>
    <row r="218" spans="4:9">
      <c r="D218" s="323"/>
      <c r="E218" s="323"/>
      <c r="F218" s="323"/>
      <c r="G218" s="323"/>
      <c r="H218" s="323"/>
      <c r="I218" s="323" t="s">
        <v>163</v>
      </c>
    </row>
    <row r="219" spans="4:9">
      <c r="D219" s="323"/>
      <c r="E219" s="323"/>
      <c r="F219" s="323" t="s">
        <v>394</v>
      </c>
      <c r="G219" s="323"/>
      <c r="H219" s="323"/>
      <c r="I219" s="323">
        <v>5712.56</v>
      </c>
    </row>
    <row r="220" spans="4:9">
      <c r="D220" s="323"/>
      <c r="E220" s="323"/>
      <c r="F220" s="323"/>
      <c r="G220" s="323"/>
      <c r="H220" s="323"/>
      <c r="I220" s="323" t="s">
        <v>163</v>
      </c>
    </row>
    <row r="221" spans="4:9">
      <c r="D221" s="323"/>
      <c r="E221" s="323"/>
      <c r="F221" s="323" t="s">
        <v>395</v>
      </c>
      <c r="G221" s="323"/>
      <c r="H221" s="323"/>
      <c r="I221" s="323">
        <v>571.26</v>
      </c>
    </row>
    <row r="222" spans="4:9">
      <c r="D222" s="323"/>
      <c r="E222" s="323"/>
      <c r="F222" s="323"/>
      <c r="G222" s="323"/>
      <c r="H222" s="323"/>
      <c r="I222" s="323" t="s">
        <v>380</v>
      </c>
    </row>
    <row r="223" spans="4:9">
      <c r="D223" s="323"/>
      <c r="E223" s="323"/>
      <c r="F223" s="323" t="s">
        <v>381</v>
      </c>
      <c r="G223" s="323"/>
      <c r="H223" s="323">
        <v>5.24</v>
      </c>
      <c r="I223" s="323">
        <v>576.5</v>
      </c>
    </row>
    <row r="224" spans="4:9">
      <c r="D224" s="323"/>
      <c r="E224" s="323"/>
      <c r="F224" s="323" t="s">
        <v>382</v>
      </c>
      <c r="G224" s="323"/>
      <c r="H224" s="323">
        <v>10.56</v>
      </c>
      <c r="I224" s="323">
        <v>587.05999999999995</v>
      </c>
    </row>
    <row r="225" spans="4:9">
      <c r="D225" s="323"/>
      <c r="E225" s="323"/>
      <c r="F225" s="323" t="s">
        <v>383</v>
      </c>
      <c r="G225" s="323"/>
      <c r="H225" s="323">
        <v>10.56</v>
      </c>
      <c r="I225" s="323">
        <v>597.62</v>
      </c>
    </row>
    <row r="226" spans="4:9">
      <c r="D226" s="323"/>
      <c r="E226" s="323"/>
      <c r="F226" s="323" t="s">
        <v>384</v>
      </c>
      <c r="G226" s="323"/>
      <c r="H226" s="323">
        <v>10.56</v>
      </c>
      <c r="I226" s="323">
        <v>608.17999999999995</v>
      </c>
    </row>
    <row r="227" spans="4:9">
      <c r="D227" s="323"/>
      <c r="E227" s="323"/>
      <c r="F227" s="323" t="s">
        <v>403</v>
      </c>
      <c r="G227" s="323"/>
      <c r="H227" s="323">
        <v>10.56</v>
      </c>
      <c r="I227" s="323">
        <v>618.74</v>
      </c>
    </row>
    <row r="228" spans="4:9">
      <c r="D228" s="323"/>
      <c r="E228" s="323"/>
      <c r="F228" s="323"/>
      <c r="G228" s="323"/>
      <c r="H228" s="323"/>
      <c r="I228" s="323"/>
    </row>
    <row r="229" spans="4:9">
      <c r="E229" s="323" t="s">
        <v>404</v>
      </c>
      <c r="F229" s="323" t="s">
        <v>405</v>
      </c>
      <c r="G229" s="323">
        <v>900.96</v>
      </c>
    </row>
    <row r="230" spans="4:9">
      <c r="D230" s="324"/>
      <c r="E230" s="323"/>
      <c r="F230" s="323" t="s">
        <v>406</v>
      </c>
      <c r="G230" s="323"/>
      <c r="H230" s="323"/>
      <c r="I230" s="323"/>
    </row>
    <row r="231" spans="4:9">
      <c r="D231" s="324">
        <v>5</v>
      </c>
      <c r="E231" s="323" t="s">
        <v>407</v>
      </c>
      <c r="F231" s="323" t="s">
        <v>408</v>
      </c>
      <c r="G231" s="323">
        <v>1581.38</v>
      </c>
      <c r="H231" s="323"/>
      <c r="I231" s="323">
        <v>7906.9</v>
      </c>
    </row>
    <row r="232" spans="4:9">
      <c r="D232" s="324">
        <v>3.3</v>
      </c>
      <c r="E232" s="323" t="s">
        <v>407</v>
      </c>
      <c r="F232" s="323" t="s">
        <v>409</v>
      </c>
      <c r="G232" s="323">
        <v>1302.3800000000001</v>
      </c>
      <c r="H232" s="323"/>
      <c r="I232" s="323">
        <v>4297.8500000000004</v>
      </c>
    </row>
    <row r="233" spans="4:9">
      <c r="D233" s="324">
        <v>4.79</v>
      </c>
      <c r="E233" s="323" t="s">
        <v>407</v>
      </c>
      <c r="F233" s="323" t="s">
        <v>410</v>
      </c>
      <c r="G233" s="323">
        <v>1568.5</v>
      </c>
      <c r="H233" s="323"/>
      <c r="I233" s="323">
        <v>7513.12</v>
      </c>
    </row>
    <row r="234" spans="4:9">
      <c r="D234" s="324">
        <v>3.25</v>
      </c>
      <c r="E234" s="323" t="s">
        <v>49</v>
      </c>
      <c r="F234" s="323" t="s">
        <v>411</v>
      </c>
      <c r="G234" s="323">
        <v>5960</v>
      </c>
      <c r="H234" s="323"/>
      <c r="I234" s="323">
        <v>19370</v>
      </c>
    </row>
    <row r="235" spans="4:9">
      <c r="D235" s="324">
        <v>19.5</v>
      </c>
      <c r="E235" s="323" t="s">
        <v>44</v>
      </c>
      <c r="F235" s="323" t="s">
        <v>412</v>
      </c>
      <c r="G235" s="323">
        <v>42.8</v>
      </c>
      <c r="H235" s="323"/>
      <c r="I235" s="323">
        <v>834.6</v>
      </c>
    </row>
    <row r="236" spans="4:9">
      <c r="D236" s="324">
        <v>3.5</v>
      </c>
      <c r="E236" s="323" t="s">
        <v>65</v>
      </c>
      <c r="F236" s="323" t="s">
        <v>413</v>
      </c>
      <c r="G236" s="323">
        <v>884.4</v>
      </c>
      <c r="H236" s="323">
        <v>0</v>
      </c>
      <c r="I236" s="323">
        <v>3095.4</v>
      </c>
    </row>
    <row r="237" spans="4:9">
      <c r="D237" s="324">
        <v>21.2</v>
      </c>
      <c r="E237" s="323" t="s">
        <v>65</v>
      </c>
      <c r="F237" s="323" t="s">
        <v>414</v>
      </c>
      <c r="G237" s="323">
        <v>618.20000000000005</v>
      </c>
      <c r="H237" s="323"/>
      <c r="I237" s="323">
        <v>13105.84</v>
      </c>
    </row>
    <row r="238" spans="4:9">
      <c r="D238" s="324">
        <v>35.299999999999997</v>
      </c>
      <c r="E238" s="323" t="s">
        <v>65</v>
      </c>
      <c r="F238" s="323" t="s">
        <v>415</v>
      </c>
      <c r="G238" s="323">
        <v>507.1</v>
      </c>
      <c r="H238" s="323"/>
      <c r="I238" s="323">
        <v>17900.63</v>
      </c>
    </row>
    <row r="239" spans="4:9">
      <c r="D239" s="324"/>
      <c r="E239" s="323"/>
      <c r="F239" s="323" t="s">
        <v>416</v>
      </c>
      <c r="G239" s="323">
        <v>0</v>
      </c>
      <c r="H239" s="323"/>
      <c r="I239" s="323">
        <v>74024.34</v>
      </c>
    </row>
    <row r="240" spans="4:9">
      <c r="D240" s="324"/>
      <c r="E240" s="323"/>
      <c r="F240" s="323" t="s">
        <v>417</v>
      </c>
      <c r="G240" s="323">
        <v>0</v>
      </c>
      <c r="H240" s="323"/>
      <c r="I240" s="323">
        <v>7402.43</v>
      </c>
    </row>
    <row r="241" spans="4:9">
      <c r="D241" s="324">
        <v>1</v>
      </c>
      <c r="E241" s="323" t="s">
        <v>407</v>
      </c>
      <c r="F241" s="323" t="s">
        <v>418</v>
      </c>
      <c r="G241" s="323">
        <v>89.43</v>
      </c>
      <c r="H241" s="323"/>
      <c r="I241" s="323">
        <v>89.43</v>
      </c>
    </row>
    <row r="242" spans="4:9">
      <c r="D242" s="324"/>
      <c r="E242" s="323"/>
      <c r="F242" s="323" t="s">
        <v>108</v>
      </c>
      <c r="G242" s="323">
        <v>0</v>
      </c>
      <c r="H242" s="323"/>
      <c r="I242" s="323">
        <v>7491.86</v>
      </c>
    </row>
    <row r="243" spans="4:9">
      <c r="D243" s="324" t="s">
        <v>419</v>
      </c>
      <c r="E243" s="323"/>
      <c r="F243" s="323" t="s">
        <v>420</v>
      </c>
      <c r="G243" s="323" t="s">
        <v>419</v>
      </c>
      <c r="H243" s="323"/>
      <c r="I243" s="323">
        <v>37.46</v>
      </c>
    </row>
    <row r="244" spans="4:9">
      <c r="D244" s="324"/>
      <c r="E244" s="323"/>
      <c r="F244" s="323" t="s">
        <v>421</v>
      </c>
      <c r="G244" s="323"/>
      <c r="H244" s="323"/>
      <c r="I244" s="323">
        <v>7529.32</v>
      </c>
    </row>
    <row r="245" spans="4:9">
      <c r="D245" s="324"/>
      <c r="E245" s="323"/>
      <c r="F245" s="323"/>
      <c r="G245" s="323"/>
      <c r="H245" s="323"/>
      <c r="I245" s="323" t="s">
        <v>163</v>
      </c>
    </row>
    <row r="246" spans="4:9">
      <c r="D246" s="324"/>
      <c r="E246" s="323"/>
      <c r="F246" s="323" t="s">
        <v>381</v>
      </c>
      <c r="G246" s="323"/>
      <c r="H246" s="323"/>
      <c r="I246" s="323">
        <v>7642.95</v>
      </c>
    </row>
    <row r="248" spans="4:9">
      <c r="D248" s="323"/>
      <c r="E248" s="323"/>
      <c r="F248" s="323" t="s">
        <v>422</v>
      </c>
      <c r="G248" s="323"/>
      <c r="H248" s="323"/>
      <c r="I248" s="323"/>
    </row>
    <row r="249" spans="4:9">
      <c r="D249" s="323"/>
      <c r="E249" s="323"/>
      <c r="F249" s="323" t="s">
        <v>423</v>
      </c>
      <c r="G249" s="323"/>
      <c r="H249" s="323"/>
      <c r="I249" s="323"/>
    </row>
    <row r="250" spans="4:9">
      <c r="D250" s="323"/>
      <c r="E250" s="323"/>
      <c r="F250" s="323" t="s">
        <v>424</v>
      </c>
      <c r="G250" s="323"/>
      <c r="H250" s="323"/>
      <c r="I250" s="323"/>
    </row>
    <row r="251" spans="4:9">
      <c r="D251" s="323"/>
      <c r="E251" s="323"/>
      <c r="F251" s="323" t="s">
        <v>425</v>
      </c>
      <c r="G251" s="323"/>
      <c r="H251" s="323"/>
      <c r="I251" s="323"/>
    </row>
    <row r="252" spans="4:9">
      <c r="D252" s="323"/>
      <c r="E252" s="323"/>
      <c r="F252" s="323" t="s">
        <v>426</v>
      </c>
      <c r="G252" s="323"/>
      <c r="H252" s="323"/>
      <c r="I252" s="323"/>
    </row>
    <row r="253" spans="4:9">
      <c r="D253" s="323"/>
      <c r="E253" s="323"/>
      <c r="F253" s="323" t="s">
        <v>427</v>
      </c>
      <c r="G253" s="323"/>
      <c r="H253" s="323"/>
      <c r="I253" s="323"/>
    </row>
    <row r="254" spans="4:9">
      <c r="D254" s="323"/>
      <c r="E254" s="323"/>
      <c r="F254" s="323" t="s">
        <v>163</v>
      </c>
      <c r="G254" s="323" t="s">
        <v>163</v>
      </c>
      <c r="H254" s="323"/>
      <c r="I254" s="323"/>
    </row>
    <row r="255" spans="4:9">
      <c r="D255" s="323"/>
      <c r="E255" s="323" t="s">
        <v>428</v>
      </c>
      <c r="F255" s="323" t="s">
        <v>429</v>
      </c>
      <c r="G255" s="323"/>
      <c r="H255" s="323"/>
      <c r="I255" s="323"/>
    </row>
    <row r="256" spans="4:9">
      <c r="D256" s="323"/>
      <c r="E256" s="323"/>
      <c r="F256" s="323" t="s">
        <v>430</v>
      </c>
      <c r="G256" s="323"/>
      <c r="H256" s="323"/>
      <c r="I256" s="323"/>
    </row>
    <row r="257" spans="4:9">
      <c r="D257" s="323">
        <v>10</v>
      </c>
      <c r="E257" s="323" t="s">
        <v>141</v>
      </c>
      <c r="F257" s="323" t="s">
        <v>431</v>
      </c>
      <c r="G257" s="323">
        <v>373</v>
      </c>
      <c r="H257" s="323" t="s">
        <v>141</v>
      </c>
      <c r="I257" s="323">
        <v>3730</v>
      </c>
    </row>
    <row r="258" spans="4:9">
      <c r="D258" s="323">
        <v>1</v>
      </c>
      <c r="E258" s="323" t="s">
        <v>432</v>
      </c>
      <c r="F258" s="323" t="s">
        <v>433</v>
      </c>
      <c r="G258" s="323">
        <v>947.1</v>
      </c>
      <c r="H258" s="323" t="s">
        <v>434</v>
      </c>
      <c r="I258" s="323">
        <v>947.1</v>
      </c>
    </row>
    <row r="259" spans="4:9">
      <c r="D259" s="323">
        <v>1</v>
      </c>
      <c r="E259" s="323" t="s">
        <v>432</v>
      </c>
      <c r="F259" s="323" t="s">
        <v>435</v>
      </c>
      <c r="G259" s="323">
        <v>618.20000000000005</v>
      </c>
      <c r="H259" s="323" t="s">
        <v>434</v>
      </c>
      <c r="I259" s="323">
        <v>618.20000000000005</v>
      </c>
    </row>
    <row r="260" spans="4:9">
      <c r="D260" s="323"/>
      <c r="E260" s="323" t="s">
        <v>342</v>
      </c>
      <c r="F260" s="323" t="s">
        <v>436</v>
      </c>
      <c r="G260" s="323"/>
      <c r="H260" s="323" t="s">
        <v>342</v>
      </c>
      <c r="I260" s="323">
        <v>120</v>
      </c>
    </row>
    <row r="261" spans="4:9">
      <c r="D261" s="323"/>
      <c r="E261" s="323"/>
      <c r="F261" s="323" t="s">
        <v>437</v>
      </c>
      <c r="G261" s="323"/>
      <c r="H261" s="323"/>
      <c r="I261" s="323" t="s">
        <v>163</v>
      </c>
    </row>
    <row r="262" spans="4:9">
      <c r="D262" s="323"/>
      <c r="E262" s="323"/>
      <c r="F262" s="323" t="s">
        <v>438</v>
      </c>
      <c r="G262" s="323"/>
      <c r="H262" s="323"/>
      <c r="I262" s="323">
        <v>5415.3</v>
      </c>
    </row>
    <row r="263" spans="4:9">
      <c r="D263" s="323"/>
      <c r="E263" s="323"/>
      <c r="F263" s="323"/>
      <c r="G263" s="323"/>
      <c r="H263" s="323"/>
      <c r="I263" s="323" t="s">
        <v>163</v>
      </c>
    </row>
    <row r="264" spans="4:9">
      <c r="D264" s="323"/>
      <c r="E264" s="323"/>
      <c r="F264" s="323" t="s">
        <v>439</v>
      </c>
      <c r="G264" s="323"/>
      <c r="H264" s="323"/>
      <c r="I264" s="323">
        <v>541.53</v>
      </c>
    </row>
    <row r="265" spans="4:9">
      <c r="D265" s="323"/>
      <c r="E265" s="323"/>
      <c r="F265" s="323" t="s">
        <v>381</v>
      </c>
      <c r="G265" s="323">
        <v>541.53</v>
      </c>
      <c r="H265" s="323">
        <v>2.27</v>
      </c>
      <c r="I265" s="323">
        <v>543.79999999999995</v>
      </c>
    </row>
    <row r="266" spans="4:9">
      <c r="D266" s="323"/>
      <c r="E266" s="323"/>
      <c r="F266" s="323" t="s">
        <v>382</v>
      </c>
      <c r="G266" s="323">
        <v>543.79999999999995</v>
      </c>
      <c r="H266" s="323">
        <v>4.4800000000000004</v>
      </c>
      <c r="I266" s="323">
        <v>548.28</v>
      </c>
    </row>
    <row r="267" spans="4:9">
      <c r="D267" s="325">
        <v>29.5</v>
      </c>
      <c r="E267" s="323" t="s">
        <v>336</v>
      </c>
      <c r="F267" s="323" t="s">
        <v>440</v>
      </c>
      <c r="G267" s="323"/>
      <c r="H267" s="323"/>
      <c r="I267" s="323"/>
    </row>
    <row r="268" spans="4:9">
      <c r="D268" s="323"/>
      <c r="E268" s="323"/>
      <c r="F268" s="323" t="s">
        <v>441</v>
      </c>
      <c r="G268" s="323"/>
      <c r="H268" s="323"/>
      <c r="I268" s="323"/>
    </row>
    <row r="269" spans="4:9">
      <c r="D269" s="323"/>
      <c r="E269" s="323"/>
      <c r="F269" s="323" t="s">
        <v>442</v>
      </c>
      <c r="G269" s="323"/>
      <c r="H269" s="323"/>
      <c r="I269" s="323"/>
    </row>
    <row r="270" spans="4:9">
      <c r="D270" s="323"/>
      <c r="E270" s="323"/>
      <c r="F270" s="323" t="s">
        <v>163</v>
      </c>
      <c r="G270" s="323" t="s">
        <v>163</v>
      </c>
      <c r="H270" s="323"/>
      <c r="I270" s="323"/>
    </row>
    <row r="271" spans="4:9">
      <c r="D271" s="323">
        <v>10</v>
      </c>
      <c r="E271" s="323" t="s">
        <v>14</v>
      </c>
      <c r="F271" s="323" t="s">
        <v>443</v>
      </c>
      <c r="G271" s="323">
        <v>1610</v>
      </c>
      <c r="H271" s="323" t="s">
        <v>14</v>
      </c>
      <c r="I271" s="323">
        <v>16100</v>
      </c>
    </row>
    <row r="272" spans="4:9">
      <c r="D272" s="323">
        <v>0.21</v>
      </c>
      <c r="E272" s="323" t="s">
        <v>13</v>
      </c>
      <c r="F272" s="323" t="s">
        <v>444</v>
      </c>
      <c r="G272" s="323">
        <v>4539.3</v>
      </c>
      <c r="H272" s="323" t="s">
        <v>13</v>
      </c>
      <c r="I272" s="323">
        <v>953.25</v>
      </c>
    </row>
    <row r="273" spans="4:9">
      <c r="D273" s="323"/>
      <c r="E273" s="323"/>
      <c r="F273" s="323" t="s">
        <v>445</v>
      </c>
      <c r="G273" s="323" t="s">
        <v>112</v>
      </c>
      <c r="H273" s="323"/>
      <c r="I273" s="323" t="s">
        <v>112</v>
      </c>
    </row>
    <row r="274" spans="4:9">
      <c r="D274" s="323">
        <v>1.1000000000000001</v>
      </c>
      <c r="E274" s="323" t="s">
        <v>104</v>
      </c>
      <c r="F274" s="323" t="s">
        <v>377</v>
      </c>
      <c r="G274" s="323">
        <v>947.1</v>
      </c>
      <c r="H274" s="323" t="s">
        <v>104</v>
      </c>
      <c r="I274" s="323">
        <v>1041.81</v>
      </c>
    </row>
    <row r="275" spans="4:9">
      <c r="D275" s="323">
        <v>1.1000000000000001</v>
      </c>
      <c r="E275" s="323" t="s">
        <v>104</v>
      </c>
      <c r="F275" s="323" t="s">
        <v>369</v>
      </c>
      <c r="G275" s="323">
        <v>884.4</v>
      </c>
      <c r="H275" s="323" t="s">
        <v>104</v>
      </c>
      <c r="I275" s="323">
        <v>972.84</v>
      </c>
    </row>
    <row r="276" spans="4:9">
      <c r="D276" s="323">
        <v>2.2000000000000002</v>
      </c>
      <c r="E276" s="323" t="s">
        <v>104</v>
      </c>
      <c r="F276" s="323" t="s">
        <v>370</v>
      </c>
      <c r="G276" s="323">
        <v>618.20000000000005</v>
      </c>
      <c r="H276" s="323" t="s">
        <v>104</v>
      </c>
      <c r="I276" s="323">
        <v>1360.04</v>
      </c>
    </row>
    <row r="277" spans="4:9">
      <c r="D277" s="323">
        <v>2.2000000000000002</v>
      </c>
      <c r="E277" s="323" t="s">
        <v>104</v>
      </c>
      <c r="F277" s="323" t="s">
        <v>371</v>
      </c>
      <c r="G277" s="323">
        <v>507.1</v>
      </c>
      <c r="H277" s="323" t="s">
        <v>104</v>
      </c>
      <c r="I277" s="323">
        <v>1115.6199999999999</v>
      </c>
    </row>
    <row r="278" spans="4:9">
      <c r="D278" s="324">
        <v>20</v>
      </c>
      <c r="E278" s="323" t="s">
        <v>44</v>
      </c>
      <c r="F278" s="323" t="s">
        <v>339</v>
      </c>
      <c r="G278" s="323">
        <v>5960</v>
      </c>
      <c r="H278" s="323" t="s">
        <v>338</v>
      </c>
      <c r="I278" s="323">
        <v>119.2</v>
      </c>
    </row>
    <row r="279" spans="4:9">
      <c r="D279" s="324">
        <v>2</v>
      </c>
      <c r="E279" s="323" t="s">
        <v>44</v>
      </c>
      <c r="F279" s="323" t="s">
        <v>446</v>
      </c>
      <c r="G279" s="323">
        <v>36.1</v>
      </c>
      <c r="H279" s="323" t="s">
        <v>44</v>
      </c>
      <c r="I279" s="323">
        <v>72.2</v>
      </c>
    </row>
    <row r="280" spans="4:9">
      <c r="D280" s="323">
        <v>1.6</v>
      </c>
      <c r="E280" s="323" t="s">
        <v>104</v>
      </c>
      <c r="F280" s="323" t="s">
        <v>369</v>
      </c>
      <c r="G280" s="323">
        <v>884.4</v>
      </c>
      <c r="H280" s="323" t="s">
        <v>104</v>
      </c>
      <c r="I280" s="323">
        <v>1415.04</v>
      </c>
    </row>
    <row r="281" spans="4:9">
      <c r="D281" s="323">
        <v>0.5</v>
      </c>
      <c r="E281" s="323" t="s">
        <v>104</v>
      </c>
      <c r="F281" s="323" t="s">
        <v>370</v>
      </c>
      <c r="G281" s="323">
        <v>618.20000000000005</v>
      </c>
      <c r="H281" s="323" t="s">
        <v>104</v>
      </c>
      <c r="I281" s="323">
        <v>309.10000000000002</v>
      </c>
    </row>
    <row r="282" spans="4:9">
      <c r="D282" s="323">
        <v>1.1000000000000001</v>
      </c>
      <c r="E282" s="323" t="s">
        <v>104</v>
      </c>
      <c r="F282" s="323" t="s">
        <v>371</v>
      </c>
      <c r="G282" s="323">
        <v>507.1</v>
      </c>
      <c r="H282" s="323" t="s">
        <v>104</v>
      </c>
      <c r="I282" s="323">
        <v>557.80999999999995</v>
      </c>
    </row>
    <row r="283" spans="4:9">
      <c r="D283" s="323"/>
      <c r="E283" s="323" t="s">
        <v>342</v>
      </c>
      <c r="F283" s="323" t="s">
        <v>343</v>
      </c>
      <c r="G283" s="323"/>
      <c r="H283" s="323" t="s">
        <v>342</v>
      </c>
      <c r="I283" s="323">
        <v>0.28000000000000003</v>
      </c>
    </row>
    <row r="284" spans="4:9">
      <c r="D284" s="323"/>
      <c r="E284" s="323"/>
      <c r="F284" s="323"/>
      <c r="G284" s="323"/>
      <c r="H284" s="323"/>
      <c r="I284" s="323" t="s">
        <v>163</v>
      </c>
    </row>
    <row r="285" spans="4:9">
      <c r="D285" s="323"/>
      <c r="E285" s="323"/>
      <c r="F285" s="323" t="s">
        <v>394</v>
      </c>
      <c r="G285" s="323"/>
      <c r="H285" s="323"/>
      <c r="I285" s="323">
        <v>24017.19</v>
      </c>
    </row>
    <row r="286" spans="4:9">
      <c r="D286" s="323"/>
      <c r="E286" s="323"/>
      <c r="F286" s="323"/>
      <c r="G286" s="323"/>
      <c r="H286" s="323"/>
      <c r="I286" s="323" t="s">
        <v>163</v>
      </c>
    </row>
    <row r="287" spans="4:9">
      <c r="D287" s="323"/>
      <c r="E287" s="323"/>
      <c r="F287" s="323" t="s">
        <v>395</v>
      </c>
      <c r="G287" s="323"/>
      <c r="H287" s="323"/>
      <c r="I287" s="323">
        <v>2401.7199999999998</v>
      </c>
    </row>
    <row r="288" spans="4:9">
      <c r="D288" s="323" t="s">
        <v>447</v>
      </c>
      <c r="E288" s="323" t="s">
        <v>336</v>
      </c>
      <c r="F288" s="323" t="s">
        <v>448</v>
      </c>
      <c r="G288" s="323"/>
      <c r="H288" s="323"/>
      <c r="I288" s="323"/>
    </row>
    <row r="289" spans="4:9">
      <c r="D289" s="323"/>
      <c r="E289" s="323"/>
      <c r="F289" s="323" t="s">
        <v>163</v>
      </c>
      <c r="G289" s="323"/>
      <c r="H289" s="323"/>
      <c r="I289" s="323"/>
    </row>
    <row r="290" spans="4:9">
      <c r="D290" s="323">
        <v>0.14000000000000001</v>
      </c>
      <c r="E290" s="323" t="s">
        <v>13</v>
      </c>
      <c r="F290" s="323" t="s">
        <v>348</v>
      </c>
      <c r="G290" s="323">
        <v>3394.98</v>
      </c>
      <c r="H290" s="323" t="s">
        <v>13</v>
      </c>
      <c r="I290" s="323">
        <v>475.3</v>
      </c>
    </row>
    <row r="291" spans="4:9">
      <c r="D291" s="323">
        <v>1.1000000000000001</v>
      </c>
      <c r="E291" s="323" t="s">
        <v>368</v>
      </c>
      <c r="F291" s="323" t="s">
        <v>377</v>
      </c>
      <c r="G291" s="323">
        <v>947.1</v>
      </c>
      <c r="H291" s="323" t="s">
        <v>368</v>
      </c>
      <c r="I291" s="323">
        <v>1041.81</v>
      </c>
    </row>
    <row r="292" spans="4:9">
      <c r="D292" s="323">
        <v>0.5</v>
      </c>
      <c r="E292" s="323" t="s">
        <v>368</v>
      </c>
      <c r="F292" s="323" t="s">
        <v>370</v>
      </c>
      <c r="G292" s="323">
        <v>618.20000000000005</v>
      </c>
      <c r="H292" s="323" t="s">
        <v>368</v>
      </c>
      <c r="I292" s="323">
        <v>309.10000000000002</v>
      </c>
    </row>
    <row r="293" spans="4:9">
      <c r="D293" s="323">
        <v>1.1000000000000001</v>
      </c>
      <c r="E293" s="323" t="s">
        <v>368</v>
      </c>
      <c r="F293" s="323" t="s">
        <v>371</v>
      </c>
      <c r="G293" s="323">
        <v>507.1</v>
      </c>
      <c r="H293" s="323" t="s">
        <v>368</v>
      </c>
      <c r="I293" s="323">
        <v>557.80999999999995</v>
      </c>
    </row>
    <row r="294" spans="4:9">
      <c r="D294" s="323"/>
      <c r="E294" s="323" t="s">
        <v>342</v>
      </c>
      <c r="F294" s="323" t="s">
        <v>343</v>
      </c>
      <c r="G294" s="323" t="s">
        <v>112</v>
      </c>
      <c r="H294" s="323" t="s">
        <v>342</v>
      </c>
      <c r="I294" s="323">
        <v>5</v>
      </c>
    </row>
    <row r="295" spans="4:9">
      <c r="D295" s="323"/>
      <c r="E295" s="323"/>
      <c r="F295" s="323"/>
      <c r="G295" s="323"/>
      <c r="H295" s="323"/>
      <c r="I295" s="323" t="s">
        <v>163</v>
      </c>
    </row>
    <row r="296" spans="4:9">
      <c r="D296" s="323"/>
      <c r="E296" s="323"/>
      <c r="F296" s="323" t="s">
        <v>394</v>
      </c>
      <c r="G296" s="323"/>
      <c r="H296" s="323"/>
      <c r="I296" s="323">
        <v>2389.02</v>
      </c>
    </row>
    <row r="297" spans="4:9">
      <c r="D297" s="323"/>
      <c r="E297" s="323"/>
      <c r="F297" s="323" t="s">
        <v>395</v>
      </c>
      <c r="G297" s="323"/>
      <c r="H297" s="323"/>
      <c r="I297" s="323">
        <v>238.9</v>
      </c>
    </row>
    <row r="298" spans="4:9">
      <c r="D298" s="323" t="s">
        <v>447</v>
      </c>
      <c r="E298" s="323" t="s">
        <v>336</v>
      </c>
      <c r="F298" s="323" t="s">
        <v>448</v>
      </c>
      <c r="G298" s="323"/>
      <c r="H298" s="323"/>
      <c r="I298" s="323"/>
    </row>
    <row r="299" spans="4:9">
      <c r="D299" s="323"/>
      <c r="E299" s="323"/>
      <c r="F299" s="323" t="s">
        <v>163</v>
      </c>
      <c r="G299" s="323"/>
      <c r="H299" s="323"/>
      <c r="I299" s="323"/>
    </row>
    <row r="300" spans="4:9">
      <c r="D300" s="323">
        <v>0.14000000000000001</v>
      </c>
      <c r="E300" s="323" t="s">
        <v>13</v>
      </c>
      <c r="F300" s="323" t="s">
        <v>348</v>
      </c>
      <c r="G300" s="323">
        <v>3394.98</v>
      </c>
      <c r="H300" s="323" t="s">
        <v>13</v>
      </c>
      <c r="I300" s="323">
        <v>475.3</v>
      </c>
    </row>
    <row r="301" spans="4:9">
      <c r="D301" s="323">
        <v>1.1000000000000001</v>
      </c>
      <c r="E301" s="323" t="s">
        <v>368</v>
      </c>
      <c r="F301" s="323" t="s">
        <v>377</v>
      </c>
      <c r="G301" s="323">
        <v>947.1</v>
      </c>
      <c r="H301" s="323" t="s">
        <v>368</v>
      </c>
      <c r="I301" s="323">
        <v>1041.81</v>
      </c>
    </row>
    <row r="302" spans="4:9">
      <c r="D302" s="323">
        <v>0.5</v>
      </c>
      <c r="E302" s="323" t="s">
        <v>368</v>
      </c>
      <c r="F302" s="323" t="s">
        <v>370</v>
      </c>
      <c r="G302" s="323">
        <v>618.20000000000005</v>
      </c>
      <c r="H302" s="323" t="s">
        <v>368</v>
      </c>
      <c r="I302" s="323">
        <v>309.10000000000002</v>
      </c>
    </row>
    <row r="303" spans="4:9">
      <c r="D303" s="323">
        <v>1.1000000000000001</v>
      </c>
      <c r="E303" s="323" t="s">
        <v>368</v>
      </c>
      <c r="F303" s="323" t="s">
        <v>371</v>
      </c>
      <c r="G303" s="323">
        <v>507.1</v>
      </c>
      <c r="H303" s="323" t="s">
        <v>368</v>
      </c>
      <c r="I303" s="323">
        <v>557.80999999999995</v>
      </c>
    </row>
    <row r="304" spans="4:9">
      <c r="D304" s="323"/>
      <c r="E304" s="323" t="s">
        <v>342</v>
      </c>
      <c r="F304" s="323" t="s">
        <v>343</v>
      </c>
      <c r="G304" s="323" t="s">
        <v>112</v>
      </c>
      <c r="H304" s="323" t="s">
        <v>342</v>
      </c>
      <c r="I304" s="323">
        <v>5</v>
      </c>
    </row>
    <row r="305" spans="4:9">
      <c r="D305" s="323"/>
      <c r="E305" s="323"/>
      <c r="F305" s="323"/>
      <c r="G305" s="323"/>
      <c r="H305" s="323"/>
      <c r="I305" s="323" t="s">
        <v>163</v>
      </c>
    </row>
    <row r="306" spans="4:9">
      <c r="D306" s="323"/>
      <c r="E306" s="323"/>
      <c r="F306" s="323" t="s">
        <v>394</v>
      </c>
      <c r="G306" s="323"/>
      <c r="H306" s="323"/>
      <c r="I306" s="323">
        <v>2389.02</v>
      </c>
    </row>
    <row r="307" spans="4:9">
      <c r="D307" s="323"/>
      <c r="E307" s="323"/>
      <c r="F307" s="323"/>
      <c r="G307" s="323"/>
      <c r="H307" s="323"/>
      <c r="I307" s="323" t="s">
        <v>163</v>
      </c>
    </row>
    <row r="308" spans="4:9">
      <c r="D308" s="323"/>
      <c r="E308" s="323"/>
      <c r="F308" s="323" t="s">
        <v>395</v>
      </c>
      <c r="G308" s="323"/>
      <c r="H308" s="323"/>
      <c r="I308" s="323">
        <v>238.9</v>
      </c>
    </row>
    <row r="309" spans="4:9">
      <c r="D309" s="323" t="s">
        <v>112</v>
      </c>
      <c r="E309" s="323"/>
      <c r="F309" s="323"/>
      <c r="G309" s="323"/>
      <c r="H309" s="323"/>
      <c r="I309" s="323"/>
    </row>
    <row r="310" spans="4:9">
      <c r="D310" s="323"/>
      <c r="E310" s="323" t="s">
        <v>336</v>
      </c>
      <c r="F310" s="323" t="s">
        <v>449</v>
      </c>
      <c r="G310" s="323"/>
      <c r="H310" s="323"/>
      <c r="I310" s="323"/>
    </row>
    <row r="311" spans="4:9">
      <c r="D311" s="323"/>
      <c r="E311" s="323"/>
      <c r="F311" s="323" t="s">
        <v>163</v>
      </c>
      <c r="G311" s="323"/>
      <c r="H311" s="323"/>
      <c r="I311" s="323"/>
    </row>
    <row r="312" spans="4:9">
      <c r="D312" s="323">
        <v>0.22</v>
      </c>
      <c r="E312" s="323" t="s">
        <v>13</v>
      </c>
      <c r="F312" s="323" t="s">
        <v>348</v>
      </c>
      <c r="G312" s="323">
        <v>3394.98</v>
      </c>
      <c r="H312" s="323" t="s">
        <v>13</v>
      </c>
      <c r="I312" s="323">
        <v>746.9</v>
      </c>
    </row>
    <row r="313" spans="4:9">
      <c r="D313" s="323">
        <v>2.2000000000000002</v>
      </c>
      <c r="E313" s="323" t="s">
        <v>368</v>
      </c>
      <c r="F313" s="323" t="s">
        <v>377</v>
      </c>
      <c r="G313" s="323">
        <v>947.1</v>
      </c>
      <c r="H313" s="323" t="s">
        <v>368</v>
      </c>
      <c r="I313" s="323">
        <v>2083.62</v>
      </c>
    </row>
    <row r="314" spans="4:9">
      <c r="D314" s="323">
        <v>0.5</v>
      </c>
      <c r="E314" s="323" t="s">
        <v>368</v>
      </c>
      <c r="F314" s="323" t="s">
        <v>370</v>
      </c>
      <c r="G314" s="323">
        <v>618.20000000000005</v>
      </c>
      <c r="H314" s="323" t="s">
        <v>368</v>
      </c>
      <c r="I314" s="323">
        <v>309.10000000000002</v>
      </c>
    </row>
    <row r="315" spans="4:9">
      <c r="D315" s="323">
        <v>3.2</v>
      </c>
      <c r="E315" s="323" t="s">
        <v>368</v>
      </c>
      <c r="F315" s="323" t="s">
        <v>371</v>
      </c>
      <c r="G315" s="323">
        <v>507.1</v>
      </c>
      <c r="H315" s="323" t="s">
        <v>368</v>
      </c>
      <c r="I315" s="323">
        <v>1622.72</v>
      </c>
    </row>
    <row r="316" spans="4:9">
      <c r="D316" s="323"/>
      <c r="E316" s="323" t="s">
        <v>342</v>
      </c>
      <c r="F316" s="323" t="s">
        <v>343</v>
      </c>
      <c r="G316" s="323" t="s">
        <v>112</v>
      </c>
      <c r="H316" s="323" t="s">
        <v>342</v>
      </c>
      <c r="I316" s="323">
        <v>5</v>
      </c>
    </row>
    <row r="317" spans="4:9">
      <c r="D317" s="323"/>
      <c r="E317" s="323"/>
      <c r="F317" s="323"/>
      <c r="G317" s="323"/>
      <c r="H317" s="323"/>
      <c r="I317" s="323"/>
    </row>
    <row r="318" spans="4:9">
      <c r="D318" s="323"/>
      <c r="E318" s="323"/>
      <c r="F318" s="323" t="s">
        <v>394</v>
      </c>
      <c r="G318" s="323"/>
      <c r="H318" s="323"/>
      <c r="I318" s="323">
        <f>SUM(I312:I317)</f>
        <v>4767.34</v>
      </c>
    </row>
    <row r="319" spans="4:9">
      <c r="D319" s="323"/>
      <c r="E319" s="323"/>
      <c r="F319" s="323"/>
      <c r="G319" s="323"/>
      <c r="H319" s="323"/>
      <c r="I319" s="323" t="s">
        <v>163</v>
      </c>
    </row>
    <row r="320" spans="4:9">
      <c r="D320" s="323"/>
      <c r="E320" s="323"/>
      <c r="F320" s="323" t="s">
        <v>395</v>
      </c>
      <c r="G320" s="323"/>
      <c r="H320" s="323"/>
      <c r="I320" s="323">
        <v>476.73</v>
      </c>
    </row>
    <row r="321" spans="4:9">
      <c r="D321" s="323"/>
      <c r="E321" s="323" t="s">
        <v>336</v>
      </c>
      <c r="F321" s="323" t="s">
        <v>450</v>
      </c>
      <c r="G321" s="323"/>
      <c r="H321" s="323"/>
      <c r="I321" s="323"/>
    </row>
    <row r="322" spans="4:9">
      <c r="D322" s="323"/>
      <c r="E322" s="323"/>
      <c r="F322" s="323" t="s">
        <v>163</v>
      </c>
      <c r="G322" s="323"/>
      <c r="H322" s="323"/>
      <c r="I322" s="323"/>
    </row>
    <row r="323" spans="4:9">
      <c r="D323" s="323">
        <v>0.22</v>
      </c>
      <c r="E323" s="323" t="s">
        <v>13</v>
      </c>
      <c r="F323" s="323" t="s">
        <v>346</v>
      </c>
      <c r="G323" s="323">
        <v>4539.3</v>
      </c>
      <c r="H323" s="323" t="s">
        <v>13</v>
      </c>
      <c r="I323" s="323">
        <v>998.65</v>
      </c>
    </row>
    <row r="324" spans="4:9">
      <c r="D324" s="323">
        <v>2.2000000000000002</v>
      </c>
      <c r="E324" s="323" t="s">
        <v>368</v>
      </c>
      <c r="F324" s="323" t="s">
        <v>377</v>
      </c>
      <c r="G324" s="323">
        <v>947.1</v>
      </c>
      <c r="H324" s="323" t="s">
        <v>368</v>
      </c>
      <c r="I324" s="323">
        <v>2083.62</v>
      </c>
    </row>
    <row r="325" spans="4:9">
      <c r="D325" s="323">
        <v>0.5</v>
      </c>
      <c r="E325" s="323" t="s">
        <v>368</v>
      </c>
      <c r="F325" s="323" t="s">
        <v>370</v>
      </c>
      <c r="G325" s="323">
        <v>618.20000000000005</v>
      </c>
      <c r="H325" s="323" t="s">
        <v>368</v>
      </c>
      <c r="I325" s="323">
        <v>309.10000000000002</v>
      </c>
    </row>
    <row r="326" spans="4:9">
      <c r="D326" s="323">
        <v>3.2</v>
      </c>
      <c r="E326" s="323" t="s">
        <v>368</v>
      </c>
      <c r="F326" s="323" t="s">
        <v>371</v>
      </c>
      <c r="G326" s="323">
        <v>507.1</v>
      </c>
      <c r="H326" s="323" t="s">
        <v>368</v>
      </c>
      <c r="I326" s="323">
        <v>1622.72</v>
      </c>
    </row>
    <row r="327" spans="4:9">
      <c r="D327" s="323"/>
      <c r="E327" s="323" t="s">
        <v>342</v>
      </c>
      <c r="F327" s="323" t="s">
        <v>343</v>
      </c>
      <c r="G327" s="323" t="s">
        <v>112</v>
      </c>
      <c r="H327" s="323" t="s">
        <v>342</v>
      </c>
      <c r="I327" s="323">
        <v>5</v>
      </c>
    </row>
    <row r="328" spans="4:9">
      <c r="D328" s="323"/>
      <c r="E328" s="323"/>
      <c r="F328" s="323" t="s">
        <v>394</v>
      </c>
      <c r="G328" s="323"/>
      <c r="H328" s="323"/>
      <c r="I328" s="323">
        <f>SUM(I323:I327)</f>
        <v>5019.09</v>
      </c>
    </row>
    <row r="329" spans="4:9">
      <c r="D329" s="323"/>
      <c r="E329" s="323"/>
      <c r="F329" s="323"/>
      <c r="G329" s="323"/>
      <c r="H329" s="323"/>
      <c r="I329" s="323" t="s">
        <v>163</v>
      </c>
    </row>
    <row r="330" spans="4:9">
      <c r="D330" s="323"/>
      <c r="E330" s="323"/>
      <c r="F330" s="323" t="s">
        <v>395</v>
      </c>
      <c r="G330" s="323"/>
      <c r="H330" s="323"/>
      <c r="I330" s="323">
        <v>501.91</v>
      </c>
    </row>
    <row r="331" spans="4:9">
      <c r="D331" s="323" t="s">
        <v>451</v>
      </c>
      <c r="E331" s="323" t="s">
        <v>336</v>
      </c>
      <c r="F331" s="323" t="s">
        <v>452</v>
      </c>
      <c r="G331" s="323"/>
      <c r="H331" s="323"/>
      <c r="I331" s="323"/>
    </row>
    <row r="332" spans="4:9">
      <c r="D332" s="323"/>
      <c r="E332" s="323"/>
      <c r="F332" s="323" t="s">
        <v>453</v>
      </c>
      <c r="G332" s="323"/>
      <c r="H332" s="323"/>
      <c r="I332" s="323"/>
    </row>
    <row r="333" spans="4:9">
      <c r="D333" s="323"/>
      <c r="E333" s="323"/>
      <c r="F333" s="323" t="s">
        <v>163</v>
      </c>
      <c r="G333" s="323"/>
      <c r="H333" s="323"/>
      <c r="I333" s="323"/>
    </row>
    <row r="334" spans="4:9">
      <c r="D334" s="323">
        <v>0.22</v>
      </c>
      <c r="E334" s="323" t="s">
        <v>13</v>
      </c>
      <c r="F334" s="323" t="s">
        <v>347</v>
      </c>
      <c r="G334" s="323">
        <v>3824.1</v>
      </c>
      <c r="H334" s="323" t="s">
        <v>13</v>
      </c>
      <c r="I334" s="323">
        <v>841.3</v>
      </c>
    </row>
    <row r="335" spans="4:9">
      <c r="D335" s="323">
        <v>2.2000000000000002</v>
      </c>
      <c r="E335" s="323" t="s">
        <v>104</v>
      </c>
      <c r="F335" s="323" t="s">
        <v>377</v>
      </c>
      <c r="G335" s="323">
        <v>947.1</v>
      </c>
      <c r="H335" s="323" t="s">
        <v>104</v>
      </c>
      <c r="I335" s="323">
        <v>2083.62</v>
      </c>
    </row>
    <row r="336" spans="4:9">
      <c r="D336" s="323">
        <v>0.5</v>
      </c>
      <c r="E336" s="323" t="s">
        <v>104</v>
      </c>
      <c r="F336" s="323" t="s">
        <v>454</v>
      </c>
      <c r="G336" s="323">
        <v>618.20000000000005</v>
      </c>
      <c r="H336" s="323" t="s">
        <v>104</v>
      </c>
      <c r="I336" s="323">
        <v>309.10000000000002</v>
      </c>
    </row>
    <row r="337" spans="4:9">
      <c r="D337" s="323">
        <v>3.2</v>
      </c>
      <c r="E337" s="323" t="s">
        <v>104</v>
      </c>
      <c r="F337" s="323" t="s">
        <v>371</v>
      </c>
      <c r="G337" s="323">
        <v>507.1</v>
      </c>
      <c r="H337" s="323" t="s">
        <v>104</v>
      </c>
      <c r="I337" s="323">
        <v>1622.72</v>
      </c>
    </row>
    <row r="338" spans="4:9">
      <c r="D338" s="323"/>
      <c r="E338" s="323" t="s">
        <v>342</v>
      </c>
      <c r="F338" s="323" t="s">
        <v>343</v>
      </c>
      <c r="G338" s="323" t="s">
        <v>112</v>
      </c>
      <c r="H338" s="323" t="s">
        <v>342</v>
      </c>
      <c r="I338" s="323">
        <v>5</v>
      </c>
    </row>
    <row r="339" spans="4:9">
      <c r="D339" s="323"/>
      <c r="E339" s="323"/>
      <c r="F339" s="323"/>
      <c r="G339" s="323"/>
      <c r="H339" s="323"/>
      <c r="I339" s="323" t="s">
        <v>163</v>
      </c>
    </row>
    <row r="340" spans="4:9">
      <c r="D340" s="323"/>
      <c r="E340" s="323"/>
      <c r="F340" s="323" t="s">
        <v>394</v>
      </c>
      <c r="G340" s="323"/>
      <c r="H340" s="323"/>
      <c r="I340" s="323">
        <v>4861.74</v>
      </c>
    </row>
    <row r="341" spans="4:9">
      <c r="D341" s="323" t="s">
        <v>112</v>
      </c>
      <c r="E341" s="323"/>
      <c r="F341" s="323"/>
      <c r="G341" s="323"/>
      <c r="H341" s="323"/>
      <c r="I341" s="323" t="s">
        <v>163</v>
      </c>
    </row>
    <row r="342" spans="4:9">
      <c r="D342" s="323"/>
      <c r="E342" s="323"/>
      <c r="F342" s="323" t="s">
        <v>395</v>
      </c>
      <c r="G342" s="323"/>
      <c r="H342" s="323"/>
      <c r="I342" s="323">
        <v>486.17</v>
      </c>
    </row>
    <row r="343" spans="4:9">
      <c r="D343" s="323" t="s">
        <v>640</v>
      </c>
      <c r="E343" s="323" t="s">
        <v>336</v>
      </c>
      <c r="F343" s="323" t="s">
        <v>641</v>
      </c>
      <c r="G343" s="323"/>
      <c r="H343" s="323"/>
      <c r="I343" s="323"/>
    </row>
    <row r="344" spans="4:9">
      <c r="D344" s="323"/>
      <c r="E344" s="323"/>
      <c r="F344" s="323" t="s">
        <v>642</v>
      </c>
      <c r="G344" s="323"/>
      <c r="H344" s="323"/>
      <c r="I344" s="323"/>
    </row>
    <row r="345" spans="4:9">
      <c r="D345" s="323"/>
      <c r="E345" s="323"/>
      <c r="F345" s="323" t="s">
        <v>163</v>
      </c>
      <c r="G345" s="323" t="s">
        <v>163</v>
      </c>
      <c r="H345" s="323"/>
      <c r="I345" s="323"/>
    </row>
    <row r="346" spans="4:9">
      <c r="D346" s="327">
        <v>0.53339999999999999</v>
      </c>
      <c r="E346" s="323" t="s">
        <v>141</v>
      </c>
      <c r="F346" s="323" t="s">
        <v>643</v>
      </c>
      <c r="G346" s="323">
        <v>208.8</v>
      </c>
      <c r="H346" s="323" t="s">
        <v>141</v>
      </c>
      <c r="I346" s="323">
        <v>111.37</v>
      </c>
    </row>
    <row r="347" spans="4:9">
      <c r="D347" s="323">
        <v>4.24</v>
      </c>
      <c r="E347" s="323" t="s">
        <v>21</v>
      </c>
      <c r="F347" s="323" t="s">
        <v>644</v>
      </c>
      <c r="G347" s="323">
        <v>35.61</v>
      </c>
      <c r="H347" s="323" t="s">
        <v>21</v>
      </c>
      <c r="I347" s="323">
        <v>150.99</v>
      </c>
    </row>
    <row r="348" spans="4:9">
      <c r="D348" s="323">
        <v>16</v>
      </c>
      <c r="E348" s="323" t="s">
        <v>432</v>
      </c>
      <c r="F348" s="323" t="s">
        <v>645</v>
      </c>
      <c r="G348" s="323">
        <v>1</v>
      </c>
      <c r="H348" s="323" t="s">
        <v>434</v>
      </c>
      <c r="I348" s="323">
        <v>16</v>
      </c>
    </row>
    <row r="349" spans="4:9">
      <c r="D349" s="327">
        <v>0.53339999999999999</v>
      </c>
      <c r="E349" s="323" t="s">
        <v>141</v>
      </c>
      <c r="F349" s="323" t="s">
        <v>646</v>
      </c>
      <c r="G349" s="323">
        <v>204.72</v>
      </c>
      <c r="H349" s="323" t="s">
        <v>141</v>
      </c>
      <c r="I349" s="323">
        <v>109.2</v>
      </c>
    </row>
    <row r="350" spans="4:9">
      <c r="D350" s="323"/>
      <c r="E350" s="323" t="s">
        <v>342</v>
      </c>
      <c r="F350" s="323" t="s">
        <v>527</v>
      </c>
      <c r="G350" s="323"/>
      <c r="H350" s="323" t="s">
        <v>342</v>
      </c>
      <c r="I350" s="323"/>
    </row>
    <row r="351" spans="4:9">
      <c r="D351" s="323"/>
      <c r="E351" s="323"/>
      <c r="F351" s="323" t="s">
        <v>647</v>
      </c>
      <c r="G351" s="323"/>
      <c r="H351" s="323"/>
      <c r="I351" s="323"/>
    </row>
    <row r="352" spans="4:9">
      <c r="D352" s="323"/>
      <c r="E352" s="323"/>
      <c r="F352" s="323"/>
      <c r="G352" s="323"/>
      <c r="H352" s="323"/>
      <c r="I352" s="323" t="s">
        <v>163</v>
      </c>
    </row>
    <row r="353" spans="4:9">
      <c r="D353" s="323"/>
      <c r="E353" s="323"/>
      <c r="F353" s="323" t="s">
        <v>648</v>
      </c>
      <c r="G353" s="323"/>
      <c r="H353" s="323"/>
      <c r="I353" s="323">
        <v>387.56</v>
      </c>
    </row>
    <row r="354" spans="4:9">
      <c r="D354" s="323"/>
      <c r="E354" s="323"/>
      <c r="F354" s="323"/>
      <c r="G354" s="323"/>
      <c r="H354" s="323"/>
      <c r="I354" s="323" t="s">
        <v>163</v>
      </c>
    </row>
    <row r="355" spans="4:9">
      <c r="D355" s="323"/>
      <c r="E355" s="323"/>
      <c r="F355" s="323" t="s">
        <v>649</v>
      </c>
      <c r="G355" s="323"/>
      <c r="H355" s="323"/>
      <c r="I355" s="323">
        <v>726.7</v>
      </c>
    </row>
    <row r="356" spans="4:9">
      <c r="D356" s="323" t="s">
        <v>112</v>
      </c>
      <c r="E356" s="323"/>
      <c r="F356" s="323"/>
      <c r="G356" s="323"/>
      <c r="H356" s="323"/>
      <c r="I356" s="323" t="s">
        <v>380</v>
      </c>
    </row>
    <row r="357" spans="4:9">
      <c r="D357" s="323" t="s">
        <v>40</v>
      </c>
      <c r="E357" s="323" t="s">
        <v>336</v>
      </c>
      <c r="F357" s="323" t="s">
        <v>650</v>
      </c>
      <c r="G357" s="323"/>
      <c r="H357" s="323"/>
      <c r="I357" s="323"/>
    </row>
    <row r="358" spans="4:9">
      <c r="D358" s="323"/>
      <c r="E358" s="323"/>
      <c r="F358" s="323" t="s">
        <v>163</v>
      </c>
      <c r="G358" s="323"/>
      <c r="H358" s="323"/>
      <c r="I358" s="323"/>
    </row>
    <row r="359" spans="4:9">
      <c r="D359" s="323">
        <v>0.03</v>
      </c>
      <c r="E359" s="323" t="s">
        <v>13</v>
      </c>
      <c r="F359" s="323" t="s">
        <v>651</v>
      </c>
      <c r="G359" s="323">
        <v>6958.36</v>
      </c>
      <c r="H359" s="323" t="s">
        <v>13</v>
      </c>
      <c r="I359" s="323">
        <v>208.75</v>
      </c>
    </row>
    <row r="360" spans="4:9">
      <c r="D360" s="323">
        <v>0.5</v>
      </c>
      <c r="E360" s="323" t="s">
        <v>104</v>
      </c>
      <c r="F360" s="323" t="s">
        <v>377</v>
      </c>
      <c r="G360" s="323">
        <v>947.1</v>
      </c>
      <c r="H360" s="323" t="s">
        <v>104</v>
      </c>
      <c r="I360" s="323">
        <v>473.55</v>
      </c>
    </row>
    <row r="361" spans="4:9">
      <c r="D361" s="323">
        <v>0.75</v>
      </c>
      <c r="E361" s="323" t="s">
        <v>104</v>
      </c>
      <c r="F361" s="323" t="s">
        <v>370</v>
      </c>
      <c r="G361" s="323">
        <v>618.20000000000005</v>
      </c>
      <c r="H361" s="323" t="s">
        <v>104</v>
      </c>
      <c r="I361" s="323">
        <v>463.65</v>
      </c>
    </row>
    <row r="362" spans="4:9">
      <c r="D362" s="323"/>
      <c r="E362" s="323" t="s">
        <v>342</v>
      </c>
      <c r="F362" s="323" t="s">
        <v>343</v>
      </c>
      <c r="G362" s="323">
        <v>0</v>
      </c>
      <c r="H362" s="323" t="s">
        <v>342</v>
      </c>
      <c r="I362" s="323">
        <v>0</v>
      </c>
    </row>
    <row r="363" spans="4:9">
      <c r="D363" s="323"/>
      <c r="E363" s="323"/>
      <c r="F363" s="323"/>
      <c r="G363" s="323"/>
      <c r="H363" s="323"/>
      <c r="I363" s="323" t="s">
        <v>163</v>
      </c>
    </row>
    <row r="364" spans="4:9">
      <c r="D364" s="323"/>
      <c r="E364" s="323"/>
      <c r="F364" s="323" t="s">
        <v>652</v>
      </c>
      <c r="G364" s="323"/>
      <c r="H364" s="323"/>
      <c r="I364" s="323">
        <v>1145.95</v>
      </c>
    </row>
    <row r="365" spans="4:9">
      <c r="D365" s="323"/>
      <c r="E365" s="323"/>
      <c r="F365" s="323"/>
      <c r="G365" s="323"/>
      <c r="H365" s="323"/>
      <c r="I365" s="323" t="s">
        <v>163</v>
      </c>
    </row>
    <row r="366" spans="4:9">
      <c r="D366" s="323"/>
      <c r="E366" s="323"/>
      <c r="F366" s="323" t="s">
        <v>653</v>
      </c>
      <c r="G366" s="323"/>
      <c r="H366" s="323"/>
      <c r="I366" s="323">
        <v>1542.33</v>
      </c>
    </row>
    <row r="367" spans="4:9">
      <c r="D367" s="323"/>
      <c r="E367" s="323"/>
      <c r="F367" s="323"/>
      <c r="G367" s="323"/>
      <c r="H367" s="323"/>
      <c r="I367" s="323" t="s">
        <v>380</v>
      </c>
    </row>
    <row r="368" spans="4:9">
      <c r="D368" s="323"/>
      <c r="E368" s="323"/>
      <c r="F368" s="323" t="s">
        <v>381</v>
      </c>
      <c r="G368" s="323">
        <v>1542.33</v>
      </c>
      <c r="H368" s="323">
        <v>4.59</v>
      </c>
      <c r="I368" s="323">
        <v>1546.92</v>
      </c>
    </row>
    <row r="369" spans="4:9">
      <c r="D369" s="323"/>
      <c r="E369" s="323"/>
      <c r="F369" s="323" t="s">
        <v>382</v>
      </c>
      <c r="G369" s="323">
        <v>1546.92</v>
      </c>
      <c r="H369" s="323">
        <v>9.0399999999999991</v>
      </c>
      <c r="I369" s="323">
        <v>1555.96</v>
      </c>
    </row>
    <row r="370" spans="4:9">
      <c r="D370" s="323" t="s">
        <v>455</v>
      </c>
      <c r="E370" s="323" t="s">
        <v>336</v>
      </c>
      <c r="F370" s="323" t="s">
        <v>456</v>
      </c>
      <c r="G370" s="323"/>
      <c r="H370" s="323"/>
      <c r="I370" s="323"/>
    </row>
    <row r="371" spans="4:9">
      <c r="D371" s="323"/>
      <c r="E371" s="323"/>
      <c r="F371" s="323" t="s">
        <v>457</v>
      </c>
      <c r="G371" s="323"/>
      <c r="H371" s="323"/>
      <c r="I371" s="323"/>
    </row>
    <row r="372" spans="4:9">
      <c r="D372" s="323"/>
      <c r="E372" s="323"/>
      <c r="F372" s="323" t="s">
        <v>458</v>
      </c>
      <c r="G372" s="323"/>
      <c r="H372" s="323"/>
      <c r="I372" s="323"/>
    </row>
    <row r="373" spans="4:9">
      <c r="D373" s="323"/>
      <c r="E373" s="323"/>
      <c r="F373" s="323" t="s">
        <v>459</v>
      </c>
      <c r="G373" s="323"/>
      <c r="H373" s="323"/>
      <c r="I373" s="323"/>
    </row>
    <row r="374" spans="4:9">
      <c r="D374" s="323"/>
      <c r="E374" s="323"/>
      <c r="F374" s="323" t="s">
        <v>163</v>
      </c>
      <c r="G374" s="323"/>
      <c r="H374" s="323"/>
      <c r="I374" s="323"/>
    </row>
    <row r="375" spans="4:9">
      <c r="D375" s="323">
        <v>1.8</v>
      </c>
      <c r="E375" s="323" t="s">
        <v>44</v>
      </c>
      <c r="F375" s="323" t="s">
        <v>460</v>
      </c>
      <c r="G375" s="323">
        <v>22.4</v>
      </c>
      <c r="H375" s="323" t="s">
        <v>44</v>
      </c>
      <c r="I375" s="323">
        <v>40.32</v>
      </c>
    </row>
    <row r="376" spans="4:9">
      <c r="D376" s="323">
        <v>0.25</v>
      </c>
      <c r="E376" s="323" t="s">
        <v>368</v>
      </c>
      <c r="F376" s="323" t="s">
        <v>461</v>
      </c>
      <c r="G376" s="323">
        <v>756.8</v>
      </c>
      <c r="H376" s="323" t="s">
        <v>368</v>
      </c>
      <c r="I376" s="323">
        <v>189.2</v>
      </c>
    </row>
    <row r="377" spans="4:9">
      <c r="D377" s="323">
        <v>0.25</v>
      </c>
      <c r="E377" s="323" t="s">
        <v>368</v>
      </c>
      <c r="F377" s="323" t="s">
        <v>454</v>
      </c>
      <c r="G377" s="323">
        <v>618.20000000000005</v>
      </c>
      <c r="H377" s="323" t="s">
        <v>368</v>
      </c>
      <c r="I377" s="323">
        <v>154.55000000000001</v>
      </c>
    </row>
    <row r="378" spans="4:9">
      <c r="D378" s="323">
        <v>0.4</v>
      </c>
      <c r="E378" s="323" t="s">
        <v>368</v>
      </c>
      <c r="F378" s="323" t="s">
        <v>371</v>
      </c>
      <c r="G378" s="323">
        <v>507.1</v>
      </c>
      <c r="H378" s="323" t="s">
        <v>368</v>
      </c>
      <c r="I378" s="323">
        <v>202.84</v>
      </c>
    </row>
    <row r="379" spans="4:9">
      <c r="D379" s="323"/>
      <c r="E379" s="323"/>
      <c r="F379" s="323"/>
      <c r="G379" s="323" t="s">
        <v>112</v>
      </c>
      <c r="H379" s="323"/>
      <c r="I379" s="323">
        <v>586.91</v>
      </c>
    </row>
    <row r="380" spans="4:9">
      <c r="D380" s="323"/>
      <c r="E380" s="323"/>
      <c r="F380" s="323"/>
      <c r="G380" s="323"/>
      <c r="H380" s="323"/>
      <c r="I380" s="323">
        <v>58.69</v>
      </c>
    </row>
    <row r="381" spans="4:9">
      <c r="D381" s="323"/>
      <c r="E381" s="323" t="s">
        <v>336</v>
      </c>
      <c r="F381" s="323" t="s">
        <v>462</v>
      </c>
      <c r="G381" s="323"/>
      <c r="H381" s="323"/>
      <c r="I381" s="323"/>
    </row>
    <row r="382" spans="4:9">
      <c r="D382" s="323"/>
      <c r="E382" s="323"/>
      <c r="F382" s="323" t="s">
        <v>463</v>
      </c>
      <c r="G382" s="323"/>
      <c r="H382" s="323"/>
      <c r="I382" s="323"/>
    </row>
    <row r="383" spans="4:9">
      <c r="D383" s="323"/>
      <c r="E383" s="323"/>
      <c r="F383" s="323" t="s">
        <v>464</v>
      </c>
      <c r="G383" s="323"/>
      <c r="H383" s="323"/>
      <c r="I383" s="323"/>
    </row>
    <row r="384" spans="4:9">
      <c r="D384" s="323"/>
      <c r="E384" s="323"/>
      <c r="F384" s="323" t="s">
        <v>163</v>
      </c>
      <c r="G384" s="323"/>
      <c r="H384" s="323"/>
      <c r="I384" s="323"/>
    </row>
    <row r="385" spans="4:9">
      <c r="D385" s="323">
        <v>1.34</v>
      </c>
      <c r="E385" s="323" t="s">
        <v>44</v>
      </c>
      <c r="F385" s="323" t="s">
        <v>465</v>
      </c>
      <c r="G385" s="323">
        <v>73.099999999999994</v>
      </c>
      <c r="H385" s="323" t="s">
        <v>44</v>
      </c>
      <c r="I385" s="323">
        <v>97.95</v>
      </c>
    </row>
    <row r="386" spans="4:9">
      <c r="D386" s="323">
        <v>0.5</v>
      </c>
      <c r="E386" s="323" t="s">
        <v>104</v>
      </c>
      <c r="F386" s="323" t="s">
        <v>466</v>
      </c>
      <c r="G386" s="323">
        <v>756.8</v>
      </c>
      <c r="H386" s="323" t="s">
        <v>104</v>
      </c>
      <c r="I386" s="323">
        <v>378.4</v>
      </c>
    </row>
    <row r="387" spans="4:9">
      <c r="D387" s="323">
        <v>0.5</v>
      </c>
      <c r="E387" s="323" t="s">
        <v>104</v>
      </c>
      <c r="F387" s="323" t="s">
        <v>370</v>
      </c>
      <c r="G387" s="323">
        <v>618.20000000000005</v>
      </c>
      <c r="H387" s="323" t="s">
        <v>104</v>
      </c>
      <c r="I387" s="323">
        <v>309.10000000000002</v>
      </c>
    </row>
    <row r="388" spans="4:9">
      <c r="D388" s="323">
        <v>0.8</v>
      </c>
      <c r="E388" s="323" t="s">
        <v>104</v>
      </c>
      <c r="F388" s="323" t="s">
        <v>371</v>
      </c>
      <c r="G388" s="323">
        <v>507.1</v>
      </c>
      <c r="H388" s="323" t="s">
        <v>104</v>
      </c>
      <c r="I388" s="323">
        <v>405.68</v>
      </c>
    </row>
    <row r="389" spans="4:9">
      <c r="D389" s="323"/>
      <c r="E389" s="323" t="s">
        <v>342</v>
      </c>
      <c r="F389" s="323" t="s">
        <v>467</v>
      </c>
      <c r="G389" s="323" t="s">
        <v>112</v>
      </c>
      <c r="H389" s="323" t="s">
        <v>342</v>
      </c>
      <c r="I389" s="323">
        <v>2.6</v>
      </c>
    </row>
    <row r="390" spans="4:9">
      <c r="D390" s="323"/>
      <c r="E390" s="323"/>
      <c r="F390" s="323"/>
      <c r="G390" s="323"/>
      <c r="H390" s="323"/>
      <c r="I390" s="323" t="s">
        <v>163</v>
      </c>
    </row>
    <row r="391" spans="4:9">
      <c r="D391" s="323"/>
      <c r="E391" s="323"/>
      <c r="F391" s="323" t="s">
        <v>394</v>
      </c>
      <c r="G391" s="323"/>
      <c r="H391" s="323"/>
      <c r="I391" s="323">
        <v>1193.73</v>
      </c>
    </row>
    <row r="392" spans="4:9">
      <c r="D392" s="323"/>
      <c r="E392" s="323"/>
      <c r="F392" s="323"/>
      <c r="G392" s="323"/>
      <c r="H392" s="323"/>
      <c r="I392" s="323" t="s">
        <v>163</v>
      </c>
    </row>
    <row r="393" spans="4:9">
      <c r="D393" s="323"/>
      <c r="E393" s="323"/>
      <c r="F393" s="323" t="s">
        <v>395</v>
      </c>
      <c r="G393" s="323"/>
      <c r="H393" s="323"/>
      <c r="I393" s="323">
        <v>119.37</v>
      </c>
    </row>
    <row r="394" spans="4:9">
      <c r="D394" s="323"/>
      <c r="E394" s="323" t="s">
        <v>391</v>
      </c>
      <c r="F394" s="323" t="s">
        <v>469</v>
      </c>
      <c r="G394" s="323"/>
      <c r="H394" s="323"/>
      <c r="I394" s="323"/>
    </row>
    <row r="395" spans="4:9">
      <c r="D395" s="323"/>
      <c r="E395" s="323"/>
      <c r="F395" s="323" t="s">
        <v>163</v>
      </c>
      <c r="G395" s="323"/>
      <c r="H395" s="323"/>
      <c r="I395" s="323"/>
    </row>
    <row r="396" spans="4:9">
      <c r="D396" s="323">
        <v>7.0000000000000007E-2</v>
      </c>
      <c r="E396" s="323" t="s">
        <v>13</v>
      </c>
      <c r="F396" s="323" t="s">
        <v>470</v>
      </c>
      <c r="G396" s="323">
        <v>1322</v>
      </c>
      <c r="H396" s="323" t="s">
        <v>13</v>
      </c>
      <c r="I396" s="323">
        <v>92.54</v>
      </c>
    </row>
    <row r="397" spans="4:9">
      <c r="D397" s="323">
        <v>1.6</v>
      </c>
      <c r="E397" s="323" t="s">
        <v>368</v>
      </c>
      <c r="F397" s="323" t="s">
        <v>369</v>
      </c>
      <c r="G397" s="323">
        <v>884.4</v>
      </c>
      <c r="H397" s="323" t="s">
        <v>368</v>
      </c>
      <c r="I397" s="323">
        <v>1415.04</v>
      </c>
    </row>
    <row r="398" spans="4:9">
      <c r="D398" s="323">
        <v>0.5</v>
      </c>
      <c r="E398" s="323" t="s">
        <v>368</v>
      </c>
      <c r="F398" s="323" t="s">
        <v>370</v>
      </c>
      <c r="G398" s="323">
        <v>618.20000000000005</v>
      </c>
      <c r="H398" s="323" t="s">
        <v>368</v>
      </c>
      <c r="I398" s="323">
        <v>309.10000000000002</v>
      </c>
    </row>
    <row r="399" spans="4:9">
      <c r="D399" s="323">
        <v>2.7</v>
      </c>
      <c r="E399" s="323" t="s">
        <v>368</v>
      </c>
      <c r="F399" s="323" t="s">
        <v>371</v>
      </c>
      <c r="G399" s="323">
        <v>507.1</v>
      </c>
      <c r="H399" s="323" t="s">
        <v>368</v>
      </c>
      <c r="I399" s="323">
        <v>1369.17</v>
      </c>
    </row>
    <row r="400" spans="4:9">
      <c r="D400" s="323"/>
      <c r="E400" s="323" t="s">
        <v>342</v>
      </c>
      <c r="F400" s="323" t="s">
        <v>471</v>
      </c>
      <c r="G400" s="323" t="s">
        <v>112</v>
      </c>
      <c r="H400" s="323" t="s">
        <v>342</v>
      </c>
      <c r="I400" s="323">
        <v>2.09</v>
      </c>
    </row>
    <row r="401" spans="4:9">
      <c r="D401" s="323"/>
      <c r="E401" s="323"/>
      <c r="F401" s="323"/>
      <c r="G401" s="323"/>
      <c r="H401" s="323"/>
      <c r="I401" s="323" t="s">
        <v>163</v>
      </c>
    </row>
    <row r="402" spans="4:9">
      <c r="D402" s="323"/>
      <c r="E402" s="323"/>
      <c r="F402" s="323" t="s">
        <v>472</v>
      </c>
      <c r="G402" s="323"/>
      <c r="H402" s="323"/>
      <c r="I402" s="323">
        <v>3187.94</v>
      </c>
    </row>
    <row r="403" spans="4:9">
      <c r="D403" s="323"/>
      <c r="E403" s="323"/>
      <c r="F403" s="323"/>
      <c r="G403" s="323"/>
      <c r="H403" s="323"/>
      <c r="I403" s="323" t="s">
        <v>163</v>
      </c>
    </row>
    <row r="404" spans="4:9">
      <c r="D404" s="323"/>
      <c r="E404" s="323"/>
      <c r="F404" s="323" t="s">
        <v>395</v>
      </c>
      <c r="G404" s="323"/>
      <c r="H404" s="323"/>
      <c r="I404" s="323">
        <v>31.88</v>
      </c>
    </row>
    <row r="405" spans="4:9">
      <c r="D405" s="323"/>
      <c r="E405" s="323"/>
      <c r="F405" s="323"/>
      <c r="G405" s="323"/>
      <c r="H405" s="323"/>
      <c r="I405" s="323" t="s">
        <v>380</v>
      </c>
    </row>
    <row r="406" spans="4:9">
      <c r="D406" s="323" t="s">
        <v>654</v>
      </c>
      <c r="E406" s="323" t="s">
        <v>336</v>
      </c>
      <c r="F406" s="323" t="s">
        <v>655</v>
      </c>
      <c r="G406" s="323"/>
      <c r="H406" s="323"/>
      <c r="I406" s="323"/>
    </row>
    <row r="407" spans="4:9">
      <c r="D407" s="323"/>
      <c r="E407" s="323"/>
      <c r="F407" s="323" t="s">
        <v>656</v>
      </c>
      <c r="G407" s="323"/>
      <c r="H407" s="323"/>
      <c r="I407" s="323"/>
    </row>
    <row r="408" spans="4:9">
      <c r="D408" s="323"/>
      <c r="E408" s="323"/>
      <c r="F408" s="323" t="s">
        <v>657</v>
      </c>
      <c r="G408" s="323"/>
      <c r="H408" s="323"/>
      <c r="I408" s="323"/>
    </row>
    <row r="409" spans="4:9">
      <c r="D409" s="323"/>
      <c r="E409" s="323"/>
      <c r="F409" s="323" t="s">
        <v>658</v>
      </c>
      <c r="G409" s="323"/>
      <c r="H409" s="323"/>
      <c r="I409" s="323"/>
    </row>
    <row r="410" spans="4:9">
      <c r="D410" s="323"/>
      <c r="E410" s="323"/>
      <c r="F410" s="323" t="s">
        <v>163</v>
      </c>
      <c r="G410" s="323"/>
      <c r="H410" s="323"/>
      <c r="I410" s="323"/>
    </row>
    <row r="411" spans="4:9">
      <c r="D411" s="323">
        <v>1</v>
      </c>
      <c r="E411" s="323" t="s">
        <v>368</v>
      </c>
      <c r="F411" s="323" t="s">
        <v>659</v>
      </c>
      <c r="G411" s="323">
        <v>1190</v>
      </c>
      <c r="H411" s="323" t="s">
        <v>368</v>
      </c>
      <c r="I411" s="323">
        <v>1190</v>
      </c>
    </row>
    <row r="412" spans="4:9">
      <c r="D412" s="324">
        <v>0.40500000000000003</v>
      </c>
      <c r="E412" s="323" t="s">
        <v>13</v>
      </c>
      <c r="F412" s="323" t="s">
        <v>660</v>
      </c>
      <c r="G412" s="323">
        <v>3604.94</v>
      </c>
      <c r="H412" s="323" t="s">
        <v>13</v>
      </c>
      <c r="I412" s="323">
        <v>1460</v>
      </c>
    </row>
    <row r="413" spans="4:9">
      <c r="D413" s="323"/>
      <c r="E413" s="323"/>
      <c r="F413" s="323" t="s">
        <v>661</v>
      </c>
      <c r="G413" s="323" t="s">
        <v>112</v>
      </c>
      <c r="H413" s="323"/>
      <c r="I413" s="323" t="s">
        <v>112</v>
      </c>
    </row>
    <row r="414" spans="4:9">
      <c r="D414" s="323">
        <v>1.89</v>
      </c>
      <c r="E414" s="323" t="s">
        <v>14</v>
      </c>
      <c r="F414" s="323" t="s">
        <v>662</v>
      </c>
      <c r="G414" s="323">
        <v>263.38</v>
      </c>
      <c r="H414" s="323" t="s">
        <v>14</v>
      </c>
      <c r="I414" s="323">
        <v>497.79</v>
      </c>
    </row>
    <row r="415" spans="4:9">
      <c r="D415" s="323"/>
      <c r="E415" s="323"/>
      <c r="F415" s="323" t="s">
        <v>663</v>
      </c>
      <c r="G415" s="323" t="s">
        <v>112</v>
      </c>
      <c r="H415" s="323"/>
      <c r="I415" s="323" t="s">
        <v>112</v>
      </c>
    </row>
    <row r="416" spans="4:9">
      <c r="D416" s="324">
        <v>8.1000000000000003E-2</v>
      </c>
      <c r="E416" s="323" t="s">
        <v>13</v>
      </c>
      <c r="F416" s="323" t="s">
        <v>664</v>
      </c>
      <c r="G416" s="323">
        <v>3935.73</v>
      </c>
      <c r="H416" s="323" t="s">
        <v>13</v>
      </c>
      <c r="I416" s="323">
        <v>318.79000000000002</v>
      </c>
    </row>
    <row r="417" spans="4:9">
      <c r="D417" s="323"/>
      <c r="E417" s="323"/>
      <c r="F417" s="323" t="s">
        <v>665</v>
      </c>
      <c r="G417" s="323"/>
      <c r="H417" s="323"/>
      <c r="I417" s="323"/>
    </row>
    <row r="418" spans="4:9">
      <c r="D418" s="323">
        <v>1</v>
      </c>
      <c r="E418" s="323" t="s">
        <v>104</v>
      </c>
      <c r="F418" s="323" t="s">
        <v>508</v>
      </c>
      <c r="G418" s="323">
        <v>821.7</v>
      </c>
      <c r="H418" s="323" t="s">
        <v>104</v>
      </c>
      <c r="I418" s="323">
        <v>821.7</v>
      </c>
    </row>
    <row r="419" spans="4:9">
      <c r="D419" s="323">
        <v>0.5</v>
      </c>
      <c r="E419" s="323" t="s">
        <v>368</v>
      </c>
      <c r="F419" s="323" t="s">
        <v>369</v>
      </c>
      <c r="G419" s="323">
        <v>884.4</v>
      </c>
      <c r="H419" s="323" t="s">
        <v>368</v>
      </c>
      <c r="I419" s="323">
        <v>442.2</v>
      </c>
    </row>
    <row r="420" spans="4:9">
      <c r="D420" s="323">
        <v>0.5</v>
      </c>
      <c r="E420" s="323" t="s">
        <v>368</v>
      </c>
      <c r="F420" s="323" t="s">
        <v>370</v>
      </c>
      <c r="G420" s="323">
        <v>618.20000000000005</v>
      </c>
      <c r="H420" s="323" t="s">
        <v>368</v>
      </c>
      <c r="I420" s="323">
        <v>309.10000000000002</v>
      </c>
    </row>
    <row r="421" spans="4:9">
      <c r="D421" s="323"/>
      <c r="E421" s="323" t="s">
        <v>342</v>
      </c>
      <c r="F421" s="323" t="s">
        <v>343</v>
      </c>
      <c r="G421" s="323" t="s">
        <v>112</v>
      </c>
      <c r="H421" s="323" t="s">
        <v>342</v>
      </c>
      <c r="I421" s="323">
        <v>1.03</v>
      </c>
    </row>
    <row r="422" spans="4:9">
      <c r="D422" s="323"/>
      <c r="E422" s="323"/>
      <c r="F422" s="323" t="s">
        <v>112</v>
      </c>
      <c r="G422" s="323"/>
      <c r="H422" s="323"/>
      <c r="I422" s="323" t="s">
        <v>163</v>
      </c>
    </row>
    <row r="423" spans="4:9">
      <c r="D423" s="323"/>
      <c r="E423" s="323"/>
      <c r="F423" s="323" t="s">
        <v>493</v>
      </c>
      <c r="G423" s="323"/>
      <c r="H423" s="323"/>
      <c r="I423" s="323">
        <v>5040.6099999999997</v>
      </c>
    </row>
    <row r="424" spans="4:9">
      <c r="D424" s="323"/>
      <c r="E424" s="323"/>
      <c r="F424" s="323"/>
      <c r="G424" s="323"/>
      <c r="H424" s="323"/>
      <c r="I424" s="323" t="s">
        <v>380</v>
      </c>
    </row>
    <row r="425" spans="4:9">
      <c r="D425" s="325">
        <v>32.1</v>
      </c>
      <c r="E425" s="323" t="s">
        <v>336</v>
      </c>
      <c r="F425" s="323" t="s">
        <v>476</v>
      </c>
      <c r="G425" s="323"/>
      <c r="H425" s="323"/>
      <c r="I425" s="323"/>
    </row>
    <row r="426" spans="4:9">
      <c r="D426" s="323"/>
      <c r="E426" s="323"/>
      <c r="F426" s="323" t="s">
        <v>477</v>
      </c>
      <c r="G426" s="323"/>
      <c r="H426" s="323"/>
      <c r="I426" s="323"/>
    </row>
    <row r="427" spans="4:9">
      <c r="D427" s="323"/>
      <c r="E427" s="323"/>
      <c r="F427" s="323" t="s">
        <v>478</v>
      </c>
      <c r="G427" s="323"/>
      <c r="H427" s="323"/>
      <c r="I427" s="323"/>
    </row>
    <row r="428" spans="4:9">
      <c r="D428" s="323"/>
      <c r="E428" s="323"/>
      <c r="F428" s="323" t="s">
        <v>479</v>
      </c>
      <c r="G428" s="323"/>
      <c r="H428" s="323"/>
      <c r="I428" s="323"/>
    </row>
    <row r="429" spans="4:9">
      <c r="D429" s="323"/>
      <c r="E429" s="323"/>
      <c r="F429" s="323" t="s">
        <v>480</v>
      </c>
      <c r="G429" s="323"/>
      <c r="H429" s="323"/>
      <c r="I429" s="323"/>
    </row>
    <row r="430" spans="4:9">
      <c r="D430" s="323"/>
      <c r="E430" s="323"/>
      <c r="F430" s="323" t="s">
        <v>163</v>
      </c>
      <c r="G430" s="323"/>
      <c r="H430" s="323"/>
      <c r="I430" s="323"/>
    </row>
    <row r="431" spans="4:9">
      <c r="D431" s="323">
        <v>190</v>
      </c>
      <c r="E431" s="323" t="s">
        <v>2</v>
      </c>
      <c r="F431" s="323" t="s">
        <v>481</v>
      </c>
      <c r="G431" s="323">
        <v>16106</v>
      </c>
      <c r="H431" s="323" t="s">
        <v>482</v>
      </c>
      <c r="I431" s="323">
        <v>3060.14</v>
      </c>
    </row>
    <row r="432" spans="4:9">
      <c r="D432" s="323">
        <v>0.12</v>
      </c>
      <c r="E432" s="323" t="s">
        <v>13</v>
      </c>
      <c r="F432" s="323" t="s">
        <v>444</v>
      </c>
      <c r="G432" s="323">
        <v>4539.3</v>
      </c>
      <c r="H432" s="323" t="s">
        <v>13</v>
      </c>
      <c r="I432" s="323">
        <v>544.72</v>
      </c>
    </row>
    <row r="433" spans="4:9">
      <c r="D433" s="323">
        <v>10</v>
      </c>
      <c r="E433" s="323" t="s">
        <v>14</v>
      </c>
      <c r="F433" s="323" t="s">
        <v>483</v>
      </c>
      <c r="G433" s="323">
        <v>299.42</v>
      </c>
      <c r="H433" s="323" t="s">
        <v>14</v>
      </c>
      <c r="I433" s="323">
        <v>2994.2</v>
      </c>
    </row>
    <row r="434" spans="4:9">
      <c r="D434" s="324">
        <v>1.54</v>
      </c>
      <c r="E434" s="323" t="s">
        <v>44</v>
      </c>
      <c r="F434" s="323" t="s">
        <v>484</v>
      </c>
      <c r="G434" s="323">
        <v>42.3</v>
      </c>
      <c r="H434" s="323" t="s">
        <v>44</v>
      </c>
      <c r="I434" s="323">
        <v>65.14</v>
      </c>
    </row>
    <row r="435" spans="4:9">
      <c r="D435" s="323">
        <v>1.1000000000000001</v>
      </c>
      <c r="E435" s="323" t="s">
        <v>104</v>
      </c>
      <c r="F435" s="323" t="s">
        <v>377</v>
      </c>
      <c r="G435" s="323">
        <v>947.1</v>
      </c>
      <c r="H435" s="323" t="s">
        <v>104</v>
      </c>
      <c r="I435" s="323">
        <v>1041.81</v>
      </c>
    </row>
    <row r="436" spans="4:9">
      <c r="D436" s="323">
        <v>2.1</v>
      </c>
      <c r="E436" s="323" t="s">
        <v>104</v>
      </c>
      <c r="F436" s="323" t="s">
        <v>369</v>
      </c>
      <c r="G436" s="323">
        <v>884.4</v>
      </c>
      <c r="H436" s="323" t="s">
        <v>104</v>
      </c>
      <c r="I436" s="323">
        <v>1857.24</v>
      </c>
    </row>
    <row r="437" spans="4:9">
      <c r="D437" s="323">
        <v>2.2000000000000002</v>
      </c>
      <c r="E437" s="323" t="s">
        <v>104</v>
      </c>
      <c r="F437" s="323" t="s">
        <v>370</v>
      </c>
      <c r="G437" s="323">
        <v>618.20000000000005</v>
      </c>
      <c r="H437" s="323" t="s">
        <v>104</v>
      </c>
      <c r="I437" s="323">
        <v>1360.04</v>
      </c>
    </row>
    <row r="438" spans="4:9">
      <c r="D438" s="323">
        <v>1.1000000000000001</v>
      </c>
      <c r="E438" s="323" t="s">
        <v>104</v>
      </c>
      <c r="F438" s="323" t="s">
        <v>371</v>
      </c>
      <c r="G438" s="323">
        <v>507.1</v>
      </c>
      <c r="H438" s="323" t="s">
        <v>104</v>
      </c>
      <c r="I438" s="323">
        <v>557.80999999999995</v>
      </c>
    </row>
    <row r="439" spans="4:9">
      <c r="D439" s="323"/>
      <c r="E439" s="323" t="s">
        <v>342</v>
      </c>
      <c r="F439" s="323" t="s">
        <v>343</v>
      </c>
      <c r="G439" s="323"/>
      <c r="H439" s="323" t="s">
        <v>342</v>
      </c>
      <c r="I439" s="323">
        <v>0</v>
      </c>
    </row>
    <row r="440" spans="4:9">
      <c r="D440" s="323"/>
      <c r="E440" s="323"/>
      <c r="F440" s="323"/>
      <c r="G440" s="323"/>
      <c r="H440" s="323"/>
      <c r="I440" s="323" t="s">
        <v>163</v>
      </c>
    </row>
    <row r="441" spans="4:9">
      <c r="D441" s="323"/>
      <c r="E441" s="323"/>
      <c r="F441" s="323" t="s">
        <v>394</v>
      </c>
      <c r="G441" s="323"/>
      <c r="H441" s="323"/>
      <c r="I441" s="323">
        <v>11481.1</v>
      </c>
    </row>
    <row r="442" spans="4:9">
      <c r="D442" s="323"/>
      <c r="E442" s="323"/>
      <c r="F442" s="323"/>
      <c r="G442" s="323"/>
      <c r="H442" s="323"/>
      <c r="I442" s="323" t="s">
        <v>163</v>
      </c>
    </row>
    <row r="443" spans="4:9">
      <c r="D443" s="323"/>
      <c r="E443" s="323"/>
      <c r="F443" s="323" t="s">
        <v>395</v>
      </c>
      <c r="G443" s="323"/>
      <c r="H443" s="323"/>
      <c r="I443" s="323">
        <v>1148.1099999999999</v>
      </c>
    </row>
    <row r="444" spans="4:9">
      <c r="D444" s="323"/>
      <c r="E444" s="323"/>
      <c r="F444" s="323"/>
      <c r="G444" s="323"/>
      <c r="H444" s="323"/>
      <c r="I444" s="323" t="s">
        <v>380</v>
      </c>
    </row>
    <row r="445" spans="4:9">
      <c r="D445" s="323"/>
      <c r="E445" s="323" t="s">
        <v>391</v>
      </c>
      <c r="F445" s="323" t="s">
        <v>473</v>
      </c>
      <c r="G445" s="323"/>
      <c r="H445" s="323"/>
      <c r="I445" s="323"/>
    </row>
    <row r="446" spans="4:9">
      <c r="D446" s="323"/>
      <c r="E446" s="323"/>
      <c r="F446" s="323" t="s">
        <v>474</v>
      </c>
      <c r="G446" s="323"/>
      <c r="H446" s="323"/>
      <c r="I446" s="323"/>
    </row>
    <row r="447" spans="4:9">
      <c r="D447" s="323"/>
      <c r="E447" s="323"/>
      <c r="F447" s="323" t="s">
        <v>163</v>
      </c>
      <c r="G447" s="323"/>
      <c r="H447" s="323"/>
      <c r="I447" s="323"/>
    </row>
    <row r="448" spans="4:9">
      <c r="D448" s="323">
        <v>0.04</v>
      </c>
      <c r="E448" s="323" t="s">
        <v>13</v>
      </c>
      <c r="F448" s="323" t="s">
        <v>475</v>
      </c>
      <c r="G448" s="323">
        <v>4539.3</v>
      </c>
      <c r="H448" s="323" t="s">
        <v>13</v>
      </c>
      <c r="I448" s="323">
        <v>181.57</v>
      </c>
    </row>
    <row r="449" spans="4:11">
      <c r="D449" s="323">
        <v>2.2000000000000002</v>
      </c>
      <c r="E449" s="323" t="s">
        <v>104</v>
      </c>
      <c r="F449" s="323" t="s">
        <v>369</v>
      </c>
      <c r="G449" s="323">
        <v>884.4</v>
      </c>
      <c r="H449" s="323" t="s">
        <v>104</v>
      </c>
      <c r="I449" s="323">
        <v>1945.68</v>
      </c>
    </row>
    <row r="450" spans="4:11">
      <c r="D450" s="323">
        <v>0.5</v>
      </c>
      <c r="E450" s="323" t="s">
        <v>104</v>
      </c>
      <c r="F450" s="323" t="s">
        <v>370</v>
      </c>
      <c r="G450" s="323">
        <v>618.20000000000005</v>
      </c>
      <c r="H450" s="323" t="s">
        <v>104</v>
      </c>
      <c r="I450" s="323">
        <v>309.10000000000002</v>
      </c>
    </row>
    <row r="451" spans="4:11">
      <c r="D451" s="323">
        <v>1.1000000000000001</v>
      </c>
      <c r="E451" s="323" t="s">
        <v>104</v>
      </c>
      <c r="F451" s="323" t="s">
        <v>371</v>
      </c>
      <c r="G451" s="323">
        <v>507.1</v>
      </c>
      <c r="H451" s="323" t="s">
        <v>104</v>
      </c>
      <c r="I451" s="323">
        <v>557.80999999999995</v>
      </c>
    </row>
    <row r="452" spans="4:11">
      <c r="D452" s="323"/>
      <c r="E452" s="323" t="s">
        <v>342</v>
      </c>
      <c r="F452" s="323" t="s">
        <v>343</v>
      </c>
      <c r="G452" s="323"/>
      <c r="H452" s="323" t="s">
        <v>342</v>
      </c>
      <c r="I452" s="323">
        <v>0</v>
      </c>
    </row>
    <row r="453" spans="4:11">
      <c r="D453" s="323"/>
      <c r="E453" s="323"/>
      <c r="F453" s="323"/>
      <c r="G453" s="323"/>
      <c r="H453" s="323"/>
      <c r="I453" s="323" t="s">
        <v>163</v>
      </c>
    </row>
    <row r="454" spans="4:11">
      <c r="D454" s="323"/>
      <c r="E454" s="323"/>
      <c r="F454" s="323" t="s">
        <v>394</v>
      </c>
      <c r="G454" s="323"/>
      <c r="H454" s="323"/>
      <c r="I454" s="323">
        <v>2994.16</v>
      </c>
    </row>
    <row r="455" spans="4:11">
      <c r="D455" s="323"/>
      <c r="E455" s="323"/>
      <c r="F455" s="323"/>
      <c r="G455" s="323"/>
      <c r="H455" s="323"/>
      <c r="I455" s="323" t="s">
        <v>163</v>
      </c>
      <c r="K455" s="316">
        <f>44.1*1.1</f>
        <v>48.510000000000005</v>
      </c>
    </row>
    <row r="456" spans="4:11">
      <c r="D456" s="323"/>
      <c r="E456" s="323"/>
      <c r="F456" s="323" t="s">
        <v>395</v>
      </c>
      <c r="G456" s="323"/>
      <c r="H456" s="323"/>
      <c r="I456" s="323">
        <v>299.42</v>
      </c>
    </row>
    <row r="457" spans="4:11">
      <c r="D457" s="323"/>
      <c r="E457" s="323"/>
      <c r="F457" s="323"/>
      <c r="G457" s="323"/>
      <c r="H457" s="323"/>
      <c r="I457" s="323" t="s">
        <v>380</v>
      </c>
    </row>
    <row r="458" spans="4:11">
      <c r="D458" s="323"/>
      <c r="E458" s="323"/>
      <c r="F458" s="323" t="s">
        <v>485</v>
      </c>
      <c r="G458" s="323"/>
      <c r="H458" s="323"/>
      <c r="I458" s="323"/>
    </row>
    <row r="459" spans="4:11">
      <c r="D459" s="323"/>
      <c r="E459" s="323"/>
      <c r="F459" s="323"/>
      <c r="G459" s="323"/>
      <c r="H459" s="323"/>
      <c r="I459" s="323"/>
    </row>
    <row r="460" spans="4:11">
      <c r="D460" s="323">
        <v>1.4</v>
      </c>
      <c r="E460" s="323" t="s">
        <v>486</v>
      </c>
      <c r="F460" s="323" t="s">
        <v>487</v>
      </c>
      <c r="G460" s="323">
        <v>292.7</v>
      </c>
      <c r="H460" s="323" t="s">
        <v>486</v>
      </c>
      <c r="I460" s="323">
        <v>409.78</v>
      </c>
    </row>
    <row r="461" spans="4:11">
      <c r="D461" s="323">
        <v>1.5</v>
      </c>
      <c r="E461" s="323" t="s">
        <v>104</v>
      </c>
      <c r="F461" s="323" t="s">
        <v>488</v>
      </c>
      <c r="G461" s="323">
        <v>756.8</v>
      </c>
      <c r="H461" s="323" t="s">
        <v>104</v>
      </c>
      <c r="I461" s="323">
        <v>1135.2</v>
      </c>
    </row>
    <row r="462" spans="4:11">
      <c r="D462" s="323">
        <v>10</v>
      </c>
      <c r="E462" s="323" t="s">
        <v>141</v>
      </c>
      <c r="F462" s="323" t="s">
        <v>489</v>
      </c>
      <c r="G462" s="323">
        <v>4.0199999999999996</v>
      </c>
      <c r="H462" s="323" t="s">
        <v>141</v>
      </c>
      <c r="I462" s="323">
        <v>40.200000000000003</v>
      </c>
    </row>
    <row r="463" spans="4:11">
      <c r="D463" s="323"/>
      <c r="E463" s="323"/>
      <c r="F463" s="323" t="s">
        <v>468</v>
      </c>
      <c r="G463" s="323" t="s">
        <v>490</v>
      </c>
      <c r="H463" s="323"/>
      <c r="I463" s="323">
        <v>4.33</v>
      </c>
    </row>
    <row r="464" spans="4:11">
      <c r="D464" s="323"/>
      <c r="E464" s="323"/>
      <c r="F464" s="323" t="s">
        <v>394</v>
      </c>
      <c r="G464" s="323"/>
      <c r="H464" s="323"/>
      <c r="I464" s="323">
        <v>1589.51</v>
      </c>
    </row>
    <row r="465" spans="4:9">
      <c r="D465" s="323"/>
      <c r="E465" s="323"/>
      <c r="F465" s="323" t="s">
        <v>395</v>
      </c>
      <c r="G465" s="323"/>
      <c r="H465" s="323"/>
      <c r="I465" s="323">
        <v>158.94999999999999</v>
      </c>
    </row>
    <row r="466" spans="4:9">
      <c r="D466" s="323"/>
      <c r="E466" s="323"/>
      <c r="F466" s="323"/>
      <c r="G466" s="323"/>
      <c r="H466" s="323"/>
      <c r="I466" s="323"/>
    </row>
    <row r="467" spans="4:9">
      <c r="D467" s="323"/>
      <c r="E467" s="323"/>
      <c r="F467" s="323" t="s">
        <v>666</v>
      </c>
      <c r="G467" s="323"/>
      <c r="H467" s="323"/>
      <c r="I467" s="323"/>
    </row>
    <row r="468" spans="4:9">
      <c r="D468" s="323"/>
      <c r="E468" s="323"/>
      <c r="F468" s="323" t="s">
        <v>163</v>
      </c>
      <c r="G468" s="323"/>
      <c r="H468" s="323"/>
      <c r="I468" s="323"/>
    </row>
    <row r="469" spans="4:9">
      <c r="D469" s="323"/>
      <c r="E469" s="323" t="s">
        <v>336</v>
      </c>
      <c r="F469" s="323" t="s">
        <v>667</v>
      </c>
      <c r="G469" s="323"/>
      <c r="H469" s="323"/>
      <c r="I469" s="323"/>
    </row>
    <row r="470" spans="4:9">
      <c r="D470" s="323"/>
      <c r="E470" s="323"/>
      <c r="F470" s="323" t="s">
        <v>668</v>
      </c>
      <c r="G470" s="323"/>
      <c r="H470" s="323"/>
      <c r="I470" s="323"/>
    </row>
    <row r="471" spans="4:9">
      <c r="D471" s="323"/>
      <c r="E471" s="323"/>
      <c r="F471" s="323" t="s">
        <v>669</v>
      </c>
      <c r="G471" s="323"/>
      <c r="H471" s="323"/>
      <c r="I471" s="323"/>
    </row>
    <row r="472" spans="4:9">
      <c r="D472" s="323"/>
      <c r="E472" s="323"/>
      <c r="F472" s="323" t="s">
        <v>163</v>
      </c>
      <c r="G472" s="323"/>
      <c r="H472" s="323"/>
      <c r="I472" s="323"/>
    </row>
    <row r="473" spans="4:9">
      <c r="D473" s="323"/>
      <c r="E473" s="323" t="s">
        <v>299</v>
      </c>
      <c r="F473" s="323" t="s">
        <v>670</v>
      </c>
      <c r="G473" s="323"/>
      <c r="H473" s="323"/>
      <c r="I473" s="323"/>
    </row>
    <row r="474" spans="4:9">
      <c r="D474" s="323"/>
      <c r="E474" s="323"/>
      <c r="F474" s="323" t="s">
        <v>163</v>
      </c>
      <c r="G474" s="323"/>
      <c r="H474" s="323"/>
      <c r="I474" s="323"/>
    </row>
    <row r="475" spans="4:9">
      <c r="D475" s="323">
        <v>18.899999999999999</v>
      </c>
      <c r="E475" s="323" t="s">
        <v>13</v>
      </c>
      <c r="F475" s="323" t="s">
        <v>671</v>
      </c>
      <c r="G475" s="323">
        <v>212.52</v>
      </c>
      <c r="H475" s="323" t="s">
        <v>13</v>
      </c>
      <c r="I475" s="323">
        <v>4016.63</v>
      </c>
    </row>
    <row r="476" spans="4:9">
      <c r="D476" s="323">
        <v>18.63</v>
      </c>
      <c r="E476" s="323" t="s">
        <v>13</v>
      </c>
      <c r="F476" s="323" t="s">
        <v>672</v>
      </c>
      <c r="G476" s="323">
        <v>36.96</v>
      </c>
      <c r="H476" s="323" t="s">
        <v>13</v>
      </c>
      <c r="I476" s="323">
        <v>688.56</v>
      </c>
    </row>
    <row r="477" spans="4:9">
      <c r="D477" s="323">
        <v>30</v>
      </c>
      <c r="E477" s="323" t="s">
        <v>503</v>
      </c>
      <c r="F477" s="323" t="s">
        <v>673</v>
      </c>
      <c r="G477" s="323">
        <v>277</v>
      </c>
      <c r="H477" s="323" t="s">
        <v>503</v>
      </c>
      <c r="I477" s="323">
        <v>8310</v>
      </c>
    </row>
    <row r="478" spans="4:9">
      <c r="D478" s="323"/>
      <c r="E478" s="323"/>
      <c r="F478" s="323"/>
      <c r="G478" s="323"/>
      <c r="H478" s="323"/>
      <c r="I478" s="323"/>
    </row>
    <row r="479" spans="4:9">
      <c r="D479" s="323">
        <v>30</v>
      </c>
      <c r="E479" s="323" t="s">
        <v>503</v>
      </c>
      <c r="F479" s="323" t="s">
        <v>674</v>
      </c>
      <c r="G479" s="323">
        <v>17.399999999999999</v>
      </c>
      <c r="H479" s="323" t="s">
        <v>503</v>
      </c>
      <c r="I479" s="323">
        <v>522</v>
      </c>
    </row>
    <row r="480" spans="4:9">
      <c r="D480" s="323"/>
      <c r="E480" s="323"/>
      <c r="F480" s="323" t="s">
        <v>675</v>
      </c>
      <c r="G480" s="323"/>
      <c r="H480" s="323"/>
      <c r="I480" s="323"/>
    </row>
    <row r="481" spans="4:9">
      <c r="D481" s="323"/>
      <c r="E481" s="323"/>
      <c r="F481" s="323" t="s">
        <v>676</v>
      </c>
      <c r="G481" s="323"/>
      <c r="H481" s="323"/>
      <c r="I481" s="323"/>
    </row>
    <row r="482" spans="4:9">
      <c r="D482" s="323"/>
      <c r="E482" s="323"/>
      <c r="F482" s="323" t="s">
        <v>677</v>
      </c>
      <c r="G482" s="323"/>
      <c r="H482" s="323"/>
      <c r="I482" s="323"/>
    </row>
    <row r="483" spans="4:9">
      <c r="D483" s="323"/>
      <c r="E483" s="323"/>
      <c r="F483" s="323" t="s">
        <v>678</v>
      </c>
      <c r="G483" s="323"/>
      <c r="H483" s="323"/>
      <c r="I483" s="323"/>
    </row>
    <row r="484" spans="4:9">
      <c r="D484" s="323"/>
      <c r="E484" s="323"/>
      <c r="F484" s="323"/>
      <c r="G484" s="323"/>
      <c r="H484" s="323"/>
      <c r="I484" s="323"/>
    </row>
    <row r="485" spans="4:9">
      <c r="D485" s="323">
        <v>5</v>
      </c>
      <c r="E485" s="323" t="s">
        <v>104</v>
      </c>
      <c r="F485" s="323" t="s">
        <v>679</v>
      </c>
      <c r="G485" s="323">
        <v>40.9</v>
      </c>
      <c r="H485" s="323" t="s">
        <v>104</v>
      </c>
      <c r="I485" s="323">
        <v>204.5</v>
      </c>
    </row>
    <row r="486" spans="4:9">
      <c r="D486" s="323">
        <v>1</v>
      </c>
      <c r="E486" s="323" t="s">
        <v>342</v>
      </c>
      <c r="F486" s="323" t="s">
        <v>680</v>
      </c>
      <c r="G486" s="323">
        <v>12.1</v>
      </c>
      <c r="H486" s="323" t="s">
        <v>342</v>
      </c>
      <c r="I486" s="323">
        <v>12.1</v>
      </c>
    </row>
    <row r="487" spans="4:9">
      <c r="D487" s="323"/>
      <c r="E487" s="323" t="s">
        <v>342</v>
      </c>
      <c r="F487" s="323" t="s">
        <v>343</v>
      </c>
      <c r="G487" s="323"/>
      <c r="H487" s="323" t="s">
        <v>342</v>
      </c>
      <c r="I487" s="323">
        <v>17.100000000000001</v>
      </c>
    </row>
    <row r="488" spans="4:9">
      <c r="D488" s="323"/>
      <c r="E488" s="323"/>
      <c r="F488" s="323"/>
      <c r="G488" s="323"/>
      <c r="H488" s="323"/>
      <c r="I488" s="323"/>
    </row>
    <row r="489" spans="4:9">
      <c r="D489" s="323"/>
      <c r="E489" s="323"/>
      <c r="F489" s="323"/>
      <c r="G489" s="323"/>
      <c r="H489" s="323"/>
      <c r="I489" s="323" t="s">
        <v>163</v>
      </c>
    </row>
    <row r="490" spans="4:9">
      <c r="D490" s="323"/>
      <c r="E490" s="323"/>
      <c r="F490" s="323" t="s">
        <v>681</v>
      </c>
      <c r="G490" s="323"/>
      <c r="H490" s="323"/>
      <c r="I490" s="323">
        <v>13770.89</v>
      </c>
    </row>
    <row r="491" spans="4:9">
      <c r="D491" s="323"/>
      <c r="E491" s="323"/>
      <c r="F491" s="323"/>
      <c r="G491" s="323"/>
      <c r="H491" s="323"/>
      <c r="I491" s="323" t="s">
        <v>163</v>
      </c>
    </row>
    <row r="492" spans="4:9">
      <c r="D492" s="323"/>
      <c r="E492" s="323"/>
      <c r="F492" s="323" t="s">
        <v>514</v>
      </c>
      <c r="G492" s="323"/>
      <c r="H492" s="323"/>
      <c r="I492" s="323">
        <v>459.03</v>
      </c>
    </row>
    <row r="493" spans="4:9">
      <c r="D493" s="323"/>
      <c r="E493" s="323"/>
      <c r="F493" s="323"/>
      <c r="G493" s="323"/>
      <c r="H493" s="323"/>
      <c r="I493" s="323" t="s">
        <v>163</v>
      </c>
    </row>
    <row r="494" spans="4:9">
      <c r="D494" s="323"/>
      <c r="E494" s="323" t="s">
        <v>4</v>
      </c>
      <c r="F494" s="323" t="s">
        <v>682</v>
      </c>
      <c r="G494" s="323"/>
      <c r="H494" s="323"/>
      <c r="I494" s="323"/>
    </row>
    <row r="495" spans="4:9">
      <c r="D495" s="323"/>
      <c r="E495" s="323"/>
      <c r="F495" s="323" t="s">
        <v>163</v>
      </c>
      <c r="G495" s="323"/>
      <c r="H495" s="323"/>
      <c r="I495" s="323"/>
    </row>
    <row r="496" spans="4:9">
      <c r="D496" s="323">
        <v>18.899999999999999</v>
      </c>
      <c r="E496" s="323" t="s">
        <v>13</v>
      </c>
      <c r="F496" s="323" t="s">
        <v>671</v>
      </c>
      <c r="G496" s="323">
        <v>212.52</v>
      </c>
      <c r="H496" s="323" t="s">
        <v>13</v>
      </c>
      <c r="I496" s="323">
        <v>4016.63</v>
      </c>
    </row>
    <row r="497" spans="4:9">
      <c r="D497" s="323">
        <v>18.3</v>
      </c>
      <c r="E497" s="323" t="s">
        <v>13</v>
      </c>
      <c r="F497" s="323" t="s">
        <v>672</v>
      </c>
      <c r="G497" s="323">
        <v>36.96</v>
      </c>
      <c r="H497" s="323" t="s">
        <v>13</v>
      </c>
      <c r="I497" s="323">
        <v>676.37</v>
      </c>
    </row>
    <row r="498" spans="4:9">
      <c r="D498" s="323">
        <v>30</v>
      </c>
      <c r="E498" s="323" t="s">
        <v>503</v>
      </c>
      <c r="F498" s="323" t="s">
        <v>683</v>
      </c>
      <c r="G498" s="323">
        <v>581</v>
      </c>
      <c r="H498" s="323" t="s">
        <v>503</v>
      </c>
      <c r="I498" s="323">
        <v>17430</v>
      </c>
    </row>
    <row r="499" spans="4:9">
      <c r="D499" s="323"/>
      <c r="E499" s="323"/>
      <c r="F499" s="323"/>
      <c r="G499" s="323"/>
      <c r="H499" s="323"/>
      <c r="I499" s="323"/>
    </row>
    <row r="500" spans="4:9">
      <c r="D500" s="323">
        <v>30</v>
      </c>
      <c r="E500" s="323"/>
      <c r="F500" s="323" t="s">
        <v>674</v>
      </c>
      <c r="G500" s="323">
        <v>24.6</v>
      </c>
      <c r="H500" s="323" t="s">
        <v>503</v>
      </c>
      <c r="I500" s="323">
        <v>738</v>
      </c>
    </row>
    <row r="501" spans="4:9">
      <c r="D501" s="323"/>
      <c r="E501" s="323"/>
      <c r="F501" s="323" t="s">
        <v>675</v>
      </c>
      <c r="G501" s="323"/>
      <c r="H501" s="323"/>
      <c r="I501" s="323"/>
    </row>
    <row r="502" spans="4:9">
      <c r="D502" s="323"/>
      <c r="E502" s="323"/>
      <c r="F502" s="323" t="s">
        <v>676</v>
      </c>
      <c r="G502" s="323"/>
      <c r="H502" s="323"/>
      <c r="I502" s="323"/>
    </row>
    <row r="503" spans="4:9">
      <c r="D503" s="323"/>
      <c r="E503" s="323"/>
      <c r="F503" s="323" t="s">
        <v>677</v>
      </c>
      <c r="G503" s="323"/>
      <c r="H503" s="323"/>
      <c r="I503" s="323"/>
    </row>
    <row r="504" spans="4:9">
      <c r="D504" s="323"/>
      <c r="E504" s="323"/>
      <c r="F504" s="323" t="s">
        <v>678</v>
      </c>
      <c r="G504" s="323"/>
      <c r="H504" s="323"/>
      <c r="I504" s="323"/>
    </row>
    <row r="505" spans="4:9">
      <c r="D505" s="323"/>
      <c r="E505" s="323"/>
      <c r="F505" s="323"/>
      <c r="G505" s="323"/>
      <c r="H505" s="323"/>
      <c r="I505" s="323"/>
    </row>
    <row r="506" spans="4:9">
      <c r="D506" s="323">
        <v>5</v>
      </c>
      <c r="E506" s="323" t="s">
        <v>342</v>
      </c>
      <c r="F506" s="323" t="s">
        <v>679</v>
      </c>
      <c r="G506" s="323">
        <v>40.9</v>
      </c>
      <c r="H506" s="323" t="s">
        <v>104</v>
      </c>
      <c r="I506" s="323">
        <v>204.5</v>
      </c>
    </row>
    <row r="507" spans="4:9">
      <c r="D507" s="323">
        <v>1</v>
      </c>
      <c r="E507" s="323"/>
      <c r="F507" s="323" t="s">
        <v>680</v>
      </c>
      <c r="G507" s="323">
        <v>12.1</v>
      </c>
      <c r="H507" s="323" t="s">
        <v>342</v>
      </c>
      <c r="I507" s="323">
        <v>12.1</v>
      </c>
    </row>
    <row r="508" spans="4:9">
      <c r="D508" s="323"/>
      <c r="E508" s="323"/>
      <c r="F508" s="323" t="s">
        <v>343</v>
      </c>
      <c r="G508" s="323"/>
      <c r="H508" s="323" t="s">
        <v>342</v>
      </c>
      <c r="I508" s="323">
        <v>24.3</v>
      </c>
    </row>
    <row r="509" spans="4:9">
      <c r="D509" s="323"/>
      <c r="E509" s="323"/>
      <c r="F509" s="323"/>
      <c r="G509" s="323"/>
      <c r="H509" s="323"/>
      <c r="I509" s="323"/>
    </row>
    <row r="510" spans="4:9">
      <c r="D510" s="323"/>
      <c r="E510" s="323"/>
      <c r="F510" s="323" t="s">
        <v>681</v>
      </c>
      <c r="G510" s="323"/>
      <c r="H510" s="323"/>
      <c r="I510" s="323">
        <v>23101.9</v>
      </c>
    </row>
    <row r="511" spans="4:9">
      <c r="D511" s="323"/>
      <c r="E511" s="323"/>
      <c r="F511" s="323"/>
      <c r="G511" s="323"/>
      <c r="H511" s="323"/>
      <c r="I511" s="323" t="s">
        <v>163</v>
      </c>
    </row>
    <row r="512" spans="4:9">
      <c r="D512" s="323"/>
      <c r="E512" s="323"/>
      <c r="F512" s="323" t="s">
        <v>514</v>
      </c>
      <c r="G512" s="323"/>
      <c r="H512" s="323"/>
      <c r="I512" s="323">
        <v>770.06</v>
      </c>
    </row>
    <row r="513" spans="4:9">
      <c r="D513" s="323"/>
      <c r="E513" s="323"/>
      <c r="F513" s="323"/>
      <c r="G513" s="323"/>
      <c r="H513" s="323"/>
      <c r="I513" s="323"/>
    </row>
    <row r="514" spans="4:9">
      <c r="D514" s="324"/>
      <c r="E514" s="323"/>
      <c r="F514" s="323" t="s">
        <v>684</v>
      </c>
      <c r="G514" s="323"/>
      <c r="H514" s="323"/>
      <c r="I514" s="323"/>
    </row>
    <row r="515" spans="4:9">
      <c r="D515" s="323" t="s">
        <v>685</v>
      </c>
      <c r="E515" s="323" t="s">
        <v>336</v>
      </c>
      <c r="F515" s="323" t="s">
        <v>686</v>
      </c>
      <c r="G515" s="323"/>
      <c r="H515" s="323"/>
      <c r="I515" s="323"/>
    </row>
    <row r="516" spans="4:9">
      <c r="D516" s="323"/>
      <c r="E516" s="323"/>
      <c r="F516" s="323" t="s">
        <v>687</v>
      </c>
      <c r="G516" s="323"/>
      <c r="H516" s="323"/>
      <c r="I516" s="323"/>
    </row>
    <row r="517" spans="4:9">
      <c r="D517" s="323"/>
      <c r="E517" s="323"/>
      <c r="F517" s="323" t="s">
        <v>688</v>
      </c>
      <c r="G517" s="323"/>
      <c r="H517" s="323"/>
      <c r="I517" s="323"/>
    </row>
    <row r="518" spans="4:9">
      <c r="D518" s="323"/>
      <c r="E518" s="323"/>
      <c r="F518" s="323" t="s">
        <v>163</v>
      </c>
      <c r="G518" s="323"/>
      <c r="H518" s="323"/>
      <c r="I518" s="323"/>
    </row>
    <row r="519" spans="4:9">
      <c r="D519" s="323">
        <v>0.01</v>
      </c>
      <c r="E519" s="323" t="s">
        <v>13</v>
      </c>
      <c r="F519" s="323" t="s">
        <v>689</v>
      </c>
      <c r="G519" s="323">
        <v>7439.44</v>
      </c>
      <c r="H519" s="323" t="s">
        <v>13</v>
      </c>
      <c r="I519" s="323">
        <v>74.39</v>
      </c>
    </row>
    <row r="520" spans="4:9">
      <c r="D520" s="323">
        <v>0.01</v>
      </c>
      <c r="E520" s="323" t="s">
        <v>13</v>
      </c>
      <c r="F520" s="323" t="s">
        <v>690</v>
      </c>
      <c r="G520" s="323"/>
      <c r="H520" s="323" t="s">
        <v>342</v>
      </c>
      <c r="I520" s="323">
        <v>1.1499999999999999</v>
      </c>
    </row>
    <row r="521" spans="4:9">
      <c r="D521" s="323"/>
      <c r="E521" s="323"/>
      <c r="F521" s="323" t="s">
        <v>691</v>
      </c>
      <c r="G521" s="323"/>
      <c r="H521" s="323"/>
      <c r="I521" s="323"/>
    </row>
    <row r="522" spans="4:9">
      <c r="D522" s="323"/>
      <c r="E522" s="323"/>
      <c r="F522" s="323"/>
      <c r="G522" s="323"/>
      <c r="H522" s="323"/>
      <c r="I522" s="323" t="s">
        <v>163</v>
      </c>
    </row>
    <row r="523" spans="4:9">
      <c r="D523" s="323"/>
      <c r="E523" s="323"/>
      <c r="F523" s="323" t="s">
        <v>692</v>
      </c>
      <c r="G523" s="323"/>
      <c r="H523" s="323"/>
      <c r="I523" s="323">
        <v>75.540000000000006</v>
      </c>
    </row>
    <row r="524" spans="4:9">
      <c r="D524" s="323"/>
      <c r="E524" s="323"/>
      <c r="F524" s="323"/>
      <c r="G524" s="323"/>
      <c r="H524" s="323"/>
      <c r="I524" s="323" t="s">
        <v>163</v>
      </c>
    </row>
    <row r="525" spans="4:9">
      <c r="D525" s="323"/>
      <c r="E525" s="323"/>
      <c r="F525" s="323" t="s">
        <v>379</v>
      </c>
      <c r="G525" s="323"/>
      <c r="H525" s="323"/>
      <c r="I525" s="323">
        <v>7554</v>
      </c>
    </row>
    <row r="526" spans="4:9">
      <c r="D526" s="323" t="s">
        <v>112</v>
      </c>
      <c r="E526" s="323"/>
      <c r="F526" s="323"/>
      <c r="G526" s="323"/>
      <c r="H526" s="323"/>
      <c r="I526" s="323"/>
    </row>
    <row r="527" spans="4:9">
      <c r="D527" s="323"/>
      <c r="E527" s="323"/>
      <c r="F527" s="323"/>
      <c r="G527" s="323"/>
      <c r="H527" s="323"/>
      <c r="I527" s="323" t="s">
        <v>380</v>
      </c>
    </row>
    <row r="528" spans="4:9">
      <c r="D528" s="323"/>
      <c r="E528" s="323" t="s">
        <v>391</v>
      </c>
      <c r="F528" s="323" t="s">
        <v>693</v>
      </c>
      <c r="G528" s="323"/>
      <c r="H528" s="323"/>
      <c r="I528" s="323"/>
    </row>
    <row r="529" spans="4:9">
      <c r="D529" s="323"/>
      <c r="E529" s="323"/>
      <c r="F529" s="323" t="s">
        <v>694</v>
      </c>
      <c r="G529" s="323"/>
      <c r="H529" s="323"/>
      <c r="I529" s="323"/>
    </row>
    <row r="530" spans="4:9">
      <c r="D530" s="323"/>
      <c r="E530" s="323"/>
      <c r="F530" s="323" t="s">
        <v>163</v>
      </c>
      <c r="G530" s="323"/>
      <c r="H530" s="323"/>
      <c r="I530" s="323"/>
    </row>
    <row r="531" spans="4:9">
      <c r="D531" s="324">
        <v>1.4E-2</v>
      </c>
      <c r="E531" s="323" t="s">
        <v>13</v>
      </c>
      <c r="F531" s="323" t="s">
        <v>695</v>
      </c>
      <c r="G531" s="323">
        <v>7554</v>
      </c>
      <c r="H531" s="323" t="s">
        <v>13</v>
      </c>
      <c r="I531" s="323">
        <v>105.76</v>
      </c>
    </row>
    <row r="532" spans="4:9">
      <c r="D532" s="324"/>
      <c r="E532" s="323"/>
      <c r="F532" s="323" t="s">
        <v>696</v>
      </c>
      <c r="G532" s="323"/>
      <c r="H532" s="323"/>
      <c r="I532" s="323" t="s">
        <v>112</v>
      </c>
    </row>
    <row r="533" spans="4:9">
      <c r="D533" s="323">
        <v>0.5</v>
      </c>
      <c r="E533" s="323" t="s">
        <v>104</v>
      </c>
      <c r="F533" s="323" t="s">
        <v>377</v>
      </c>
      <c r="G533" s="323">
        <v>947.1</v>
      </c>
      <c r="H533" s="323" t="s">
        <v>104</v>
      </c>
      <c r="I533" s="323">
        <v>473.55</v>
      </c>
    </row>
    <row r="534" spans="4:9">
      <c r="D534" s="323">
        <v>0.75</v>
      </c>
      <c r="E534" s="323" t="s">
        <v>104</v>
      </c>
      <c r="F534" s="323" t="s">
        <v>370</v>
      </c>
      <c r="G534" s="323">
        <v>618.20000000000005</v>
      </c>
      <c r="H534" s="323" t="s">
        <v>104</v>
      </c>
      <c r="I534" s="323">
        <v>463.65</v>
      </c>
    </row>
    <row r="535" spans="4:9">
      <c r="D535" s="323"/>
      <c r="E535" s="323" t="s">
        <v>342</v>
      </c>
      <c r="F535" s="323" t="s">
        <v>343</v>
      </c>
      <c r="G535" s="323"/>
      <c r="H535" s="323" t="s">
        <v>342</v>
      </c>
      <c r="I535" s="323">
        <v>0</v>
      </c>
    </row>
    <row r="536" spans="4:9">
      <c r="D536" s="323"/>
      <c r="E536" s="323"/>
      <c r="F536" s="323"/>
      <c r="G536" s="323"/>
      <c r="H536" s="323"/>
      <c r="I536" s="323" t="s">
        <v>163</v>
      </c>
    </row>
    <row r="537" spans="4:9">
      <c r="D537" s="323"/>
      <c r="E537" s="323"/>
      <c r="F537" s="323" t="s">
        <v>697</v>
      </c>
      <c r="G537" s="323"/>
      <c r="H537" s="323"/>
      <c r="I537" s="323">
        <v>1042.96</v>
      </c>
    </row>
    <row r="538" spans="4:9">
      <c r="D538" s="323"/>
      <c r="E538" s="323"/>
      <c r="F538" s="323"/>
      <c r="G538" s="323"/>
      <c r="H538" s="323"/>
      <c r="I538" s="323" t="s">
        <v>163</v>
      </c>
    </row>
    <row r="539" spans="4:9">
      <c r="D539" s="323"/>
      <c r="E539" s="323"/>
      <c r="F539" s="323" t="s">
        <v>395</v>
      </c>
      <c r="G539" s="323"/>
      <c r="H539" s="323"/>
      <c r="I539" s="323">
        <v>2803.66</v>
      </c>
    </row>
    <row r="540" spans="4:9">
      <c r="D540" s="323"/>
      <c r="E540" s="323"/>
      <c r="F540" s="323"/>
      <c r="G540" s="323"/>
      <c r="H540" s="323"/>
      <c r="I540" s="323" t="s">
        <v>380</v>
      </c>
    </row>
    <row r="541" spans="4:9">
      <c r="D541" s="323"/>
      <c r="E541" s="323"/>
      <c r="F541" s="323" t="s">
        <v>381</v>
      </c>
      <c r="G541" s="323">
        <v>2803.66</v>
      </c>
      <c r="H541" s="323">
        <v>4.28</v>
      </c>
      <c r="I541" s="323">
        <v>2807.94</v>
      </c>
    </row>
    <row r="542" spans="4:9">
      <c r="D542" s="323"/>
      <c r="E542" s="323"/>
      <c r="F542" s="323" t="s">
        <v>382</v>
      </c>
      <c r="G542" s="323">
        <v>2807.94</v>
      </c>
      <c r="H542" s="323">
        <v>8.42</v>
      </c>
      <c r="I542" s="323">
        <v>2816.36</v>
      </c>
    </row>
    <row r="543" spans="4:9">
      <c r="D543" s="323"/>
      <c r="E543" s="323"/>
      <c r="F543" s="323" t="s">
        <v>383</v>
      </c>
      <c r="G543" s="323">
        <v>2816.36</v>
      </c>
      <c r="H543" s="323">
        <v>8.42</v>
      </c>
      <c r="I543" s="323">
        <v>2824.78</v>
      </c>
    </row>
    <row r="544" spans="4:9">
      <c r="D544" s="323"/>
      <c r="E544" s="323"/>
      <c r="F544" s="323" t="s">
        <v>384</v>
      </c>
      <c r="G544" s="323">
        <v>2824.78</v>
      </c>
      <c r="H544" s="323">
        <v>8.42</v>
      </c>
      <c r="I544" s="323">
        <v>2833.2</v>
      </c>
    </row>
    <row r="545" spans="4:9">
      <c r="D545" s="323"/>
      <c r="E545" s="323"/>
      <c r="F545" s="323" t="s">
        <v>698</v>
      </c>
      <c r="G545" s="323">
        <v>2833.2</v>
      </c>
      <c r="H545" s="323">
        <v>8.42</v>
      </c>
      <c r="I545" s="323">
        <v>2841.62</v>
      </c>
    </row>
    <row r="546" spans="4:9">
      <c r="D546" s="324"/>
      <c r="E546" s="323"/>
      <c r="F546" s="323"/>
      <c r="G546" s="323"/>
      <c r="H546" s="323"/>
      <c r="I546" s="323"/>
    </row>
    <row r="547" spans="4:9">
      <c r="D547" s="323" t="s">
        <v>494</v>
      </c>
      <c r="E547" s="323" t="s">
        <v>495</v>
      </c>
      <c r="F547" s="323" t="s">
        <v>496</v>
      </c>
      <c r="G547" s="323"/>
      <c r="H547" s="323"/>
      <c r="I547" s="323"/>
    </row>
    <row r="548" spans="4:9">
      <c r="D548" s="323"/>
      <c r="E548" s="323"/>
      <c r="F548" s="323" t="s">
        <v>497</v>
      </c>
      <c r="G548" s="323"/>
      <c r="H548" s="323"/>
      <c r="I548" s="323"/>
    </row>
    <row r="549" spans="4:9">
      <c r="D549" s="323"/>
      <c r="E549" s="323"/>
      <c r="F549" s="323" t="s">
        <v>498</v>
      </c>
      <c r="G549" s="323"/>
      <c r="H549" s="323"/>
      <c r="I549" s="323"/>
    </row>
    <row r="550" spans="4:9">
      <c r="D550" s="323"/>
      <c r="E550" s="323"/>
      <c r="F550" s="323" t="s">
        <v>499</v>
      </c>
      <c r="G550" s="323"/>
      <c r="H550" s="323"/>
      <c r="I550" s="323"/>
    </row>
    <row r="551" spans="4:9">
      <c r="D551" s="323"/>
      <c r="E551" s="323"/>
      <c r="F551" s="323" t="s">
        <v>500</v>
      </c>
      <c r="G551" s="323"/>
      <c r="H551" s="323"/>
      <c r="I551" s="323"/>
    </row>
    <row r="552" spans="4:9">
      <c r="D552" s="323"/>
      <c r="E552" s="323"/>
      <c r="F552" s="323" t="s">
        <v>501</v>
      </c>
      <c r="G552" s="323"/>
      <c r="H552" s="323"/>
      <c r="I552" s="323"/>
    </row>
    <row r="553" spans="4:9">
      <c r="D553" s="323"/>
      <c r="E553" s="323"/>
      <c r="F553" s="323" t="s">
        <v>502</v>
      </c>
      <c r="G553" s="323"/>
      <c r="H553" s="323"/>
      <c r="I553" s="323"/>
    </row>
    <row r="554" spans="4:9">
      <c r="D554" s="323"/>
      <c r="E554" s="323"/>
      <c r="F554" s="323" t="s">
        <v>163</v>
      </c>
      <c r="G554" s="323"/>
      <c r="H554" s="323"/>
      <c r="I554" s="323"/>
    </row>
    <row r="555" spans="4:9">
      <c r="D555" s="323">
        <v>3</v>
      </c>
      <c r="E555" s="323" t="s">
        <v>503</v>
      </c>
      <c r="F555" s="323" t="s">
        <v>504</v>
      </c>
      <c r="G555" s="323">
        <v>115.85</v>
      </c>
      <c r="H555" s="323" t="s">
        <v>503</v>
      </c>
      <c r="I555" s="323">
        <v>347.55</v>
      </c>
    </row>
    <row r="556" spans="4:9">
      <c r="D556" s="323">
        <v>1</v>
      </c>
      <c r="E556" s="323" t="s">
        <v>104</v>
      </c>
      <c r="F556" s="323" t="s">
        <v>505</v>
      </c>
      <c r="G556" s="323">
        <v>45</v>
      </c>
      <c r="H556" s="323" t="s">
        <v>130</v>
      </c>
      <c r="I556" s="323">
        <v>45</v>
      </c>
    </row>
    <row r="557" spans="4:9">
      <c r="D557" s="323">
        <v>1</v>
      </c>
      <c r="E557" s="323" t="s">
        <v>104</v>
      </c>
      <c r="F557" s="323" t="s">
        <v>506</v>
      </c>
      <c r="G557" s="323">
        <v>52.9</v>
      </c>
      <c r="H557" s="323" t="s">
        <v>130</v>
      </c>
      <c r="I557" s="323">
        <v>52.9</v>
      </c>
    </row>
    <row r="558" spans="4:9">
      <c r="D558" s="323">
        <v>1</v>
      </c>
      <c r="E558" s="323" t="s">
        <v>104</v>
      </c>
      <c r="F558" s="323" t="s">
        <v>507</v>
      </c>
      <c r="G558" s="323">
        <v>119.3</v>
      </c>
      <c r="H558" s="323" t="s">
        <v>130</v>
      </c>
      <c r="I558" s="323">
        <v>119.3</v>
      </c>
    </row>
    <row r="559" spans="4:9">
      <c r="D559" s="323">
        <v>0.5</v>
      </c>
      <c r="E559" s="323" t="s">
        <v>368</v>
      </c>
      <c r="F559" s="323" t="s">
        <v>508</v>
      </c>
      <c r="G559" s="323">
        <v>821.7</v>
      </c>
      <c r="H559" s="323" t="s">
        <v>130</v>
      </c>
      <c r="I559" s="323">
        <v>410.85</v>
      </c>
    </row>
    <row r="560" spans="4:9">
      <c r="D560" s="323">
        <v>0.5</v>
      </c>
      <c r="E560" s="323" t="s">
        <v>368</v>
      </c>
      <c r="F560" s="323" t="s">
        <v>369</v>
      </c>
      <c r="G560" s="323">
        <v>884.4</v>
      </c>
      <c r="H560" s="323" t="s">
        <v>130</v>
      </c>
      <c r="I560" s="323">
        <v>442.2</v>
      </c>
    </row>
    <row r="561" spans="4:9">
      <c r="D561" s="323">
        <v>0.5</v>
      </c>
      <c r="E561" s="323" t="s">
        <v>368</v>
      </c>
      <c r="F561" s="323" t="s">
        <v>370</v>
      </c>
      <c r="G561" s="323">
        <v>618.20000000000005</v>
      </c>
      <c r="H561" s="323" t="s">
        <v>130</v>
      </c>
      <c r="I561" s="323">
        <v>309.10000000000002</v>
      </c>
    </row>
    <row r="562" spans="4:9">
      <c r="D562" s="323"/>
      <c r="E562" s="323" t="s">
        <v>342</v>
      </c>
      <c r="F562" s="323" t="s">
        <v>509</v>
      </c>
      <c r="G562" s="323" t="s">
        <v>112</v>
      </c>
      <c r="H562" s="323" t="s">
        <v>342</v>
      </c>
      <c r="I562" s="323">
        <v>2.73</v>
      </c>
    </row>
    <row r="563" spans="4:9">
      <c r="D563" s="323"/>
      <c r="E563" s="323"/>
      <c r="F563" s="323" t="s">
        <v>510</v>
      </c>
      <c r="G563" s="323"/>
      <c r="H563" s="323"/>
      <c r="I563" s="323"/>
    </row>
    <row r="564" spans="4:9">
      <c r="D564" s="323"/>
      <c r="E564" s="323"/>
      <c r="F564" s="323" t="s">
        <v>511</v>
      </c>
      <c r="G564" s="323"/>
      <c r="H564" s="323"/>
      <c r="I564" s="323"/>
    </row>
    <row r="565" spans="4:9">
      <c r="D565" s="323"/>
      <c r="E565" s="323"/>
      <c r="F565" s="323" t="s">
        <v>512</v>
      </c>
      <c r="G565" s="323"/>
      <c r="H565" s="323" t="s">
        <v>342</v>
      </c>
      <c r="I565" s="323">
        <v>0.27</v>
      </c>
    </row>
    <row r="566" spans="4:9">
      <c r="D566" s="323"/>
      <c r="E566" s="323"/>
      <c r="F566" s="323"/>
      <c r="G566" s="323"/>
      <c r="H566" s="323"/>
      <c r="I566" s="323" t="s">
        <v>163</v>
      </c>
    </row>
    <row r="567" spans="4:9">
      <c r="D567" s="323"/>
      <c r="E567" s="323"/>
      <c r="F567" s="323" t="s">
        <v>513</v>
      </c>
      <c r="G567" s="323"/>
      <c r="H567" s="323"/>
      <c r="I567" s="323">
        <v>1729.9</v>
      </c>
    </row>
    <row r="568" spans="4:9">
      <c r="D568" s="323"/>
      <c r="E568" s="323"/>
      <c r="F568" s="323"/>
      <c r="G568" s="323"/>
      <c r="H568" s="323"/>
      <c r="I568" s="323" t="s">
        <v>163</v>
      </c>
    </row>
    <row r="569" spans="4:9">
      <c r="D569" s="323"/>
      <c r="E569" s="323"/>
      <c r="F569" s="323" t="s">
        <v>514</v>
      </c>
      <c r="G569" s="323"/>
      <c r="H569" s="323"/>
      <c r="I569" s="323">
        <v>576.63</v>
      </c>
    </row>
    <row r="570" spans="4:9">
      <c r="D570" s="323"/>
      <c r="E570" s="323"/>
      <c r="F570" s="323"/>
      <c r="G570" s="323"/>
      <c r="H570" s="323"/>
      <c r="I570" s="323" t="s">
        <v>163</v>
      </c>
    </row>
    <row r="571" spans="4:9">
      <c r="D571" s="323"/>
      <c r="E571" s="323" t="s">
        <v>518</v>
      </c>
      <c r="F571" s="323" t="s">
        <v>699</v>
      </c>
      <c r="G571" s="323"/>
      <c r="H571" s="323"/>
      <c r="I571" s="323"/>
    </row>
    <row r="572" spans="4:9">
      <c r="D572" s="323"/>
      <c r="E572" s="323"/>
      <c r="F572" s="323" t="s">
        <v>163</v>
      </c>
      <c r="G572" s="323"/>
      <c r="H572" s="323"/>
      <c r="I572" s="323"/>
    </row>
    <row r="573" spans="4:9">
      <c r="D573" s="323">
        <v>1</v>
      </c>
      <c r="E573" s="323" t="s">
        <v>21</v>
      </c>
      <c r="F573" s="323" t="s">
        <v>700</v>
      </c>
      <c r="G573" s="323">
        <v>52</v>
      </c>
      <c r="H573" s="323" t="s">
        <v>21</v>
      </c>
      <c r="I573" s="323">
        <v>52</v>
      </c>
    </row>
    <row r="574" spans="4:9">
      <c r="D574" s="323">
        <v>1</v>
      </c>
      <c r="E574" s="323" t="s">
        <v>342</v>
      </c>
      <c r="F574" s="323" t="s">
        <v>701</v>
      </c>
      <c r="G574" s="323">
        <v>10.4</v>
      </c>
      <c r="H574" s="323" t="s">
        <v>342</v>
      </c>
      <c r="I574" s="323">
        <v>10.4</v>
      </c>
    </row>
    <row r="575" spans="4:9">
      <c r="D575" s="323">
        <v>1</v>
      </c>
      <c r="E575" s="323" t="s">
        <v>21</v>
      </c>
      <c r="F575" s="323" t="s">
        <v>515</v>
      </c>
      <c r="G575" s="323">
        <v>179.17</v>
      </c>
      <c r="H575" s="323" t="s">
        <v>21</v>
      </c>
      <c r="I575" s="323">
        <v>179.17</v>
      </c>
    </row>
    <row r="576" spans="4:9">
      <c r="D576" s="323"/>
      <c r="E576" s="323"/>
      <c r="F576" s="323"/>
      <c r="G576" s="323" t="s">
        <v>112</v>
      </c>
      <c r="H576" s="323"/>
      <c r="I576" s="323" t="s">
        <v>163</v>
      </c>
    </row>
    <row r="577" spans="4:9">
      <c r="D577" s="323"/>
      <c r="E577" s="323"/>
      <c r="F577" s="323" t="s">
        <v>516</v>
      </c>
      <c r="G577" s="323"/>
      <c r="H577" s="323"/>
      <c r="I577" s="323">
        <v>241.57</v>
      </c>
    </row>
    <row r="578" spans="4:9">
      <c r="D578" s="323"/>
      <c r="E578" s="323"/>
      <c r="F578" s="323"/>
      <c r="G578" s="323" t="s">
        <v>112</v>
      </c>
      <c r="H578" s="323"/>
      <c r="I578" s="323" t="s">
        <v>380</v>
      </c>
    </row>
    <row r="579" spans="4:9">
      <c r="D579" s="324" t="s">
        <v>517</v>
      </c>
      <c r="E579" s="323" t="s">
        <v>518</v>
      </c>
      <c r="F579" s="323" t="s">
        <v>519</v>
      </c>
      <c r="G579" s="323"/>
      <c r="H579" s="323"/>
      <c r="I579" s="323"/>
    </row>
    <row r="580" spans="4:9">
      <c r="D580" s="324"/>
      <c r="E580" s="323"/>
      <c r="F580" s="323" t="s">
        <v>520</v>
      </c>
      <c r="G580" s="323"/>
      <c r="H580" s="323"/>
      <c r="I580" s="323"/>
    </row>
    <row r="581" spans="4:9">
      <c r="D581" s="324"/>
      <c r="E581" s="323"/>
      <c r="F581" s="323" t="s">
        <v>163</v>
      </c>
      <c r="G581" s="323"/>
      <c r="H581" s="323"/>
      <c r="I581" s="323"/>
    </row>
    <row r="582" spans="4:9">
      <c r="D582" s="323">
        <v>1</v>
      </c>
      <c r="E582" s="323" t="s">
        <v>521</v>
      </c>
      <c r="F582" s="323" t="s">
        <v>522</v>
      </c>
      <c r="G582" s="323">
        <v>51750</v>
      </c>
      <c r="H582" s="323" t="s">
        <v>49</v>
      </c>
      <c r="I582" s="323">
        <v>5175</v>
      </c>
    </row>
    <row r="583" spans="4:9">
      <c r="D583" s="324">
        <v>0.01</v>
      </c>
      <c r="E583" s="323" t="s">
        <v>521</v>
      </c>
      <c r="F583" s="323" t="s">
        <v>523</v>
      </c>
      <c r="G583" s="323">
        <v>50300</v>
      </c>
      <c r="H583" s="323" t="s">
        <v>49</v>
      </c>
      <c r="I583" s="323">
        <v>50.3</v>
      </c>
    </row>
    <row r="584" spans="4:9">
      <c r="D584" s="324">
        <v>3.5</v>
      </c>
      <c r="E584" s="323" t="s">
        <v>104</v>
      </c>
      <c r="F584" s="323" t="s">
        <v>524</v>
      </c>
      <c r="G584" s="323">
        <v>821.7</v>
      </c>
      <c r="H584" s="323" t="s">
        <v>104</v>
      </c>
      <c r="I584" s="323">
        <v>2875.95</v>
      </c>
    </row>
    <row r="585" spans="4:9">
      <c r="D585" s="324"/>
      <c r="E585" s="323" t="s">
        <v>342</v>
      </c>
      <c r="F585" s="323" t="s">
        <v>343</v>
      </c>
      <c r="G585" s="323"/>
      <c r="H585" s="323" t="s">
        <v>342</v>
      </c>
      <c r="I585" s="323">
        <v>0</v>
      </c>
    </row>
    <row r="586" spans="4:9">
      <c r="D586" s="323"/>
      <c r="E586" s="323"/>
      <c r="F586" s="323"/>
      <c r="G586" s="323"/>
      <c r="H586" s="323"/>
      <c r="I586" s="323" t="s">
        <v>163</v>
      </c>
    </row>
    <row r="587" spans="4:9">
      <c r="D587" s="323"/>
      <c r="E587" s="323"/>
      <c r="F587" s="323" t="s">
        <v>525</v>
      </c>
      <c r="G587" s="323"/>
      <c r="H587" s="323"/>
      <c r="I587" s="323">
        <v>8101.25</v>
      </c>
    </row>
    <row r="588" spans="4:9">
      <c r="D588" s="323"/>
      <c r="E588" s="323"/>
      <c r="F588" s="323"/>
      <c r="G588" s="323"/>
      <c r="H588" s="323"/>
      <c r="I588" s="323" t="s">
        <v>163</v>
      </c>
    </row>
    <row r="589" spans="4:9">
      <c r="D589" s="323"/>
      <c r="E589" s="323"/>
      <c r="F589" s="323" t="s">
        <v>526</v>
      </c>
      <c r="G589" s="323"/>
      <c r="H589" s="323"/>
      <c r="I589" s="323">
        <v>81012.5</v>
      </c>
    </row>
    <row r="590" spans="4:9">
      <c r="D590" s="325">
        <v>44.1</v>
      </c>
      <c r="E590" s="323" t="s">
        <v>336</v>
      </c>
      <c r="F590" s="323" t="s">
        <v>707</v>
      </c>
      <c r="G590" s="323"/>
      <c r="H590" s="323"/>
      <c r="I590" s="323"/>
    </row>
    <row r="591" spans="4:9">
      <c r="D591" s="323"/>
      <c r="E591" s="323"/>
      <c r="F591" s="323" t="s">
        <v>708</v>
      </c>
      <c r="G591" s="323"/>
      <c r="H591" s="323"/>
      <c r="I591" s="323"/>
    </row>
    <row r="592" spans="4:9">
      <c r="D592" s="323"/>
      <c r="E592" s="323"/>
      <c r="F592" s="323" t="s">
        <v>709</v>
      </c>
      <c r="G592" s="323"/>
      <c r="H592" s="323"/>
      <c r="I592" s="323"/>
    </row>
    <row r="593" spans="4:9">
      <c r="D593" s="323"/>
      <c r="E593" s="323"/>
      <c r="F593" s="323" t="s">
        <v>163</v>
      </c>
      <c r="G593" s="323"/>
      <c r="H593" s="323"/>
      <c r="I593" s="323"/>
    </row>
    <row r="594" spans="4:9">
      <c r="D594" s="323">
        <v>3</v>
      </c>
      <c r="E594" s="323" t="s">
        <v>503</v>
      </c>
      <c r="F594" s="323" t="s">
        <v>710</v>
      </c>
      <c r="G594" s="323">
        <v>120.54</v>
      </c>
      <c r="H594" s="323" t="s">
        <v>368</v>
      </c>
      <c r="I594" s="323">
        <v>361.62</v>
      </c>
    </row>
    <row r="595" spans="4:9">
      <c r="D595" s="323">
        <v>1</v>
      </c>
      <c r="E595" s="323" t="s">
        <v>368</v>
      </c>
      <c r="F595" s="323" t="s">
        <v>711</v>
      </c>
      <c r="G595" s="323">
        <v>76.78</v>
      </c>
      <c r="H595" s="323" t="s">
        <v>368</v>
      </c>
      <c r="I595" s="323">
        <v>76.78</v>
      </c>
    </row>
    <row r="596" spans="4:9">
      <c r="D596" s="323">
        <v>1</v>
      </c>
      <c r="E596" s="323" t="s">
        <v>368</v>
      </c>
      <c r="F596" s="323" t="s">
        <v>712</v>
      </c>
      <c r="G596" s="323">
        <v>79.5</v>
      </c>
      <c r="H596" s="323" t="s">
        <v>368</v>
      </c>
      <c r="I596" s="323">
        <v>79.5</v>
      </c>
    </row>
    <row r="597" spans="4:9">
      <c r="D597" s="323">
        <v>2</v>
      </c>
      <c r="E597" s="323" t="s">
        <v>26</v>
      </c>
      <c r="F597" s="323" t="s">
        <v>713</v>
      </c>
      <c r="G597" s="323">
        <v>12</v>
      </c>
      <c r="H597" s="323" t="s">
        <v>368</v>
      </c>
      <c r="I597" s="323">
        <v>24</v>
      </c>
    </row>
    <row r="598" spans="4:9">
      <c r="D598" s="323">
        <v>1</v>
      </c>
      <c r="E598" s="323" t="s">
        <v>26</v>
      </c>
      <c r="F598" s="323" t="s">
        <v>714</v>
      </c>
      <c r="G598" s="323">
        <v>31.8</v>
      </c>
      <c r="H598" s="323" t="s">
        <v>342</v>
      </c>
      <c r="I598" s="323">
        <v>31.8</v>
      </c>
    </row>
    <row r="599" spans="4:9">
      <c r="D599" s="323">
        <v>0.5</v>
      </c>
      <c r="E599" s="323" t="s">
        <v>26</v>
      </c>
      <c r="F599" s="323" t="s">
        <v>508</v>
      </c>
      <c r="G599" s="323">
        <v>821.7</v>
      </c>
      <c r="H599" s="323"/>
      <c r="I599" s="323">
        <v>410.85</v>
      </c>
    </row>
    <row r="600" spans="4:9">
      <c r="D600" s="323"/>
      <c r="E600" s="323" t="s">
        <v>26</v>
      </c>
      <c r="F600" s="323" t="s">
        <v>715</v>
      </c>
      <c r="G600" s="323">
        <v>0</v>
      </c>
      <c r="H600" s="323"/>
      <c r="I600" s="323"/>
    </row>
    <row r="601" spans="4:9">
      <c r="D601" s="323"/>
      <c r="E601" s="323"/>
      <c r="F601" s="323" t="s">
        <v>716</v>
      </c>
      <c r="G601" s="323"/>
      <c r="H601" s="323"/>
      <c r="I601" s="323">
        <v>31.68</v>
      </c>
    </row>
    <row r="602" spans="4:9">
      <c r="D602" s="323"/>
      <c r="E602" s="323"/>
      <c r="F602" s="323"/>
      <c r="G602" s="323"/>
      <c r="H602" s="323"/>
      <c r="I602" s="323"/>
    </row>
    <row r="603" spans="4:9">
      <c r="D603" s="323"/>
      <c r="E603" s="323"/>
      <c r="F603" s="323" t="s">
        <v>513</v>
      </c>
      <c r="G603" s="323"/>
      <c r="H603" s="323"/>
      <c r="I603" s="323">
        <v>1016.23</v>
      </c>
    </row>
    <row r="604" spans="4:9">
      <c r="D604" s="323"/>
      <c r="E604" s="323"/>
      <c r="F604" s="323"/>
      <c r="G604" s="323"/>
      <c r="H604" s="323"/>
      <c r="I604" s="323"/>
    </row>
    <row r="605" spans="4:9">
      <c r="D605" s="323"/>
      <c r="E605" s="323"/>
      <c r="F605" s="323"/>
      <c r="G605" s="323"/>
      <c r="H605" s="323"/>
      <c r="I605" s="323" t="s">
        <v>163</v>
      </c>
    </row>
    <row r="606" spans="4:9">
      <c r="D606" s="323"/>
      <c r="E606" s="323"/>
      <c r="F606" s="323" t="s">
        <v>514</v>
      </c>
      <c r="G606" s="323"/>
      <c r="H606" s="323"/>
      <c r="I606" s="323">
        <v>338.74</v>
      </c>
    </row>
    <row r="607" spans="4:9">
      <c r="D607" s="323"/>
      <c r="E607" s="323"/>
      <c r="F607" s="323"/>
      <c r="G607" s="323"/>
      <c r="H607" s="323"/>
      <c r="I607" s="323" t="s">
        <v>380</v>
      </c>
    </row>
    <row r="608" spans="4:9">
      <c r="D608" s="323"/>
      <c r="E608" s="323"/>
      <c r="F608" s="323"/>
      <c r="G608" s="323"/>
      <c r="H608" s="323"/>
      <c r="I608" s="323"/>
    </row>
    <row r="609" spans="4:9">
      <c r="D609" s="323"/>
      <c r="E609" s="323"/>
      <c r="F609" s="323" t="s">
        <v>723</v>
      </c>
      <c r="G609" s="323"/>
      <c r="H609" s="323"/>
      <c r="I609" s="323"/>
    </row>
    <row r="610" spans="4:9">
      <c r="D610" s="323"/>
      <c r="E610" s="323"/>
      <c r="F610" s="323" t="s">
        <v>724</v>
      </c>
      <c r="G610" s="323"/>
      <c r="H610" s="323"/>
      <c r="I610" s="323"/>
    </row>
    <row r="611" spans="4:9">
      <c r="D611" s="323"/>
      <c r="E611" s="323"/>
      <c r="F611" s="323"/>
      <c r="G611" s="323"/>
      <c r="H611" s="323"/>
      <c r="I611" s="323"/>
    </row>
    <row r="612" spans="4:9">
      <c r="D612" s="323"/>
      <c r="E612" s="323"/>
      <c r="F612" s="323" t="s">
        <v>725</v>
      </c>
      <c r="G612" s="323"/>
      <c r="H612" s="323"/>
      <c r="I612" s="323"/>
    </row>
    <row r="613" spans="4:9">
      <c r="D613" s="323"/>
      <c r="E613" s="323"/>
      <c r="F613" s="323"/>
      <c r="G613" s="323"/>
      <c r="H613" s="323"/>
      <c r="I613" s="323"/>
    </row>
    <row r="614" spans="4:9">
      <c r="D614" s="323"/>
      <c r="E614" s="323"/>
      <c r="F614" s="323" t="s">
        <v>726</v>
      </c>
      <c r="G614" s="323"/>
      <c r="H614" s="323"/>
      <c r="I614" s="323">
        <v>17219</v>
      </c>
    </row>
    <row r="615" spans="4:9">
      <c r="D615" s="323">
        <v>180</v>
      </c>
      <c r="E615" s="323" t="s">
        <v>21</v>
      </c>
      <c r="F615" s="323" t="s">
        <v>727</v>
      </c>
      <c r="G615" s="323">
        <v>24.1</v>
      </c>
      <c r="H615" s="323" t="s">
        <v>21</v>
      </c>
      <c r="I615" s="323">
        <v>4338</v>
      </c>
    </row>
    <row r="616" spans="4:9">
      <c r="D616" s="323">
        <v>180</v>
      </c>
      <c r="E616" s="323" t="s">
        <v>21</v>
      </c>
      <c r="F616" s="323" t="s">
        <v>728</v>
      </c>
      <c r="G616" s="323">
        <v>15.5</v>
      </c>
      <c r="H616" s="323" t="s">
        <v>729</v>
      </c>
      <c r="I616" s="323">
        <v>2790</v>
      </c>
    </row>
    <row r="617" spans="4:9">
      <c r="D617" s="323"/>
      <c r="E617" s="323"/>
      <c r="F617" s="323" t="s">
        <v>527</v>
      </c>
      <c r="G617" s="323"/>
      <c r="H617" s="323"/>
      <c r="I617" s="323">
        <v>115</v>
      </c>
    </row>
    <row r="618" spans="4:9">
      <c r="D618" s="323"/>
      <c r="E618" s="323"/>
      <c r="F618" s="323" t="s">
        <v>730</v>
      </c>
      <c r="G618" s="323"/>
      <c r="H618" s="323"/>
      <c r="I618" s="323">
        <v>18882</v>
      </c>
    </row>
    <row r="619" spans="4:9">
      <c r="D619" s="323"/>
      <c r="E619" s="323"/>
      <c r="F619" s="323" t="s">
        <v>731</v>
      </c>
      <c r="G619" s="323"/>
      <c r="H619" s="323"/>
      <c r="I619" s="323">
        <v>209.8</v>
      </c>
    </row>
  </sheetData>
  <pageMargins left="0.70866141732283472" right="0.70866141732283472" top="0.15748031496062992" bottom="0.15748031496062992"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dimension ref="A1:IV64"/>
  <sheetViews>
    <sheetView topLeftCell="A45" workbookViewId="0">
      <selection activeCell="J59" sqref="J59"/>
    </sheetView>
  </sheetViews>
  <sheetFormatPr defaultRowHeight="15.75"/>
  <cols>
    <col min="1" max="1" width="9.140625" style="39"/>
    <col min="2" max="2" width="20" style="28" customWidth="1"/>
    <col min="3" max="7" width="9.140625" style="39"/>
    <col min="8" max="8" width="10.7109375" style="40" bestFit="1" customWidth="1"/>
    <col min="9" max="9" width="9.140625" style="39"/>
    <col min="10" max="16384" width="9.140625" style="28"/>
  </cols>
  <sheetData>
    <row r="1" spans="1:256">
      <c r="A1" s="357" t="s">
        <v>22</v>
      </c>
      <c r="B1" s="357"/>
      <c r="C1" s="357"/>
      <c r="D1" s="357"/>
      <c r="E1" s="357"/>
      <c r="F1" s="357"/>
      <c r="G1" s="357"/>
      <c r="H1" s="357"/>
      <c r="I1" s="357"/>
    </row>
    <row r="2" spans="1:256">
      <c r="A2" s="357" t="str">
        <f>+'[1]sump abs'!A2:F2</f>
        <v>COIMBATORE DIVISION</v>
      </c>
      <c r="B2" s="357"/>
      <c r="C2" s="357"/>
      <c r="D2" s="357"/>
      <c r="E2" s="357"/>
      <c r="F2" s="357"/>
      <c r="G2" s="357"/>
      <c r="H2" s="357"/>
      <c r="I2" s="357"/>
    </row>
    <row r="3" spans="1:256" ht="29.25" customHeight="1">
      <c r="A3" s="358" t="str">
        <f>' - Detailed'!A3:H3</f>
        <v>Name of work: Special Repair work  for the Existing unoccupied 49 Nos  PC/HC Quarters  at Uppilipalayam and 4 Nos of  SI qtrs at Gandhipuram  in Coimbatore City</v>
      </c>
      <c r="B3" s="358"/>
      <c r="C3" s="358"/>
      <c r="D3" s="358"/>
      <c r="E3" s="358"/>
      <c r="F3" s="358"/>
      <c r="G3" s="358"/>
      <c r="H3" s="358"/>
      <c r="I3" s="358"/>
    </row>
    <row r="4" spans="1:256">
      <c r="A4" s="359" t="s">
        <v>207</v>
      </c>
      <c r="B4" s="359"/>
      <c r="C4" s="359"/>
      <c r="D4" s="359"/>
      <c r="E4" s="359"/>
      <c r="F4" s="359"/>
      <c r="G4" s="359"/>
      <c r="H4" s="359"/>
      <c r="I4" s="359"/>
    </row>
    <row r="5" spans="1:256">
      <c r="A5" s="360" t="s">
        <v>24</v>
      </c>
      <c r="B5" s="360" t="s">
        <v>25</v>
      </c>
      <c r="C5" s="360" t="s">
        <v>26</v>
      </c>
      <c r="D5" s="360"/>
      <c r="E5" s="360" t="s">
        <v>27</v>
      </c>
      <c r="F5" s="360"/>
      <c r="G5" s="360"/>
      <c r="H5" s="361" t="s">
        <v>28</v>
      </c>
      <c r="I5" s="361"/>
    </row>
    <row r="6" spans="1:256">
      <c r="A6" s="360"/>
      <c r="B6" s="360"/>
      <c r="C6" s="360"/>
      <c r="D6" s="360"/>
      <c r="E6" s="29" t="s">
        <v>3</v>
      </c>
      <c r="F6" s="29" t="s">
        <v>4</v>
      </c>
      <c r="G6" s="29" t="s">
        <v>5</v>
      </c>
      <c r="H6" s="361"/>
      <c r="I6" s="361"/>
    </row>
    <row r="7" spans="1:256" s="288" customFormat="1" ht="36.75" customHeight="1">
      <c r="A7" s="284">
        <v>1.5</v>
      </c>
      <c r="B7" s="353" t="s">
        <v>67</v>
      </c>
      <c r="C7" s="353"/>
      <c r="D7" s="353"/>
      <c r="E7" s="353"/>
      <c r="F7" s="285"/>
      <c r="G7" s="285"/>
      <c r="H7" s="78"/>
      <c r="I7" s="286"/>
      <c r="J7" s="287"/>
      <c r="K7" s="287"/>
      <c r="L7" s="287"/>
      <c r="M7" s="287"/>
      <c r="N7" s="287"/>
      <c r="O7" s="287"/>
      <c r="P7" s="287"/>
      <c r="Q7" s="287"/>
      <c r="R7" s="287"/>
      <c r="S7" s="287"/>
      <c r="T7" s="287"/>
      <c r="U7" s="287"/>
      <c r="V7" s="287"/>
      <c r="W7" s="287"/>
      <c r="X7" s="287"/>
      <c r="Y7" s="287"/>
      <c r="Z7" s="287"/>
      <c r="AA7" s="287"/>
      <c r="AB7" s="287"/>
      <c r="AC7" s="287"/>
      <c r="AD7" s="287"/>
      <c r="AE7" s="287"/>
      <c r="AF7" s="287"/>
      <c r="AG7" s="287"/>
      <c r="AH7" s="287"/>
      <c r="AI7" s="287"/>
      <c r="AJ7" s="287"/>
      <c r="AK7" s="287"/>
      <c r="AL7" s="287"/>
      <c r="AM7" s="287"/>
      <c r="AN7" s="287"/>
      <c r="AO7" s="287"/>
      <c r="AP7" s="287"/>
      <c r="AQ7" s="287"/>
      <c r="AR7" s="287"/>
      <c r="AS7" s="287"/>
      <c r="AT7" s="287"/>
      <c r="AU7" s="287"/>
      <c r="AV7" s="287"/>
      <c r="AW7" s="287"/>
      <c r="AX7" s="287"/>
      <c r="AY7" s="287"/>
      <c r="AZ7" s="287"/>
      <c r="BA7" s="287"/>
      <c r="BB7" s="287"/>
      <c r="BC7" s="287"/>
      <c r="BD7" s="287"/>
      <c r="BE7" s="287"/>
      <c r="BF7" s="287"/>
      <c r="BG7" s="287"/>
      <c r="BH7" s="287"/>
      <c r="BI7" s="287"/>
      <c r="BJ7" s="287"/>
      <c r="BK7" s="287"/>
      <c r="BL7" s="287"/>
      <c r="BM7" s="287"/>
      <c r="BN7" s="287"/>
      <c r="BO7" s="287"/>
      <c r="BP7" s="287"/>
      <c r="BQ7" s="287"/>
      <c r="BR7" s="287"/>
      <c r="BS7" s="287"/>
      <c r="BT7" s="287"/>
      <c r="BU7" s="287"/>
      <c r="BV7" s="287"/>
      <c r="BW7" s="287"/>
      <c r="BX7" s="287"/>
      <c r="BY7" s="287"/>
      <c r="BZ7" s="287"/>
      <c r="CA7" s="287"/>
      <c r="CB7" s="287"/>
      <c r="CC7" s="287"/>
      <c r="CD7" s="287"/>
      <c r="CE7" s="287"/>
      <c r="CF7" s="287"/>
      <c r="CG7" s="287"/>
      <c r="CH7" s="287"/>
      <c r="CI7" s="287"/>
      <c r="CJ7" s="287"/>
      <c r="CK7" s="287"/>
      <c r="CL7" s="287"/>
      <c r="CM7" s="287"/>
      <c r="CN7" s="287"/>
      <c r="CO7" s="287"/>
      <c r="CP7" s="287"/>
      <c r="CQ7" s="287"/>
      <c r="CR7" s="287"/>
      <c r="CS7" s="287"/>
      <c r="CT7" s="287"/>
      <c r="CU7" s="287"/>
      <c r="CV7" s="287"/>
      <c r="CW7" s="287"/>
      <c r="CX7" s="287"/>
      <c r="CY7" s="287"/>
      <c r="CZ7" s="287"/>
      <c r="DA7" s="287"/>
      <c r="DB7" s="287"/>
      <c r="DC7" s="287"/>
      <c r="DD7" s="287"/>
      <c r="DE7" s="287"/>
      <c r="DF7" s="287"/>
      <c r="DG7" s="287"/>
      <c r="DH7" s="287"/>
      <c r="DI7" s="287"/>
      <c r="DJ7" s="287"/>
      <c r="DK7" s="287"/>
      <c r="DL7" s="287"/>
      <c r="DM7" s="287"/>
      <c r="DN7" s="287"/>
      <c r="DO7" s="287"/>
      <c r="DP7" s="287"/>
      <c r="DQ7" s="287"/>
      <c r="DR7" s="287"/>
      <c r="DS7" s="287"/>
      <c r="DT7" s="287"/>
      <c r="DU7" s="287"/>
      <c r="DV7" s="287"/>
      <c r="DW7" s="287"/>
      <c r="DX7" s="287"/>
      <c r="DY7" s="287"/>
      <c r="DZ7" s="287"/>
      <c r="EA7" s="287"/>
      <c r="EB7" s="287"/>
      <c r="EC7" s="287"/>
      <c r="ED7" s="287"/>
      <c r="EE7" s="287"/>
      <c r="EF7" s="287"/>
      <c r="EG7" s="287"/>
      <c r="EH7" s="287"/>
      <c r="EI7" s="287"/>
      <c r="EJ7" s="287"/>
      <c r="EK7" s="287"/>
      <c r="EL7" s="287"/>
      <c r="EM7" s="287"/>
      <c r="EN7" s="287"/>
      <c r="EO7" s="287"/>
      <c r="EP7" s="287"/>
      <c r="EQ7" s="287"/>
      <c r="ER7" s="287"/>
      <c r="ES7" s="287"/>
      <c r="ET7" s="287"/>
      <c r="EU7" s="287"/>
      <c r="EV7" s="287"/>
      <c r="EW7" s="287"/>
      <c r="EX7" s="287"/>
      <c r="EY7" s="287"/>
      <c r="EZ7" s="287"/>
      <c r="FA7" s="287"/>
      <c r="FB7" s="287"/>
      <c r="FC7" s="287"/>
      <c r="FD7" s="287"/>
      <c r="FE7" s="287"/>
      <c r="FF7" s="287"/>
      <c r="FG7" s="287"/>
      <c r="FH7" s="287"/>
      <c r="FI7" s="287"/>
      <c r="FJ7" s="287"/>
      <c r="FK7" s="287"/>
      <c r="FL7" s="287"/>
      <c r="FM7" s="287"/>
      <c r="FN7" s="287"/>
      <c r="FO7" s="287"/>
      <c r="FP7" s="287"/>
      <c r="FQ7" s="287"/>
      <c r="FR7" s="287"/>
      <c r="FS7" s="287"/>
      <c r="FT7" s="287"/>
      <c r="FU7" s="287"/>
      <c r="FV7" s="287"/>
      <c r="FW7" s="287"/>
      <c r="FX7" s="287"/>
      <c r="FY7" s="287"/>
      <c r="FZ7" s="287"/>
      <c r="GA7" s="287"/>
      <c r="GB7" s="287"/>
      <c r="GC7" s="287"/>
      <c r="GD7" s="287"/>
      <c r="GE7" s="287"/>
      <c r="GF7" s="287"/>
      <c r="GG7" s="287"/>
      <c r="GH7" s="287"/>
      <c r="GI7" s="287"/>
      <c r="GJ7" s="287"/>
      <c r="GK7" s="287"/>
      <c r="GL7" s="287"/>
      <c r="GM7" s="287"/>
      <c r="GN7" s="287"/>
      <c r="GO7" s="287"/>
      <c r="GP7" s="287"/>
      <c r="GQ7" s="287"/>
      <c r="GR7" s="287"/>
      <c r="GS7" s="287"/>
      <c r="GT7" s="287"/>
      <c r="GU7" s="287"/>
      <c r="GV7" s="287"/>
      <c r="GW7" s="287"/>
      <c r="GX7" s="287"/>
      <c r="GY7" s="287"/>
      <c r="GZ7" s="287"/>
      <c r="HA7" s="287"/>
      <c r="HB7" s="287"/>
      <c r="HC7" s="287"/>
      <c r="HD7" s="287"/>
      <c r="HE7" s="287"/>
      <c r="HF7" s="287"/>
      <c r="HG7" s="287"/>
      <c r="HH7" s="287"/>
      <c r="HI7" s="287"/>
      <c r="HJ7" s="287"/>
      <c r="HK7" s="287"/>
      <c r="HL7" s="287"/>
      <c r="HM7" s="287"/>
      <c r="HN7" s="287"/>
      <c r="HO7" s="287"/>
      <c r="HP7" s="287"/>
      <c r="HQ7" s="287"/>
      <c r="HR7" s="287"/>
      <c r="HS7" s="287"/>
      <c r="HT7" s="287"/>
      <c r="HU7" s="287"/>
      <c r="HV7" s="287"/>
      <c r="HW7" s="287"/>
      <c r="HX7" s="287"/>
      <c r="HY7" s="287"/>
      <c r="HZ7" s="287"/>
      <c r="IA7" s="287"/>
      <c r="IB7" s="287"/>
      <c r="IC7" s="287"/>
      <c r="ID7" s="287"/>
      <c r="IE7" s="287"/>
      <c r="IF7" s="287"/>
      <c r="IG7" s="287"/>
      <c r="IH7" s="287"/>
      <c r="II7" s="287"/>
      <c r="IJ7" s="287"/>
      <c r="IK7" s="287"/>
      <c r="IL7" s="287"/>
      <c r="IM7" s="287"/>
      <c r="IN7" s="287"/>
      <c r="IO7" s="287"/>
      <c r="IP7" s="287"/>
      <c r="IQ7" s="287"/>
      <c r="IR7" s="287"/>
      <c r="IS7" s="287"/>
      <c r="IT7" s="287"/>
      <c r="IU7" s="287"/>
      <c r="IV7" s="287"/>
    </row>
    <row r="8" spans="1:256" s="67" customFormat="1" ht="15">
      <c r="A8" s="69"/>
      <c r="B8" s="73" t="s">
        <v>68</v>
      </c>
      <c r="C8" s="74"/>
      <c r="D8" s="75"/>
      <c r="E8" s="71"/>
      <c r="F8" s="71"/>
      <c r="G8" s="71"/>
      <c r="H8" s="71"/>
      <c r="I8" s="101"/>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72"/>
      <c r="CZ8" s="72"/>
      <c r="DA8" s="72"/>
      <c r="DB8" s="72"/>
      <c r="DC8" s="72"/>
      <c r="DD8" s="72"/>
      <c r="DE8" s="72"/>
      <c r="DF8" s="72"/>
      <c r="DG8" s="72"/>
      <c r="DH8" s="72"/>
      <c r="DI8" s="72"/>
      <c r="DJ8" s="72"/>
      <c r="DK8" s="72"/>
      <c r="DL8" s="72"/>
      <c r="DM8" s="72"/>
      <c r="DN8" s="72"/>
      <c r="DO8" s="72"/>
      <c r="DP8" s="72"/>
      <c r="DQ8" s="72"/>
      <c r="DR8" s="72"/>
      <c r="DS8" s="72"/>
      <c r="DT8" s="72"/>
      <c r="DU8" s="72"/>
      <c r="DV8" s="72"/>
      <c r="DW8" s="72"/>
      <c r="DX8" s="72"/>
      <c r="DY8" s="72"/>
      <c r="DZ8" s="72"/>
      <c r="EA8" s="72"/>
      <c r="EB8" s="72"/>
      <c r="EC8" s="72"/>
      <c r="ED8" s="72"/>
      <c r="EE8" s="72"/>
      <c r="EF8" s="72"/>
      <c r="EG8" s="72"/>
      <c r="EH8" s="72"/>
      <c r="EI8" s="72"/>
      <c r="EJ8" s="72"/>
      <c r="EK8" s="72"/>
      <c r="EL8" s="72"/>
      <c r="EM8" s="72"/>
      <c r="EN8" s="72"/>
      <c r="EO8" s="72"/>
      <c r="EP8" s="72"/>
      <c r="EQ8" s="72"/>
      <c r="ER8" s="72"/>
      <c r="ES8" s="72"/>
      <c r="ET8" s="72"/>
      <c r="EU8" s="72"/>
      <c r="EV8" s="72"/>
      <c r="EW8" s="72"/>
      <c r="EX8" s="72"/>
      <c r="EY8" s="72"/>
      <c r="EZ8" s="72"/>
      <c r="FA8" s="72"/>
      <c r="FB8" s="72"/>
      <c r="FC8" s="72"/>
      <c r="FD8" s="72"/>
      <c r="FE8" s="72"/>
      <c r="FF8" s="72"/>
      <c r="FG8" s="72"/>
      <c r="FH8" s="72"/>
      <c r="FI8" s="72"/>
      <c r="FJ8" s="72"/>
      <c r="FK8" s="72"/>
      <c r="FL8" s="72"/>
      <c r="FM8" s="72"/>
      <c r="FN8" s="72"/>
      <c r="FO8" s="72"/>
      <c r="FP8" s="72"/>
      <c r="FQ8" s="72"/>
      <c r="FR8" s="72"/>
      <c r="FS8" s="72"/>
      <c r="FT8" s="72"/>
      <c r="FU8" s="72"/>
      <c r="FV8" s="72"/>
      <c r="FW8" s="72"/>
      <c r="FX8" s="72"/>
      <c r="FY8" s="72"/>
      <c r="FZ8" s="72"/>
      <c r="GA8" s="72"/>
      <c r="GB8" s="72"/>
      <c r="GC8" s="72"/>
      <c r="GD8" s="72"/>
      <c r="GE8" s="72"/>
      <c r="GF8" s="72"/>
      <c r="GG8" s="72"/>
      <c r="GH8" s="72"/>
      <c r="GI8" s="72"/>
      <c r="GJ8" s="72"/>
      <c r="GK8" s="72"/>
      <c r="GL8" s="72"/>
      <c r="GM8" s="72"/>
      <c r="GN8" s="72"/>
      <c r="GO8" s="72"/>
      <c r="GP8" s="72"/>
      <c r="GQ8" s="72"/>
      <c r="GR8" s="72"/>
      <c r="GS8" s="72"/>
      <c r="GT8" s="72"/>
      <c r="GU8" s="72"/>
      <c r="GV8" s="72"/>
      <c r="GW8" s="72"/>
      <c r="GX8" s="72"/>
      <c r="GY8" s="72"/>
      <c r="GZ8" s="72"/>
      <c r="HA8" s="72"/>
      <c r="HB8" s="72"/>
      <c r="HC8" s="72"/>
      <c r="HD8" s="72"/>
      <c r="HE8" s="72"/>
      <c r="HF8" s="72"/>
      <c r="HG8" s="72"/>
      <c r="HH8" s="72"/>
      <c r="HI8" s="72"/>
      <c r="HJ8" s="72"/>
      <c r="HK8" s="72"/>
      <c r="HL8" s="72"/>
      <c r="HM8" s="72"/>
      <c r="HN8" s="72"/>
      <c r="HO8" s="72"/>
      <c r="HP8" s="72"/>
      <c r="HQ8" s="72"/>
      <c r="HR8" s="72"/>
      <c r="HS8" s="72"/>
      <c r="HT8" s="72"/>
      <c r="HU8" s="72"/>
      <c r="HV8" s="72"/>
      <c r="HW8" s="72"/>
      <c r="HX8" s="72"/>
      <c r="HY8" s="72"/>
      <c r="HZ8" s="72"/>
      <c r="IA8" s="72"/>
      <c r="IB8" s="72"/>
      <c r="IC8" s="72"/>
      <c r="ID8" s="72"/>
      <c r="IE8" s="72"/>
      <c r="IF8" s="72"/>
      <c r="IG8" s="72"/>
      <c r="IH8" s="72"/>
      <c r="II8" s="72"/>
      <c r="IJ8" s="72"/>
      <c r="IK8" s="72"/>
      <c r="IL8" s="72"/>
      <c r="IM8" s="72"/>
      <c r="IN8" s="72"/>
      <c r="IO8" s="72"/>
      <c r="IP8" s="72"/>
      <c r="IQ8" s="72"/>
      <c r="IR8" s="72"/>
      <c r="IS8" s="72"/>
      <c r="IT8" s="72"/>
      <c r="IU8" s="72"/>
      <c r="IV8" s="72"/>
    </row>
    <row r="9" spans="1:256" s="67" customFormat="1" ht="16.5">
      <c r="A9" s="69"/>
      <c r="B9" s="76" t="s">
        <v>69</v>
      </c>
      <c r="C9" s="77">
        <v>1</v>
      </c>
      <c r="D9" s="75">
        <v>2</v>
      </c>
      <c r="E9" s="71">
        <v>7.2</v>
      </c>
      <c r="F9" s="71">
        <v>2</v>
      </c>
      <c r="G9" s="71">
        <v>1.5</v>
      </c>
      <c r="H9" s="78">
        <f>PRODUCT(C9:G9)</f>
        <v>43.2</v>
      </c>
      <c r="I9" s="102" t="s">
        <v>70</v>
      </c>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72"/>
      <c r="CZ9" s="72"/>
      <c r="DA9" s="72"/>
      <c r="DB9" s="72"/>
      <c r="DC9" s="72"/>
      <c r="DD9" s="72"/>
      <c r="DE9" s="72"/>
      <c r="DF9" s="72"/>
      <c r="DG9" s="72"/>
      <c r="DH9" s="72"/>
      <c r="DI9" s="72"/>
      <c r="DJ9" s="72"/>
      <c r="DK9" s="72"/>
      <c r="DL9" s="72"/>
      <c r="DM9" s="72"/>
      <c r="DN9" s="72"/>
      <c r="DO9" s="72"/>
      <c r="DP9" s="72"/>
      <c r="DQ9" s="72"/>
      <c r="DR9" s="72"/>
      <c r="DS9" s="72"/>
      <c r="DT9" s="72"/>
      <c r="DU9" s="72"/>
      <c r="DV9" s="72"/>
      <c r="DW9" s="72"/>
      <c r="DX9" s="72"/>
      <c r="DY9" s="72"/>
      <c r="DZ9" s="72"/>
      <c r="EA9" s="72"/>
      <c r="EB9" s="72"/>
      <c r="EC9" s="72"/>
      <c r="ED9" s="72"/>
      <c r="EE9" s="72"/>
      <c r="EF9" s="72"/>
      <c r="EG9" s="72"/>
      <c r="EH9" s="72"/>
      <c r="EI9" s="72"/>
      <c r="EJ9" s="72"/>
      <c r="EK9" s="72"/>
      <c r="EL9" s="72"/>
      <c r="EM9" s="72"/>
      <c r="EN9" s="72"/>
      <c r="EO9" s="72"/>
      <c r="EP9" s="72"/>
      <c r="EQ9" s="72"/>
      <c r="ER9" s="72"/>
      <c r="ES9" s="72"/>
      <c r="ET9" s="72"/>
      <c r="EU9" s="72"/>
      <c r="EV9" s="72"/>
      <c r="EW9" s="72"/>
      <c r="EX9" s="72"/>
      <c r="EY9" s="72"/>
      <c r="EZ9" s="72"/>
      <c r="FA9" s="72"/>
      <c r="FB9" s="72"/>
      <c r="FC9" s="72"/>
      <c r="FD9" s="72"/>
      <c r="FE9" s="72"/>
      <c r="FF9" s="72"/>
      <c r="FG9" s="72"/>
      <c r="FH9" s="72"/>
      <c r="FI9" s="72"/>
      <c r="FJ9" s="72"/>
      <c r="FK9" s="72"/>
      <c r="FL9" s="72"/>
      <c r="FM9" s="72"/>
      <c r="FN9" s="72"/>
      <c r="FO9" s="72"/>
      <c r="FP9" s="72"/>
      <c r="FQ9" s="72"/>
      <c r="FR9" s="72"/>
      <c r="FS9" s="72"/>
      <c r="FT9" s="72"/>
      <c r="FU9" s="72"/>
      <c r="FV9" s="72"/>
      <c r="FW9" s="72"/>
      <c r="FX9" s="72"/>
      <c r="FY9" s="72"/>
      <c r="FZ9" s="72"/>
      <c r="GA9" s="72"/>
      <c r="GB9" s="72"/>
      <c r="GC9" s="72"/>
      <c r="GD9" s="72"/>
      <c r="GE9" s="72"/>
      <c r="GF9" s="72"/>
      <c r="GG9" s="72"/>
      <c r="GH9" s="72"/>
      <c r="GI9" s="72"/>
      <c r="GJ9" s="72"/>
      <c r="GK9" s="72"/>
      <c r="GL9" s="72"/>
      <c r="GM9" s="72"/>
      <c r="GN9" s="72"/>
      <c r="GO9" s="72"/>
      <c r="GP9" s="72"/>
      <c r="GQ9" s="72"/>
      <c r="GR9" s="72"/>
      <c r="GS9" s="72"/>
      <c r="GT9" s="72"/>
      <c r="GU9" s="72"/>
      <c r="GV9" s="72"/>
      <c r="GW9" s="72"/>
      <c r="GX9" s="72"/>
      <c r="GY9" s="72"/>
      <c r="GZ9" s="72"/>
      <c r="HA9" s="72"/>
      <c r="HB9" s="72"/>
      <c r="HC9" s="72"/>
      <c r="HD9" s="72"/>
      <c r="HE9" s="72"/>
      <c r="HF9" s="72"/>
      <c r="HG9" s="72"/>
      <c r="HH9" s="72"/>
      <c r="HI9" s="72"/>
      <c r="HJ9" s="72"/>
      <c r="HK9" s="72"/>
      <c r="HL9" s="72"/>
      <c r="HM9" s="72"/>
      <c r="HN9" s="72"/>
      <c r="HO9" s="72"/>
      <c r="HP9" s="72"/>
      <c r="HQ9" s="72"/>
      <c r="HR9" s="72"/>
      <c r="HS9" s="72"/>
      <c r="HT9" s="72"/>
      <c r="HU9" s="72"/>
      <c r="HV9" s="72"/>
      <c r="HW9" s="72"/>
      <c r="HX9" s="72"/>
      <c r="HY9" s="72"/>
      <c r="HZ9" s="72"/>
      <c r="IA9" s="72"/>
      <c r="IB9" s="72"/>
      <c r="IC9" s="72"/>
      <c r="ID9" s="72"/>
      <c r="IE9" s="72"/>
      <c r="IF9" s="72"/>
      <c r="IG9" s="72"/>
      <c r="IH9" s="72"/>
      <c r="II9" s="72"/>
      <c r="IJ9" s="72"/>
      <c r="IK9" s="72"/>
      <c r="IL9" s="72"/>
      <c r="IM9" s="72"/>
      <c r="IN9" s="72"/>
      <c r="IO9" s="72"/>
      <c r="IP9" s="72"/>
      <c r="IQ9" s="72"/>
      <c r="IR9" s="72"/>
      <c r="IS9" s="72"/>
      <c r="IT9" s="72"/>
      <c r="IU9" s="72"/>
      <c r="IV9" s="72"/>
    </row>
    <row r="10" spans="1:256" s="42" customFormat="1" ht="39.75" customHeight="1">
      <c r="A10" s="29">
        <v>1.6</v>
      </c>
      <c r="B10" s="362" t="s">
        <v>29</v>
      </c>
      <c r="C10" s="362"/>
      <c r="D10" s="362"/>
      <c r="E10" s="362"/>
      <c r="F10" s="362"/>
      <c r="G10" s="362"/>
      <c r="H10" s="362"/>
      <c r="I10" s="29"/>
    </row>
    <row r="11" spans="1:256" ht="36.75" customHeight="1">
      <c r="A11" s="30"/>
      <c r="B11" s="31" t="s">
        <v>30</v>
      </c>
      <c r="C11" s="30">
        <v>1</v>
      </c>
      <c r="D11" s="32">
        <v>1</v>
      </c>
      <c r="E11" s="33">
        <v>80</v>
      </c>
      <c r="F11" s="33">
        <v>1.21</v>
      </c>
      <c r="G11" s="33">
        <v>0.75</v>
      </c>
      <c r="H11" s="34">
        <f>+C11*D11*E11*F11*G11</f>
        <v>72.599999999999994</v>
      </c>
      <c r="I11" s="29"/>
    </row>
    <row r="12" spans="1:256" ht="17.25">
      <c r="A12" s="30"/>
      <c r="B12" s="31"/>
      <c r="C12" s="30"/>
      <c r="D12" s="32"/>
      <c r="E12" s="33"/>
      <c r="F12" s="33"/>
      <c r="G12" s="35" t="s">
        <v>31</v>
      </c>
      <c r="H12" s="36">
        <v>72.599999999999994</v>
      </c>
      <c r="I12" s="29" t="s">
        <v>32</v>
      </c>
    </row>
    <row r="13" spans="1:256" s="288" customFormat="1" ht="34.5" customHeight="1">
      <c r="A13" s="284">
        <v>2.1</v>
      </c>
      <c r="B13" s="354" t="s">
        <v>208</v>
      </c>
      <c r="C13" s="354"/>
      <c r="D13" s="354"/>
      <c r="E13" s="289"/>
      <c r="F13" s="289"/>
      <c r="G13" s="289"/>
      <c r="H13" s="290"/>
      <c r="I13" s="291"/>
      <c r="J13" s="287"/>
      <c r="K13" s="287"/>
      <c r="L13" s="287"/>
      <c r="M13" s="287"/>
      <c r="N13" s="287"/>
      <c r="O13" s="287"/>
      <c r="P13" s="287"/>
      <c r="Q13" s="287"/>
      <c r="R13" s="287"/>
      <c r="S13" s="287"/>
      <c r="T13" s="287"/>
      <c r="U13" s="287"/>
      <c r="V13" s="287"/>
      <c r="W13" s="287"/>
      <c r="X13" s="287"/>
      <c r="Y13" s="287"/>
      <c r="Z13" s="287"/>
      <c r="AA13" s="287"/>
      <c r="AB13" s="287"/>
      <c r="AC13" s="287"/>
      <c r="AD13" s="287"/>
      <c r="AE13" s="287"/>
      <c r="AF13" s="287"/>
      <c r="AG13" s="287"/>
      <c r="AH13" s="287"/>
      <c r="AI13" s="287"/>
      <c r="AJ13" s="287"/>
      <c r="AK13" s="287"/>
      <c r="AL13" s="287"/>
      <c r="AM13" s="287"/>
      <c r="AN13" s="287"/>
      <c r="AO13" s="287"/>
      <c r="AP13" s="287"/>
      <c r="AQ13" s="287"/>
      <c r="AR13" s="287"/>
      <c r="AS13" s="287"/>
      <c r="AT13" s="287"/>
      <c r="AU13" s="287"/>
      <c r="AV13" s="287"/>
      <c r="AW13" s="287"/>
      <c r="AX13" s="287"/>
      <c r="AY13" s="287"/>
      <c r="AZ13" s="287"/>
      <c r="BA13" s="287"/>
      <c r="BB13" s="287"/>
      <c r="BC13" s="287"/>
      <c r="BD13" s="287"/>
      <c r="BE13" s="287"/>
      <c r="BF13" s="287"/>
      <c r="BG13" s="287"/>
      <c r="BH13" s="287"/>
      <c r="BI13" s="287"/>
      <c r="BJ13" s="287"/>
      <c r="BK13" s="287"/>
      <c r="BL13" s="287"/>
      <c r="BM13" s="287"/>
      <c r="BN13" s="287"/>
      <c r="BO13" s="287"/>
      <c r="BP13" s="287"/>
      <c r="BQ13" s="287"/>
      <c r="BR13" s="287"/>
      <c r="BS13" s="287"/>
      <c r="BT13" s="287"/>
      <c r="BU13" s="287"/>
      <c r="BV13" s="287"/>
      <c r="BW13" s="287"/>
      <c r="BX13" s="287"/>
      <c r="BY13" s="287"/>
      <c r="BZ13" s="287"/>
      <c r="CA13" s="287"/>
      <c r="CB13" s="287"/>
      <c r="CC13" s="287"/>
      <c r="CD13" s="287"/>
      <c r="CE13" s="287"/>
      <c r="CF13" s="287"/>
      <c r="CG13" s="287"/>
      <c r="CH13" s="287"/>
      <c r="CI13" s="287"/>
      <c r="CJ13" s="287"/>
      <c r="CK13" s="287"/>
      <c r="CL13" s="287"/>
      <c r="CM13" s="287"/>
      <c r="CN13" s="287"/>
      <c r="CO13" s="287"/>
      <c r="CP13" s="287"/>
      <c r="CQ13" s="287"/>
      <c r="CR13" s="287"/>
      <c r="CS13" s="287"/>
      <c r="CT13" s="287"/>
      <c r="CU13" s="287"/>
      <c r="CV13" s="287"/>
      <c r="CW13" s="287"/>
      <c r="CX13" s="287"/>
      <c r="CY13" s="287"/>
      <c r="CZ13" s="287"/>
      <c r="DA13" s="287"/>
      <c r="DB13" s="287"/>
      <c r="DC13" s="287"/>
      <c r="DD13" s="287"/>
      <c r="DE13" s="287"/>
      <c r="DF13" s="287"/>
      <c r="DG13" s="287"/>
      <c r="DH13" s="287"/>
      <c r="DI13" s="287"/>
      <c r="DJ13" s="287"/>
      <c r="DK13" s="287"/>
      <c r="DL13" s="287"/>
      <c r="DM13" s="287"/>
      <c r="DN13" s="287"/>
      <c r="DO13" s="287"/>
      <c r="DP13" s="287"/>
      <c r="DQ13" s="287"/>
      <c r="DR13" s="287"/>
      <c r="DS13" s="287"/>
      <c r="DT13" s="287"/>
      <c r="DU13" s="287"/>
      <c r="DV13" s="287"/>
      <c r="DW13" s="287"/>
      <c r="DX13" s="287"/>
      <c r="DY13" s="287"/>
      <c r="DZ13" s="287"/>
      <c r="EA13" s="287"/>
      <c r="EB13" s="287"/>
      <c r="EC13" s="287"/>
      <c r="ED13" s="287"/>
      <c r="EE13" s="287"/>
      <c r="EF13" s="287"/>
      <c r="EG13" s="287"/>
      <c r="EH13" s="287"/>
      <c r="EI13" s="287"/>
      <c r="EJ13" s="287"/>
      <c r="EK13" s="287"/>
      <c r="EL13" s="287"/>
      <c r="EM13" s="287"/>
      <c r="EN13" s="287"/>
      <c r="EO13" s="287"/>
      <c r="EP13" s="287"/>
      <c r="EQ13" s="287"/>
      <c r="ER13" s="287"/>
      <c r="ES13" s="287"/>
      <c r="ET13" s="287"/>
      <c r="EU13" s="287"/>
      <c r="EV13" s="287"/>
      <c r="EW13" s="287"/>
      <c r="EX13" s="287"/>
      <c r="EY13" s="287"/>
      <c r="EZ13" s="287"/>
      <c r="FA13" s="287"/>
      <c r="FB13" s="287"/>
      <c r="FC13" s="287"/>
      <c r="FD13" s="287"/>
      <c r="FE13" s="287"/>
      <c r="FF13" s="287"/>
      <c r="FG13" s="287"/>
      <c r="FH13" s="287"/>
      <c r="FI13" s="287"/>
      <c r="FJ13" s="287"/>
      <c r="FK13" s="287"/>
      <c r="FL13" s="287"/>
      <c r="FM13" s="287"/>
      <c r="FN13" s="287"/>
      <c r="FO13" s="287"/>
      <c r="FP13" s="287"/>
      <c r="FQ13" s="287"/>
      <c r="FR13" s="287"/>
      <c r="FS13" s="287"/>
      <c r="FT13" s="287"/>
      <c r="FU13" s="287"/>
      <c r="FV13" s="287"/>
      <c r="FW13" s="287"/>
      <c r="FX13" s="287"/>
      <c r="FY13" s="287"/>
      <c r="FZ13" s="287"/>
      <c r="GA13" s="287"/>
      <c r="GB13" s="287"/>
      <c r="GC13" s="287"/>
      <c r="GD13" s="287"/>
      <c r="GE13" s="287"/>
      <c r="GF13" s="287"/>
      <c r="GG13" s="287"/>
      <c r="GH13" s="287"/>
      <c r="GI13" s="287"/>
      <c r="GJ13" s="287"/>
      <c r="GK13" s="287"/>
      <c r="GL13" s="287"/>
      <c r="GM13" s="287"/>
      <c r="GN13" s="287"/>
      <c r="GO13" s="287"/>
      <c r="GP13" s="287"/>
      <c r="GQ13" s="287"/>
      <c r="GR13" s="287"/>
      <c r="GS13" s="287"/>
      <c r="GT13" s="287"/>
      <c r="GU13" s="287"/>
      <c r="GV13" s="287"/>
      <c r="GW13" s="287"/>
      <c r="GX13" s="287"/>
      <c r="GY13" s="287"/>
      <c r="GZ13" s="287"/>
      <c r="HA13" s="287"/>
      <c r="HB13" s="287"/>
      <c r="HC13" s="287"/>
      <c r="HD13" s="287"/>
      <c r="HE13" s="287"/>
      <c r="HF13" s="287"/>
      <c r="HG13" s="287"/>
      <c r="HH13" s="287"/>
      <c r="HI13" s="287"/>
      <c r="HJ13" s="287"/>
      <c r="HK13" s="287"/>
      <c r="HL13" s="287"/>
      <c r="HM13" s="287"/>
      <c r="HN13" s="287"/>
      <c r="HO13" s="287"/>
      <c r="HP13" s="287"/>
      <c r="HQ13" s="287"/>
      <c r="HR13" s="287"/>
      <c r="HS13" s="287"/>
      <c r="HT13" s="287"/>
      <c r="HU13" s="287"/>
      <c r="HV13" s="287"/>
      <c r="HW13" s="287"/>
      <c r="HX13" s="287"/>
      <c r="HY13" s="287"/>
      <c r="HZ13" s="287"/>
      <c r="IA13" s="287"/>
      <c r="IB13" s="287"/>
      <c r="IC13" s="287"/>
      <c r="ID13" s="287"/>
      <c r="IE13" s="287"/>
      <c r="IF13" s="287"/>
      <c r="IG13" s="287"/>
      <c r="IH13" s="287"/>
      <c r="II13" s="287"/>
      <c r="IJ13" s="287"/>
      <c r="IK13" s="287"/>
      <c r="IL13" s="287"/>
      <c r="IM13" s="287"/>
      <c r="IN13" s="287"/>
      <c r="IO13" s="287"/>
      <c r="IP13" s="287"/>
      <c r="IQ13" s="287"/>
      <c r="IR13" s="287"/>
      <c r="IS13" s="287"/>
      <c r="IT13" s="287"/>
      <c r="IU13" s="287"/>
      <c r="IV13" s="287"/>
    </row>
    <row r="14" spans="1:256" s="67" customFormat="1" ht="16.5">
      <c r="A14" s="69"/>
      <c r="B14" s="76" t="s">
        <v>69</v>
      </c>
      <c r="C14" s="77">
        <v>1</v>
      </c>
      <c r="D14" s="75">
        <v>2</v>
      </c>
      <c r="E14" s="71">
        <f>E9</f>
        <v>7.2</v>
      </c>
      <c r="F14" s="71">
        <v>2</v>
      </c>
      <c r="G14" s="71">
        <v>0.15</v>
      </c>
      <c r="H14" s="78">
        <f>PRODUCT(C14:G14)</f>
        <v>4.32</v>
      </c>
      <c r="I14" s="102" t="s">
        <v>70</v>
      </c>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72"/>
      <c r="CZ14" s="72"/>
      <c r="DA14" s="72"/>
      <c r="DB14" s="72"/>
      <c r="DC14" s="72"/>
      <c r="DD14" s="72"/>
      <c r="DE14" s="72"/>
      <c r="DF14" s="72"/>
      <c r="DG14" s="72"/>
      <c r="DH14" s="72"/>
      <c r="DI14" s="72"/>
      <c r="DJ14" s="72"/>
      <c r="DK14" s="72"/>
      <c r="DL14" s="72"/>
      <c r="DM14" s="72"/>
      <c r="DN14" s="72"/>
      <c r="DO14" s="72"/>
      <c r="DP14" s="72"/>
      <c r="DQ14" s="72"/>
      <c r="DR14" s="72"/>
      <c r="DS14" s="72"/>
      <c r="DT14" s="72"/>
      <c r="DU14" s="72"/>
      <c r="DV14" s="72"/>
      <c r="DW14" s="72"/>
      <c r="DX14" s="72"/>
      <c r="DY14" s="72"/>
      <c r="DZ14" s="72"/>
      <c r="EA14" s="72"/>
      <c r="EB14" s="72"/>
      <c r="EC14" s="72"/>
      <c r="ED14" s="72"/>
      <c r="EE14" s="72"/>
      <c r="EF14" s="72"/>
      <c r="EG14" s="72"/>
      <c r="EH14" s="72"/>
      <c r="EI14" s="72"/>
      <c r="EJ14" s="72"/>
      <c r="EK14" s="72"/>
      <c r="EL14" s="72"/>
      <c r="EM14" s="72"/>
      <c r="EN14" s="72"/>
      <c r="EO14" s="72"/>
      <c r="EP14" s="72"/>
      <c r="EQ14" s="72"/>
      <c r="ER14" s="72"/>
      <c r="ES14" s="72"/>
      <c r="ET14" s="72"/>
      <c r="EU14" s="72"/>
      <c r="EV14" s="72"/>
      <c r="EW14" s="72"/>
      <c r="EX14" s="72"/>
      <c r="EY14" s="72"/>
      <c r="EZ14" s="72"/>
      <c r="FA14" s="72"/>
      <c r="FB14" s="72"/>
      <c r="FC14" s="72"/>
      <c r="FD14" s="72"/>
      <c r="FE14" s="72"/>
      <c r="FF14" s="72"/>
      <c r="FG14" s="72"/>
      <c r="FH14" s="72"/>
      <c r="FI14" s="72"/>
      <c r="FJ14" s="72"/>
      <c r="FK14" s="72"/>
      <c r="FL14" s="72"/>
      <c r="FM14" s="72"/>
      <c r="FN14" s="72"/>
      <c r="FO14" s="72"/>
      <c r="FP14" s="72"/>
      <c r="FQ14" s="72"/>
      <c r="FR14" s="72"/>
      <c r="FS14" s="72"/>
      <c r="FT14" s="72"/>
      <c r="FU14" s="72"/>
      <c r="FV14" s="72"/>
      <c r="FW14" s="72"/>
      <c r="FX14" s="72"/>
      <c r="FY14" s="72"/>
      <c r="FZ14" s="72"/>
      <c r="GA14" s="72"/>
      <c r="GB14" s="72"/>
      <c r="GC14" s="72"/>
      <c r="GD14" s="72"/>
      <c r="GE14" s="72"/>
      <c r="GF14" s="72"/>
      <c r="GG14" s="72"/>
      <c r="GH14" s="72"/>
      <c r="GI14" s="72"/>
      <c r="GJ14" s="72"/>
      <c r="GK14" s="72"/>
      <c r="GL14" s="72"/>
      <c r="GM14" s="72"/>
      <c r="GN14" s="72"/>
      <c r="GO14" s="72"/>
      <c r="GP14" s="72"/>
      <c r="GQ14" s="72"/>
      <c r="GR14" s="72"/>
      <c r="GS14" s="72"/>
      <c r="GT14" s="72"/>
      <c r="GU14" s="72"/>
      <c r="GV14" s="72"/>
      <c r="GW14" s="72"/>
      <c r="GX14" s="72"/>
      <c r="GY14" s="72"/>
      <c r="GZ14" s="72"/>
      <c r="HA14" s="72"/>
      <c r="HB14" s="72"/>
      <c r="HC14" s="72"/>
      <c r="HD14" s="72"/>
      <c r="HE14" s="72"/>
      <c r="HF14" s="72"/>
      <c r="HG14" s="72"/>
      <c r="HH14" s="72"/>
      <c r="HI14" s="72"/>
      <c r="HJ14" s="72"/>
      <c r="HK14" s="72"/>
      <c r="HL14" s="72"/>
      <c r="HM14" s="72"/>
      <c r="HN14" s="72"/>
      <c r="HO14" s="72"/>
      <c r="HP14" s="72"/>
      <c r="HQ14" s="72"/>
      <c r="HR14" s="72"/>
      <c r="HS14" s="72"/>
      <c r="HT14" s="72"/>
      <c r="HU14" s="72"/>
      <c r="HV14" s="72"/>
      <c r="HW14" s="72"/>
      <c r="HX14" s="72"/>
      <c r="HY14" s="72"/>
      <c r="HZ14" s="72"/>
      <c r="IA14" s="72"/>
      <c r="IB14" s="72"/>
      <c r="IC14" s="72"/>
      <c r="ID14" s="72"/>
      <c r="IE14" s="72"/>
      <c r="IF14" s="72"/>
      <c r="IG14" s="72"/>
      <c r="IH14" s="72"/>
      <c r="II14" s="72"/>
      <c r="IJ14" s="72"/>
      <c r="IK14" s="72"/>
      <c r="IL14" s="72"/>
      <c r="IM14" s="72"/>
      <c r="IN14" s="72"/>
      <c r="IO14" s="72"/>
      <c r="IP14" s="72"/>
      <c r="IQ14" s="72"/>
      <c r="IR14" s="72"/>
      <c r="IS14" s="72"/>
      <c r="IT14" s="72"/>
      <c r="IU14" s="72"/>
      <c r="IV14" s="72"/>
    </row>
    <row r="15" spans="1:256" ht="17.25">
      <c r="A15" s="30"/>
      <c r="B15" s="31"/>
      <c r="C15" s="30"/>
      <c r="D15" s="32"/>
      <c r="E15" s="33"/>
      <c r="F15" s="33"/>
      <c r="G15" s="35" t="s">
        <v>31</v>
      </c>
      <c r="H15" s="36">
        <v>4.4000000000000004</v>
      </c>
      <c r="I15" s="220" t="s">
        <v>32</v>
      </c>
    </row>
    <row r="16" spans="1:256" s="42" customFormat="1" ht="36.75" customHeight="1">
      <c r="A16" s="29">
        <v>3.1</v>
      </c>
      <c r="B16" s="362" t="s">
        <v>33</v>
      </c>
      <c r="C16" s="362"/>
      <c r="D16" s="362"/>
      <c r="E16" s="362"/>
      <c r="F16" s="362"/>
      <c r="G16" s="362"/>
      <c r="H16" s="362"/>
      <c r="I16" s="29"/>
    </row>
    <row r="17" spans="1:256" ht="28.5">
      <c r="A17" s="30"/>
      <c r="B17" s="31" t="str">
        <f>+B11</f>
        <v xml:space="preserve">along north &amp; east side boundary </v>
      </c>
      <c r="C17" s="30">
        <v>1</v>
      </c>
      <c r="D17" s="32">
        <v>1</v>
      </c>
      <c r="E17" s="33">
        <f>E11</f>
        <v>80</v>
      </c>
      <c r="F17" s="33">
        <v>1.21</v>
      </c>
      <c r="G17" s="33">
        <v>0.1</v>
      </c>
      <c r="H17" s="34">
        <f>+C17*D17*E17*F17*G17+0.04</f>
        <v>9.7199999999999989</v>
      </c>
      <c r="I17" s="29"/>
    </row>
    <row r="18" spans="1:256" s="67" customFormat="1" ht="29.25" customHeight="1">
      <c r="A18" s="81"/>
      <c r="B18" s="76" t="s">
        <v>73</v>
      </c>
      <c r="C18" s="77">
        <v>1</v>
      </c>
      <c r="D18" s="75">
        <v>2</v>
      </c>
      <c r="E18" s="71">
        <f>E14</f>
        <v>7.2</v>
      </c>
      <c r="F18" s="71">
        <v>2</v>
      </c>
      <c r="G18" s="71">
        <v>0.2</v>
      </c>
      <c r="H18" s="78">
        <f>PRODUCT(C18:G18)</f>
        <v>5.7600000000000007</v>
      </c>
      <c r="I18" s="102" t="s">
        <v>70</v>
      </c>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row>
    <row r="19" spans="1:256" s="67" customFormat="1" ht="15" customHeight="1">
      <c r="A19" s="81"/>
      <c r="B19" s="76"/>
      <c r="C19" s="77"/>
      <c r="D19" s="75"/>
      <c r="E19" s="71"/>
      <c r="F19" s="71"/>
      <c r="G19" s="71"/>
      <c r="H19" s="78">
        <v>0.02</v>
      </c>
      <c r="I19" s="102"/>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row>
    <row r="20" spans="1:256" ht="17.25">
      <c r="A20" s="30"/>
      <c r="B20" s="31"/>
      <c r="C20" s="30"/>
      <c r="D20" s="32"/>
      <c r="E20" s="33"/>
      <c r="F20" s="33"/>
      <c r="G20" s="35" t="s">
        <v>31</v>
      </c>
      <c r="H20" s="36">
        <f>SUM(H17:H19)</f>
        <v>15.5</v>
      </c>
      <c r="I20" s="29" t="s">
        <v>32</v>
      </c>
    </row>
    <row r="21" spans="1:256" s="67" customFormat="1" ht="34.5" customHeight="1">
      <c r="A21" s="69">
        <v>3.2</v>
      </c>
      <c r="B21" s="355" t="s">
        <v>74</v>
      </c>
      <c r="C21" s="355"/>
      <c r="D21" s="355"/>
      <c r="E21" s="355"/>
      <c r="F21" s="79"/>
      <c r="G21" s="79"/>
      <c r="H21" s="80"/>
      <c r="I21" s="103"/>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72"/>
      <c r="CZ21" s="72"/>
      <c r="DA21" s="72"/>
      <c r="DB21" s="72"/>
      <c r="DC21" s="72"/>
      <c r="DD21" s="72"/>
      <c r="DE21" s="72"/>
      <c r="DF21" s="72"/>
      <c r="DG21" s="72"/>
      <c r="DH21" s="72"/>
      <c r="DI21" s="72"/>
      <c r="DJ21" s="72"/>
      <c r="DK21" s="72"/>
      <c r="DL21" s="72"/>
      <c r="DM21" s="72"/>
      <c r="DN21" s="72"/>
      <c r="DO21" s="72"/>
      <c r="DP21" s="72"/>
      <c r="DQ21" s="72"/>
      <c r="DR21" s="72"/>
      <c r="DS21" s="72"/>
      <c r="DT21" s="72"/>
      <c r="DU21" s="72"/>
      <c r="DV21" s="72"/>
      <c r="DW21" s="72"/>
      <c r="DX21" s="72"/>
      <c r="DY21" s="72"/>
      <c r="DZ21" s="72"/>
      <c r="EA21" s="72"/>
      <c r="EB21" s="72"/>
      <c r="EC21" s="72"/>
      <c r="ED21" s="72"/>
      <c r="EE21" s="72"/>
      <c r="EF21" s="72"/>
      <c r="EG21" s="72"/>
      <c r="EH21" s="72"/>
      <c r="EI21" s="72"/>
      <c r="EJ21" s="72"/>
      <c r="EK21" s="72"/>
      <c r="EL21" s="72"/>
      <c r="EM21" s="72"/>
      <c r="EN21" s="72"/>
      <c r="EO21" s="72"/>
      <c r="EP21" s="72"/>
      <c r="EQ21" s="72"/>
      <c r="ER21" s="72"/>
      <c r="ES21" s="72"/>
      <c r="ET21" s="72"/>
      <c r="EU21" s="72"/>
      <c r="EV21" s="72"/>
      <c r="EW21" s="72"/>
      <c r="EX21" s="72"/>
      <c r="EY21" s="72"/>
      <c r="EZ21" s="72"/>
      <c r="FA21" s="72"/>
      <c r="FB21" s="72"/>
      <c r="FC21" s="72"/>
      <c r="FD21" s="72"/>
      <c r="FE21" s="72"/>
      <c r="FF21" s="72"/>
      <c r="FG21" s="72"/>
      <c r="FH21" s="72"/>
      <c r="FI21" s="72"/>
      <c r="FJ21" s="72"/>
      <c r="FK21" s="72"/>
      <c r="FL21" s="72"/>
      <c r="FM21" s="72"/>
      <c r="FN21" s="72"/>
      <c r="FO21" s="72"/>
      <c r="FP21" s="72"/>
      <c r="FQ21" s="72"/>
      <c r="FR21" s="72"/>
      <c r="FS21" s="72"/>
      <c r="FT21" s="72"/>
      <c r="FU21" s="72"/>
      <c r="FV21" s="72"/>
      <c r="FW21" s="72"/>
      <c r="FX21" s="72"/>
      <c r="FY21" s="72"/>
      <c r="FZ21" s="72"/>
      <c r="GA21" s="72"/>
      <c r="GB21" s="72"/>
      <c r="GC21" s="72"/>
      <c r="GD21" s="72"/>
      <c r="GE21" s="72"/>
      <c r="GF21" s="72"/>
      <c r="GG21" s="72"/>
      <c r="GH21" s="72"/>
      <c r="GI21" s="72"/>
      <c r="GJ21" s="72"/>
      <c r="GK21" s="72"/>
      <c r="GL21" s="72"/>
      <c r="GM21" s="72"/>
      <c r="GN21" s="72"/>
      <c r="GO21" s="72"/>
      <c r="GP21" s="72"/>
      <c r="GQ21" s="72"/>
      <c r="GR21" s="72"/>
      <c r="GS21" s="72"/>
      <c r="GT21" s="72"/>
      <c r="GU21" s="72"/>
      <c r="GV21" s="72"/>
      <c r="GW21" s="72"/>
      <c r="GX21" s="72"/>
      <c r="GY21" s="72"/>
      <c r="GZ21" s="72"/>
      <c r="HA21" s="72"/>
      <c r="HB21" s="72"/>
      <c r="HC21" s="72"/>
      <c r="HD21" s="72"/>
      <c r="HE21" s="72"/>
      <c r="HF21" s="72"/>
      <c r="HG21" s="72"/>
      <c r="HH21" s="72"/>
      <c r="HI21" s="72"/>
      <c r="HJ21" s="72"/>
      <c r="HK21" s="72"/>
      <c r="HL21" s="72"/>
      <c r="HM21" s="72"/>
      <c r="HN21" s="72"/>
      <c r="HO21" s="72"/>
      <c r="HP21" s="72"/>
      <c r="HQ21" s="72"/>
      <c r="HR21" s="72"/>
      <c r="HS21" s="72"/>
      <c r="HT21" s="72"/>
      <c r="HU21" s="72"/>
      <c r="HV21" s="72"/>
      <c r="HW21" s="72"/>
      <c r="HX21" s="72"/>
      <c r="HY21" s="72"/>
      <c r="HZ21" s="72"/>
      <c r="IA21" s="72"/>
      <c r="IB21" s="72"/>
      <c r="IC21" s="72"/>
      <c r="ID21" s="72"/>
      <c r="IE21" s="72"/>
      <c r="IF21" s="72"/>
      <c r="IG21" s="72"/>
      <c r="IH21" s="72"/>
      <c r="II21" s="72"/>
      <c r="IJ21" s="72"/>
      <c r="IK21" s="72"/>
      <c r="IL21" s="72"/>
      <c r="IM21" s="72"/>
      <c r="IN21" s="72"/>
      <c r="IO21" s="72"/>
      <c r="IP21" s="72"/>
      <c r="IQ21" s="72"/>
      <c r="IR21" s="72"/>
      <c r="IS21" s="72"/>
      <c r="IT21" s="72"/>
      <c r="IU21" s="72"/>
      <c r="IV21" s="72"/>
    </row>
    <row r="22" spans="1:256" s="67" customFormat="1" ht="28.5">
      <c r="A22" s="81"/>
      <c r="B22" s="76" t="s">
        <v>75</v>
      </c>
      <c r="C22" s="77">
        <v>2</v>
      </c>
      <c r="D22" s="75">
        <v>2</v>
      </c>
      <c r="E22" s="71">
        <v>7.2</v>
      </c>
      <c r="F22" s="71">
        <v>0.34</v>
      </c>
      <c r="G22" s="71">
        <v>0.2</v>
      </c>
      <c r="H22" s="78">
        <f>PRODUCT(C22:G22)</f>
        <v>1.9584000000000004</v>
      </c>
      <c r="I22" s="102" t="s">
        <v>70</v>
      </c>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68"/>
      <c r="EJ22" s="68"/>
      <c r="EK22" s="68"/>
      <c r="EL22" s="68"/>
      <c r="EM22" s="68"/>
      <c r="EN22" s="68"/>
      <c r="EO22" s="68"/>
      <c r="EP22" s="68"/>
      <c r="EQ22" s="68"/>
      <c r="ER22" s="68"/>
      <c r="ES22" s="68"/>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c r="GM22" s="68"/>
      <c r="GN22" s="68"/>
      <c r="GO22" s="68"/>
      <c r="GP22" s="68"/>
      <c r="GQ22" s="68"/>
      <c r="GR22" s="68"/>
      <c r="GS22" s="68"/>
      <c r="GT22" s="68"/>
      <c r="GU22" s="68"/>
      <c r="GV22" s="68"/>
      <c r="GW22" s="68"/>
      <c r="GX22" s="68"/>
      <c r="GY22" s="68"/>
      <c r="GZ22" s="68"/>
      <c r="HA22" s="68"/>
      <c r="HB22" s="68"/>
      <c r="HC22" s="68"/>
      <c r="HD22" s="68"/>
      <c r="HE22" s="68"/>
      <c r="HF22" s="68"/>
      <c r="HG22" s="68"/>
      <c r="HH22" s="68"/>
      <c r="HI22" s="68"/>
      <c r="HJ22" s="68"/>
      <c r="HK22" s="68"/>
      <c r="HL22" s="68"/>
      <c r="HM22" s="68"/>
      <c r="HN22" s="68"/>
      <c r="HO22" s="68"/>
      <c r="HP22" s="68"/>
      <c r="HQ22" s="68"/>
      <c r="HR22" s="68"/>
      <c r="HS22" s="68"/>
      <c r="HT22" s="68"/>
      <c r="HU22" s="68"/>
      <c r="HV22" s="68"/>
      <c r="HW22" s="68"/>
      <c r="HX22" s="68"/>
      <c r="HY22" s="68"/>
      <c r="HZ22" s="68"/>
      <c r="IA22" s="68"/>
      <c r="IB22" s="68"/>
      <c r="IC22" s="68"/>
      <c r="ID22" s="68"/>
      <c r="IE22" s="68"/>
      <c r="IF22" s="68"/>
      <c r="IG22" s="68"/>
      <c r="IH22" s="68"/>
      <c r="II22" s="68"/>
      <c r="IJ22" s="68"/>
      <c r="IK22" s="68"/>
      <c r="IL22" s="68"/>
      <c r="IM22" s="68"/>
      <c r="IN22" s="68"/>
      <c r="IO22" s="68"/>
      <c r="IP22" s="68"/>
      <c r="IQ22" s="68"/>
      <c r="IR22" s="68"/>
      <c r="IS22" s="68"/>
      <c r="IT22" s="68"/>
      <c r="IU22" s="68"/>
      <c r="IV22" s="68"/>
    </row>
    <row r="23" spans="1:256" ht="17.25">
      <c r="A23" s="30"/>
      <c r="B23" s="31"/>
      <c r="C23" s="30"/>
      <c r="D23" s="32"/>
      <c r="E23" s="33"/>
      <c r="F23" s="33"/>
      <c r="G23" s="35" t="s">
        <v>31</v>
      </c>
      <c r="H23" s="36">
        <v>2</v>
      </c>
      <c r="I23" s="220" t="s">
        <v>32</v>
      </c>
    </row>
    <row r="24" spans="1:256" s="42" customFormat="1" ht="62.25" customHeight="1">
      <c r="A24" s="29">
        <v>3.3</v>
      </c>
      <c r="B24" s="362" t="s">
        <v>35</v>
      </c>
      <c r="C24" s="362"/>
      <c r="D24" s="362"/>
      <c r="E24" s="362"/>
      <c r="F24" s="362"/>
      <c r="G24" s="362"/>
      <c r="H24" s="362"/>
      <c r="I24" s="29"/>
    </row>
    <row r="25" spans="1:256" ht="34.5" customHeight="1">
      <c r="A25" s="29"/>
      <c r="B25" s="31" t="str">
        <f>+B31</f>
        <v xml:space="preserve">along north &amp; east side boundary </v>
      </c>
      <c r="C25" s="30">
        <v>1</v>
      </c>
      <c r="D25" s="32">
        <v>1</v>
      </c>
      <c r="E25" s="33">
        <f>+E31</f>
        <v>80</v>
      </c>
      <c r="F25" s="33">
        <v>0.3</v>
      </c>
      <c r="G25" s="33">
        <v>0.15</v>
      </c>
      <c r="H25" s="34">
        <f>+C25*D25*E25*F25*G25</f>
        <v>3.5999999999999996</v>
      </c>
      <c r="I25" s="29"/>
    </row>
    <row r="26" spans="1:256" ht="17.25">
      <c r="A26" s="30"/>
      <c r="B26" s="31"/>
      <c r="C26" s="30"/>
      <c r="D26" s="32"/>
      <c r="E26" s="33"/>
      <c r="F26" s="33"/>
      <c r="G26" s="37" t="s">
        <v>31</v>
      </c>
      <c r="H26" s="38">
        <v>3.6</v>
      </c>
      <c r="I26" s="29" t="s">
        <v>32</v>
      </c>
    </row>
    <row r="27" spans="1:256" s="67" customFormat="1" ht="33" customHeight="1">
      <c r="A27" s="81">
        <v>4</v>
      </c>
      <c r="B27" s="356" t="s">
        <v>209</v>
      </c>
      <c r="C27" s="356"/>
      <c r="D27" s="356"/>
      <c r="E27" s="82"/>
      <c r="F27" s="82"/>
      <c r="G27" s="82"/>
      <c r="H27" s="71"/>
      <c r="I27" s="101"/>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68"/>
      <c r="EA27" s="68"/>
      <c r="EB27" s="68"/>
      <c r="EC27" s="68"/>
      <c r="ED27" s="68"/>
      <c r="EE27" s="68"/>
      <c r="EF27" s="68"/>
      <c r="EG27" s="68"/>
      <c r="EH27" s="68"/>
      <c r="EI27" s="68"/>
      <c r="EJ27" s="68"/>
      <c r="EK27" s="68"/>
      <c r="EL27" s="68"/>
      <c r="EM27" s="68"/>
      <c r="EN27" s="68"/>
      <c r="EO27" s="68"/>
      <c r="EP27" s="68"/>
      <c r="EQ27" s="68"/>
      <c r="ER27" s="68"/>
      <c r="ES27" s="68"/>
      <c r="ET27" s="68"/>
      <c r="EU27" s="68"/>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c r="GK27" s="68"/>
      <c r="GL27" s="68"/>
      <c r="GM27" s="68"/>
      <c r="GN27" s="68"/>
      <c r="GO27" s="68"/>
      <c r="GP27" s="68"/>
      <c r="GQ27" s="68"/>
      <c r="GR27" s="68"/>
      <c r="GS27" s="68"/>
      <c r="GT27" s="68"/>
      <c r="GU27" s="68"/>
      <c r="GV27" s="68"/>
      <c r="GW27" s="68"/>
      <c r="GX27" s="68"/>
      <c r="GY27" s="68"/>
      <c r="GZ27" s="68"/>
      <c r="HA27" s="68"/>
      <c r="HB27" s="68"/>
      <c r="HC27" s="68"/>
      <c r="HD27" s="68"/>
      <c r="HE27" s="68"/>
      <c r="HF27" s="68"/>
      <c r="HG27" s="68"/>
      <c r="HH27" s="68"/>
      <c r="HI27" s="68"/>
      <c r="HJ27" s="68"/>
      <c r="HK27" s="68"/>
      <c r="HL27" s="68"/>
      <c r="HM27" s="68"/>
      <c r="HN27" s="68"/>
      <c r="HO27" s="68"/>
      <c r="HP27" s="68"/>
      <c r="HQ27" s="68"/>
      <c r="HR27" s="68"/>
      <c r="HS27" s="68"/>
      <c r="HT27" s="68"/>
      <c r="HU27" s="68"/>
      <c r="HV27" s="68"/>
      <c r="HW27" s="68"/>
      <c r="HX27" s="68"/>
      <c r="HY27" s="68"/>
      <c r="HZ27" s="68"/>
      <c r="IA27" s="68"/>
      <c r="IB27" s="68"/>
      <c r="IC27" s="68"/>
      <c r="ID27" s="68"/>
      <c r="IE27" s="68"/>
      <c r="IF27" s="68"/>
      <c r="IG27" s="68"/>
      <c r="IH27" s="68"/>
      <c r="II27" s="68"/>
      <c r="IJ27" s="68"/>
      <c r="IK27" s="68"/>
      <c r="IL27" s="68"/>
      <c r="IM27" s="68"/>
      <c r="IN27" s="68"/>
      <c r="IO27" s="68"/>
      <c r="IP27" s="68"/>
      <c r="IQ27" s="68"/>
      <c r="IR27" s="68"/>
      <c r="IS27" s="68"/>
      <c r="IT27" s="68"/>
      <c r="IU27" s="68"/>
      <c r="IV27" s="68"/>
    </row>
    <row r="28" spans="1:256" s="67" customFormat="1" ht="28.5">
      <c r="A28" s="83"/>
      <c r="B28" s="76" t="s">
        <v>77</v>
      </c>
      <c r="C28" s="77">
        <v>1</v>
      </c>
      <c r="D28" s="75">
        <v>2</v>
      </c>
      <c r="E28" s="71">
        <v>7.2</v>
      </c>
      <c r="F28" s="71">
        <v>1.58</v>
      </c>
      <c r="G28" s="71">
        <v>0.2</v>
      </c>
      <c r="H28" s="78">
        <f>PRODUCT(C28:G28)</f>
        <v>4.5504000000000007</v>
      </c>
      <c r="I28" s="102" t="s">
        <v>70</v>
      </c>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8"/>
      <c r="DT28" s="68"/>
      <c r="DU28" s="68"/>
      <c r="DV28" s="68"/>
      <c r="DW28" s="68"/>
      <c r="DX28" s="68"/>
      <c r="DY28" s="68"/>
      <c r="DZ28" s="68"/>
      <c r="EA28" s="68"/>
      <c r="EB28" s="68"/>
      <c r="EC28" s="68"/>
      <c r="ED28" s="68"/>
      <c r="EE28" s="68"/>
      <c r="EF28" s="68"/>
      <c r="EG28" s="68"/>
      <c r="EH28" s="68"/>
      <c r="EI28" s="68"/>
      <c r="EJ28" s="68"/>
      <c r="EK28" s="68"/>
      <c r="EL28" s="68"/>
      <c r="EM28" s="68"/>
      <c r="EN28" s="68"/>
      <c r="EO28" s="68"/>
      <c r="EP28" s="68"/>
      <c r="EQ28" s="68"/>
      <c r="ER28" s="68"/>
      <c r="ES28" s="68"/>
      <c r="ET28" s="68"/>
      <c r="EU28" s="68"/>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c r="GK28" s="68"/>
      <c r="GL28" s="68"/>
      <c r="GM28" s="68"/>
      <c r="GN28" s="68"/>
      <c r="GO28" s="68"/>
      <c r="GP28" s="68"/>
      <c r="GQ28" s="68"/>
      <c r="GR28" s="68"/>
      <c r="GS28" s="68"/>
      <c r="GT28" s="68"/>
      <c r="GU28" s="68"/>
      <c r="GV28" s="68"/>
      <c r="GW28" s="68"/>
      <c r="GX28" s="68"/>
      <c r="GY28" s="68"/>
      <c r="GZ28" s="68"/>
      <c r="HA28" s="68"/>
      <c r="HB28" s="68"/>
      <c r="HC28" s="68"/>
      <c r="HD28" s="68"/>
      <c r="HE28" s="68"/>
      <c r="HF28" s="68"/>
      <c r="HG28" s="68"/>
      <c r="HH28" s="68"/>
      <c r="HI28" s="68"/>
      <c r="HJ28" s="68"/>
      <c r="HK28" s="68"/>
      <c r="HL28" s="68"/>
      <c r="HM28" s="68"/>
      <c r="HN28" s="68"/>
      <c r="HO28" s="68"/>
      <c r="HP28" s="68"/>
      <c r="HQ28" s="68"/>
      <c r="HR28" s="68"/>
      <c r="HS28" s="68"/>
      <c r="HT28" s="68"/>
      <c r="HU28" s="68"/>
      <c r="HV28" s="68"/>
      <c r="HW28" s="68"/>
      <c r="HX28" s="68"/>
      <c r="HY28" s="68"/>
      <c r="HZ28" s="68"/>
      <c r="IA28" s="68"/>
      <c r="IB28" s="68"/>
      <c r="IC28" s="68"/>
      <c r="ID28" s="68"/>
      <c r="IE28" s="68"/>
      <c r="IF28" s="68"/>
      <c r="IG28" s="68"/>
      <c r="IH28" s="68"/>
      <c r="II28" s="68"/>
      <c r="IJ28" s="68"/>
      <c r="IK28" s="68"/>
      <c r="IL28" s="68"/>
      <c r="IM28" s="68"/>
      <c r="IN28" s="68"/>
      <c r="IO28" s="68"/>
      <c r="IP28" s="68"/>
      <c r="IQ28" s="68"/>
      <c r="IR28" s="68"/>
      <c r="IS28" s="68"/>
      <c r="IT28" s="68"/>
      <c r="IU28" s="68"/>
      <c r="IV28" s="68"/>
    </row>
    <row r="29" spans="1:256" s="67" customFormat="1" ht="21.75" customHeight="1">
      <c r="A29" s="83"/>
      <c r="B29" s="76"/>
      <c r="C29" s="77"/>
      <c r="D29" s="75"/>
      <c r="E29" s="71"/>
      <c r="F29" s="71"/>
      <c r="G29" s="78" t="s">
        <v>9</v>
      </c>
      <c r="H29" s="78">
        <v>4.5999999999999996</v>
      </c>
      <c r="I29" s="102"/>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68"/>
      <c r="EA29" s="68"/>
      <c r="EB29" s="68"/>
      <c r="EC29" s="68"/>
      <c r="ED29" s="68"/>
      <c r="EE29" s="68"/>
      <c r="EF29" s="68"/>
      <c r="EG29" s="68"/>
      <c r="EH29" s="68"/>
      <c r="EI29" s="68"/>
      <c r="EJ29" s="68"/>
      <c r="EK29" s="68"/>
      <c r="EL29" s="68"/>
      <c r="EM29" s="68"/>
      <c r="EN29" s="68"/>
      <c r="EO29" s="68"/>
      <c r="EP29" s="68"/>
      <c r="EQ29" s="68"/>
      <c r="ER29" s="68"/>
      <c r="ES29" s="68"/>
      <c r="ET29" s="68"/>
      <c r="EU29" s="68"/>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c r="GK29" s="68"/>
      <c r="GL29" s="68"/>
      <c r="GM29" s="68"/>
      <c r="GN29" s="68"/>
      <c r="GO29" s="68"/>
      <c r="GP29" s="68"/>
      <c r="GQ29" s="68"/>
      <c r="GR29" s="68"/>
      <c r="GS29" s="68"/>
      <c r="GT29" s="68"/>
      <c r="GU29" s="68"/>
      <c r="GV29" s="68"/>
      <c r="GW29" s="68"/>
      <c r="GX29" s="68"/>
      <c r="GY29" s="68"/>
      <c r="GZ29" s="68"/>
      <c r="HA29" s="68"/>
      <c r="HB29" s="68"/>
      <c r="HC29" s="68"/>
      <c r="HD29" s="68"/>
      <c r="HE29" s="68"/>
      <c r="HF29" s="68"/>
      <c r="HG29" s="68"/>
      <c r="HH29" s="68"/>
      <c r="HI29" s="68"/>
      <c r="HJ29" s="68"/>
      <c r="HK29" s="68"/>
      <c r="HL29" s="68"/>
      <c r="HM29" s="68"/>
      <c r="HN29" s="68"/>
      <c r="HO29" s="68"/>
      <c r="HP29" s="68"/>
      <c r="HQ29" s="68"/>
      <c r="HR29" s="68"/>
      <c r="HS29" s="68"/>
      <c r="HT29" s="68"/>
      <c r="HU29" s="68"/>
      <c r="HV29" s="68"/>
      <c r="HW29" s="68"/>
      <c r="HX29" s="68"/>
      <c r="HY29" s="68"/>
      <c r="HZ29" s="68"/>
      <c r="IA29" s="68"/>
      <c r="IB29" s="68"/>
      <c r="IC29" s="68"/>
      <c r="ID29" s="68"/>
      <c r="IE29" s="68"/>
      <c r="IF29" s="68"/>
      <c r="IG29" s="68"/>
      <c r="IH29" s="68"/>
      <c r="II29" s="68"/>
      <c r="IJ29" s="68"/>
      <c r="IK29" s="68"/>
      <c r="IL29" s="68"/>
      <c r="IM29" s="68"/>
      <c r="IN29" s="68"/>
      <c r="IO29" s="68"/>
      <c r="IP29" s="68"/>
      <c r="IQ29" s="68"/>
      <c r="IR29" s="68"/>
      <c r="IS29" s="68"/>
      <c r="IT29" s="68"/>
      <c r="IU29" s="68"/>
      <c r="IV29" s="68"/>
    </row>
    <row r="30" spans="1:256" s="42" customFormat="1" ht="15.75" customHeight="1">
      <c r="A30" s="29">
        <v>6.5</v>
      </c>
      <c r="B30" s="363" t="s">
        <v>210</v>
      </c>
      <c r="C30" s="364"/>
      <c r="D30" s="364"/>
      <c r="E30" s="364"/>
      <c r="F30" s="364"/>
      <c r="G30" s="364"/>
      <c r="H30" s="365"/>
      <c r="I30" s="29"/>
    </row>
    <row r="31" spans="1:256" ht="28.5">
      <c r="A31" s="29"/>
      <c r="B31" s="31" t="str">
        <f>+B17</f>
        <v xml:space="preserve">along north &amp; east side boundary </v>
      </c>
      <c r="C31" s="30">
        <v>1</v>
      </c>
      <c r="D31" s="32">
        <v>2</v>
      </c>
      <c r="E31" s="33">
        <f>+E17</f>
        <v>80</v>
      </c>
      <c r="F31" s="33">
        <v>0.23</v>
      </c>
      <c r="G31" s="33">
        <v>0.75</v>
      </c>
      <c r="H31" s="34">
        <f>+C31*D31*E31*F31*G31</f>
        <v>27.6</v>
      </c>
      <c r="I31" s="29"/>
    </row>
    <row r="32" spans="1:256" s="67" customFormat="1" ht="28.5">
      <c r="A32" s="83"/>
      <c r="B32" s="76" t="s">
        <v>78</v>
      </c>
      <c r="C32" s="77">
        <v>2</v>
      </c>
      <c r="D32" s="77">
        <v>2</v>
      </c>
      <c r="E32" s="71">
        <v>7.2</v>
      </c>
      <c r="F32" s="84" t="s">
        <v>79</v>
      </c>
      <c r="G32" s="85">
        <v>1.3</v>
      </c>
      <c r="H32" s="78">
        <f>(C32*D32*E32*G32*0.395)</f>
        <v>14.788800000000002</v>
      </c>
      <c r="I32" s="102" t="s">
        <v>70</v>
      </c>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68"/>
      <c r="EA32" s="68"/>
      <c r="EB32" s="68"/>
      <c r="EC32" s="68"/>
      <c r="ED32" s="68"/>
      <c r="EE32" s="68"/>
      <c r="EF32" s="68"/>
      <c r="EG32" s="68"/>
      <c r="EH32" s="68"/>
      <c r="EI32" s="68"/>
      <c r="EJ32" s="68"/>
      <c r="EK32" s="68"/>
      <c r="EL32" s="68"/>
      <c r="EM32" s="68"/>
      <c r="EN32" s="68"/>
      <c r="EO32" s="68"/>
      <c r="EP32" s="68"/>
      <c r="EQ32" s="68"/>
      <c r="ER32" s="68"/>
      <c r="ES32" s="68"/>
      <c r="ET32" s="68"/>
      <c r="EU32" s="68"/>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c r="GK32" s="68"/>
      <c r="GL32" s="68"/>
      <c r="GM32" s="68"/>
      <c r="GN32" s="68"/>
      <c r="GO32" s="68"/>
      <c r="GP32" s="68"/>
      <c r="GQ32" s="68"/>
      <c r="GR32" s="68"/>
      <c r="GS32" s="68"/>
      <c r="GT32" s="68"/>
      <c r="GU32" s="68"/>
      <c r="GV32" s="68"/>
      <c r="GW32" s="68"/>
      <c r="GX32" s="68"/>
      <c r="GY32" s="68"/>
      <c r="GZ32" s="68"/>
      <c r="HA32" s="68"/>
      <c r="HB32" s="68"/>
      <c r="HC32" s="68"/>
      <c r="HD32" s="68"/>
      <c r="HE32" s="68"/>
      <c r="HF32" s="68"/>
      <c r="HG32" s="68"/>
      <c r="HH32" s="68"/>
      <c r="HI32" s="68"/>
      <c r="HJ32" s="68"/>
      <c r="HK32" s="68"/>
      <c r="HL32" s="68"/>
      <c r="HM32" s="68"/>
      <c r="HN32" s="68"/>
      <c r="HO32" s="68"/>
      <c r="HP32" s="68"/>
      <c r="HQ32" s="68"/>
      <c r="HR32" s="68"/>
      <c r="HS32" s="68"/>
      <c r="HT32" s="68"/>
      <c r="HU32" s="68"/>
      <c r="HV32" s="68"/>
      <c r="HW32" s="68"/>
      <c r="HX32" s="68"/>
      <c r="HY32" s="68"/>
      <c r="HZ32" s="68"/>
      <c r="IA32" s="68"/>
      <c r="IB32" s="68"/>
      <c r="IC32" s="68"/>
      <c r="ID32" s="68"/>
      <c r="IE32" s="68"/>
      <c r="IF32" s="68"/>
      <c r="IG32" s="68"/>
      <c r="IH32" s="68"/>
      <c r="II32" s="68"/>
      <c r="IJ32" s="68"/>
      <c r="IK32" s="68"/>
      <c r="IL32" s="68"/>
      <c r="IM32" s="68"/>
      <c r="IN32" s="68"/>
      <c r="IO32" s="68"/>
      <c r="IP32" s="68"/>
      <c r="IQ32" s="68"/>
      <c r="IR32" s="68"/>
      <c r="IS32" s="68"/>
      <c r="IT32" s="68"/>
      <c r="IU32" s="68"/>
      <c r="IV32" s="68"/>
    </row>
    <row r="33" spans="1:256" s="67" customFormat="1" ht="15">
      <c r="A33" s="83"/>
      <c r="B33" s="76"/>
      <c r="C33" s="77"/>
      <c r="D33" s="77"/>
      <c r="E33" s="71"/>
      <c r="F33" s="84"/>
      <c r="G33" s="85"/>
      <c r="H33" s="78">
        <v>0.01</v>
      </c>
      <c r="I33" s="102"/>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c r="DE33" s="68"/>
      <c r="DF33" s="68"/>
      <c r="DG33" s="68"/>
      <c r="DH33" s="68"/>
      <c r="DI33" s="68"/>
      <c r="DJ33" s="68"/>
      <c r="DK33" s="68"/>
      <c r="DL33" s="68"/>
      <c r="DM33" s="68"/>
      <c r="DN33" s="68"/>
      <c r="DO33" s="68"/>
      <c r="DP33" s="68"/>
      <c r="DQ33" s="68"/>
      <c r="DR33" s="68"/>
      <c r="DS33" s="68"/>
      <c r="DT33" s="68"/>
      <c r="DU33" s="68"/>
      <c r="DV33" s="68"/>
      <c r="DW33" s="68"/>
      <c r="DX33" s="68"/>
      <c r="DY33" s="68"/>
      <c r="DZ33" s="68"/>
      <c r="EA33" s="68"/>
      <c r="EB33" s="68"/>
      <c r="EC33" s="68"/>
      <c r="ED33" s="68"/>
      <c r="EE33" s="68"/>
      <c r="EF33" s="68"/>
      <c r="EG33" s="68"/>
      <c r="EH33" s="68"/>
      <c r="EI33" s="68"/>
      <c r="EJ33" s="68"/>
      <c r="EK33" s="68"/>
      <c r="EL33" s="68"/>
      <c r="EM33" s="68"/>
      <c r="EN33" s="68"/>
      <c r="EO33" s="68"/>
      <c r="EP33" s="68"/>
      <c r="EQ33" s="68"/>
      <c r="ER33" s="68"/>
      <c r="ES33" s="68"/>
      <c r="ET33" s="68"/>
      <c r="EU33" s="68"/>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c r="GK33" s="68"/>
      <c r="GL33" s="68"/>
      <c r="GM33" s="68"/>
      <c r="GN33" s="68"/>
      <c r="GO33" s="68"/>
      <c r="GP33" s="68"/>
      <c r="GQ33" s="68"/>
      <c r="GR33" s="68"/>
      <c r="GS33" s="68"/>
      <c r="GT33" s="68"/>
      <c r="GU33" s="68"/>
      <c r="GV33" s="68"/>
      <c r="GW33" s="68"/>
      <c r="GX33" s="68"/>
      <c r="GY33" s="68"/>
      <c r="GZ33" s="68"/>
      <c r="HA33" s="68"/>
      <c r="HB33" s="68"/>
      <c r="HC33" s="68"/>
      <c r="HD33" s="68"/>
      <c r="HE33" s="68"/>
      <c r="HF33" s="68"/>
      <c r="HG33" s="68"/>
      <c r="HH33" s="68"/>
      <c r="HI33" s="68"/>
      <c r="HJ33" s="68"/>
      <c r="HK33" s="68"/>
      <c r="HL33" s="68"/>
      <c r="HM33" s="68"/>
      <c r="HN33" s="68"/>
      <c r="HO33" s="68"/>
      <c r="HP33" s="68"/>
      <c r="HQ33" s="68"/>
      <c r="HR33" s="68"/>
      <c r="HS33" s="68"/>
      <c r="HT33" s="68"/>
      <c r="HU33" s="68"/>
      <c r="HV33" s="68"/>
      <c r="HW33" s="68"/>
      <c r="HX33" s="68"/>
      <c r="HY33" s="68"/>
      <c r="HZ33" s="68"/>
      <c r="IA33" s="68"/>
      <c r="IB33" s="68"/>
      <c r="IC33" s="68"/>
      <c r="ID33" s="68"/>
      <c r="IE33" s="68"/>
      <c r="IF33" s="68"/>
      <c r="IG33" s="68"/>
      <c r="IH33" s="68"/>
      <c r="II33" s="68"/>
      <c r="IJ33" s="68"/>
      <c r="IK33" s="68"/>
      <c r="IL33" s="68"/>
      <c r="IM33" s="68"/>
      <c r="IN33" s="68"/>
      <c r="IO33" s="68"/>
      <c r="IP33" s="68"/>
      <c r="IQ33" s="68"/>
      <c r="IR33" s="68"/>
      <c r="IS33" s="68"/>
      <c r="IT33" s="68"/>
      <c r="IU33" s="68"/>
      <c r="IV33" s="68"/>
    </row>
    <row r="34" spans="1:256" ht="17.25">
      <c r="A34" s="30"/>
      <c r="B34" s="31"/>
      <c r="C34" s="30"/>
      <c r="D34" s="32"/>
      <c r="E34" s="33"/>
      <c r="F34" s="33"/>
      <c r="G34" s="37" t="s">
        <v>31</v>
      </c>
      <c r="H34" s="38">
        <f>SUM(H31:H33)</f>
        <v>42.398800000000001</v>
      </c>
      <c r="I34" s="29" t="s">
        <v>32</v>
      </c>
    </row>
    <row r="35" spans="1:256" s="42" customFormat="1" ht="34.5" customHeight="1">
      <c r="A35" s="29" t="s">
        <v>40</v>
      </c>
      <c r="B35" s="362" t="s">
        <v>214</v>
      </c>
      <c r="C35" s="362"/>
      <c r="D35" s="362"/>
      <c r="E35" s="362"/>
      <c r="F35" s="362"/>
      <c r="G35" s="362"/>
      <c r="H35" s="362"/>
      <c r="I35" s="29"/>
    </row>
    <row r="36" spans="1:256" ht="41.25" customHeight="1">
      <c r="A36" s="30"/>
      <c r="B36" s="31" t="str">
        <f>+B51</f>
        <v xml:space="preserve">along north &amp; east side boundary </v>
      </c>
      <c r="C36" s="30">
        <v>1</v>
      </c>
      <c r="D36" s="32">
        <v>1</v>
      </c>
      <c r="E36" s="33">
        <f>+E51</f>
        <v>80</v>
      </c>
      <c r="F36" s="33"/>
      <c r="G36" s="33">
        <v>0.45</v>
      </c>
      <c r="H36" s="36">
        <f>+PRODUCT(C36:G36)</f>
        <v>36</v>
      </c>
      <c r="I36" s="29" t="s">
        <v>37</v>
      </c>
    </row>
    <row r="37" spans="1:256" s="67" customFormat="1" ht="14.25">
      <c r="A37" s="88">
        <v>18.100000000000001</v>
      </c>
      <c r="B37" s="356" t="s">
        <v>83</v>
      </c>
      <c r="C37" s="356"/>
      <c r="D37" s="356"/>
      <c r="E37" s="356"/>
      <c r="F37" s="356"/>
      <c r="G37" s="82"/>
      <c r="H37" s="71"/>
      <c r="I37" s="101"/>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68"/>
      <c r="EA37" s="68"/>
      <c r="EB37" s="68"/>
      <c r="EC37" s="68"/>
      <c r="ED37" s="68"/>
      <c r="EE37" s="68"/>
      <c r="EF37" s="68"/>
      <c r="EG37" s="68"/>
      <c r="EH37" s="68"/>
      <c r="EI37" s="68"/>
      <c r="EJ37" s="68"/>
      <c r="EK37" s="68"/>
      <c r="EL37" s="68"/>
      <c r="EM37" s="68"/>
      <c r="EN37" s="68"/>
      <c r="EO37" s="68"/>
      <c r="EP37" s="68"/>
      <c r="EQ37" s="68"/>
      <c r="ER37" s="68"/>
      <c r="ES37" s="68"/>
      <c r="ET37" s="68"/>
      <c r="EU37" s="68"/>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c r="GM37" s="68"/>
      <c r="GN37" s="68"/>
      <c r="GO37" s="68"/>
      <c r="GP37" s="68"/>
      <c r="GQ37" s="68"/>
      <c r="GR37" s="68"/>
      <c r="GS37" s="68"/>
      <c r="GT37" s="68"/>
      <c r="GU37" s="68"/>
      <c r="GV37" s="68"/>
      <c r="GW37" s="68"/>
      <c r="GX37" s="68"/>
      <c r="GY37" s="68"/>
      <c r="GZ37" s="68"/>
      <c r="HA37" s="68"/>
      <c r="HB37" s="68"/>
      <c r="HC37" s="68"/>
      <c r="HD37" s="68"/>
      <c r="HE37" s="68"/>
      <c r="HF37" s="68"/>
      <c r="HG37" s="68"/>
      <c r="HH37" s="68"/>
      <c r="HI37" s="68"/>
      <c r="HJ37" s="68"/>
      <c r="HK37" s="68"/>
      <c r="HL37" s="68"/>
      <c r="HM37" s="68"/>
      <c r="HN37" s="68"/>
      <c r="HO37" s="68"/>
      <c r="HP37" s="68"/>
      <c r="HQ37" s="68"/>
      <c r="HR37" s="68"/>
      <c r="HS37" s="68"/>
      <c r="HT37" s="68"/>
      <c r="HU37" s="68"/>
      <c r="HV37" s="68"/>
      <c r="HW37" s="68"/>
      <c r="HX37" s="68"/>
      <c r="HY37" s="68"/>
      <c r="HZ37" s="68"/>
      <c r="IA37" s="68"/>
      <c r="IB37" s="68"/>
      <c r="IC37" s="68"/>
      <c r="ID37" s="68"/>
      <c r="IE37" s="68"/>
      <c r="IF37" s="68"/>
      <c r="IG37" s="68"/>
      <c r="IH37" s="68"/>
      <c r="II37" s="68"/>
      <c r="IJ37" s="68"/>
      <c r="IK37" s="68"/>
      <c r="IL37" s="68"/>
      <c r="IM37" s="68"/>
      <c r="IN37" s="68"/>
      <c r="IO37" s="68"/>
      <c r="IP37" s="68"/>
      <c r="IQ37" s="68"/>
      <c r="IR37" s="68"/>
      <c r="IS37" s="68"/>
      <c r="IT37" s="68"/>
      <c r="IU37" s="68"/>
      <c r="IV37" s="68"/>
    </row>
    <row r="38" spans="1:256" s="67" customFormat="1" ht="15">
      <c r="A38" s="88"/>
      <c r="B38" s="356" t="s">
        <v>84</v>
      </c>
      <c r="C38" s="356"/>
      <c r="D38" s="356"/>
      <c r="E38" s="82"/>
      <c r="F38" s="82"/>
      <c r="G38" s="71"/>
      <c r="H38" s="78"/>
      <c r="I38" s="101"/>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68"/>
      <c r="EA38" s="68"/>
      <c r="EB38" s="68"/>
      <c r="EC38" s="68"/>
      <c r="ED38" s="68"/>
      <c r="EE38" s="68"/>
      <c r="EF38" s="68"/>
      <c r="EG38" s="68"/>
      <c r="EH38" s="68"/>
      <c r="EI38" s="68"/>
      <c r="EJ38" s="68"/>
      <c r="EK38" s="68"/>
      <c r="EL38" s="68"/>
      <c r="EM38" s="68"/>
      <c r="EN38" s="68"/>
      <c r="EO38" s="68"/>
      <c r="EP38" s="68"/>
      <c r="EQ38" s="68"/>
      <c r="ER38" s="68"/>
      <c r="ES38" s="68"/>
      <c r="ET38" s="68"/>
      <c r="EU38" s="68"/>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c r="GK38" s="68"/>
      <c r="GL38" s="68"/>
      <c r="GM38" s="68"/>
      <c r="GN38" s="68"/>
      <c r="GO38" s="68"/>
      <c r="GP38" s="68"/>
      <c r="GQ38" s="68"/>
      <c r="GR38" s="68"/>
      <c r="GS38" s="68"/>
      <c r="GT38" s="68"/>
      <c r="GU38" s="68"/>
      <c r="GV38" s="68"/>
      <c r="GW38" s="68"/>
      <c r="GX38" s="68"/>
      <c r="GY38" s="68"/>
      <c r="GZ38" s="68"/>
      <c r="HA38" s="68"/>
      <c r="HB38" s="68"/>
      <c r="HC38" s="68"/>
      <c r="HD38" s="68"/>
      <c r="HE38" s="68"/>
      <c r="HF38" s="68"/>
      <c r="HG38" s="68"/>
      <c r="HH38" s="68"/>
      <c r="HI38" s="68"/>
      <c r="HJ38" s="68"/>
      <c r="HK38" s="68"/>
      <c r="HL38" s="68"/>
      <c r="HM38" s="68"/>
      <c r="HN38" s="68"/>
      <c r="HO38" s="68"/>
      <c r="HP38" s="68"/>
      <c r="HQ38" s="68"/>
      <c r="HR38" s="68"/>
      <c r="HS38" s="68"/>
      <c r="HT38" s="68"/>
      <c r="HU38" s="68"/>
      <c r="HV38" s="68"/>
      <c r="HW38" s="68"/>
      <c r="HX38" s="68"/>
      <c r="HY38" s="68"/>
      <c r="HZ38" s="68"/>
      <c r="IA38" s="68"/>
      <c r="IB38" s="68"/>
      <c r="IC38" s="68"/>
      <c r="ID38" s="68"/>
      <c r="IE38" s="68"/>
      <c r="IF38" s="68"/>
      <c r="IG38" s="68"/>
      <c r="IH38" s="68"/>
      <c r="II38" s="68"/>
      <c r="IJ38" s="68"/>
      <c r="IK38" s="68"/>
      <c r="IL38" s="68"/>
      <c r="IM38" s="68"/>
      <c r="IN38" s="68"/>
      <c r="IO38" s="68"/>
      <c r="IP38" s="68"/>
      <c r="IQ38" s="68"/>
      <c r="IR38" s="68"/>
      <c r="IS38" s="68"/>
      <c r="IT38" s="68"/>
      <c r="IU38" s="68"/>
      <c r="IV38" s="68"/>
    </row>
    <row r="39" spans="1:256" s="67" customFormat="1" ht="25.5" customHeight="1">
      <c r="A39" s="88"/>
      <c r="B39" s="89" t="s">
        <v>85</v>
      </c>
      <c r="C39" s="77">
        <v>1</v>
      </c>
      <c r="D39" s="77">
        <v>2</v>
      </c>
      <c r="E39" s="71">
        <v>7.2</v>
      </c>
      <c r="F39" s="71">
        <v>0.9</v>
      </c>
      <c r="G39" s="87"/>
      <c r="H39" s="71">
        <f>PRODUCT(C39:G39)</f>
        <v>12.96</v>
      </c>
      <c r="I39" s="101"/>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68"/>
      <c r="EA39" s="68"/>
      <c r="EB39" s="68"/>
      <c r="EC39" s="68"/>
      <c r="ED39" s="68"/>
      <c r="EE39" s="68"/>
      <c r="EF39" s="68"/>
      <c r="EG39" s="68"/>
      <c r="EH39" s="68"/>
      <c r="EI39" s="68"/>
      <c r="EJ39" s="68"/>
      <c r="EK39" s="68"/>
      <c r="EL39" s="68"/>
      <c r="EM39" s="68"/>
      <c r="EN39" s="68"/>
      <c r="EO39" s="68"/>
      <c r="EP39" s="68"/>
      <c r="EQ39" s="68"/>
      <c r="ER39" s="68"/>
      <c r="ES39" s="68"/>
      <c r="ET39" s="68"/>
      <c r="EU39" s="68"/>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c r="GK39" s="68"/>
      <c r="GL39" s="68"/>
      <c r="GM39" s="68"/>
      <c r="GN39" s="68"/>
      <c r="GO39" s="68"/>
      <c r="GP39" s="68"/>
      <c r="GQ39" s="68"/>
      <c r="GR39" s="68"/>
      <c r="GS39" s="68"/>
      <c r="GT39" s="68"/>
      <c r="GU39" s="68"/>
      <c r="GV39" s="68"/>
      <c r="GW39" s="68"/>
      <c r="GX39" s="68"/>
      <c r="GY39" s="68"/>
      <c r="GZ39" s="68"/>
      <c r="HA39" s="68"/>
      <c r="HB39" s="68"/>
      <c r="HC39" s="68"/>
      <c r="HD39" s="68"/>
      <c r="HE39" s="68"/>
      <c r="HF39" s="68"/>
      <c r="HG39" s="68"/>
      <c r="HH39" s="68"/>
      <c r="HI39" s="68"/>
      <c r="HJ39" s="68"/>
      <c r="HK39" s="68"/>
      <c r="HL39" s="68"/>
      <c r="HM39" s="68"/>
      <c r="HN39" s="68"/>
      <c r="HO39" s="68"/>
      <c r="HP39" s="68"/>
      <c r="HQ39" s="68"/>
      <c r="HR39" s="68"/>
      <c r="HS39" s="68"/>
      <c r="HT39" s="68"/>
      <c r="HU39" s="68"/>
      <c r="HV39" s="68"/>
      <c r="HW39" s="68"/>
      <c r="HX39" s="68"/>
      <c r="HY39" s="68"/>
      <c r="HZ39" s="68"/>
      <c r="IA39" s="68"/>
      <c r="IB39" s="68"/>
      <c r="IC39" s="68"/>
      <c r="ID39" s="68"/>
      <c r="IE39" s="68"/>
      <c r="IF39" s="68"/>
      <c r="IG39" s="68"/>
      <c r="IH39" s="68"/>
      <c r="II39" s="68"/>
      <c r="IJ39" s="68"/>
      <c r="IK39" s="68"/>
      <c r="IL39" s="68"/>
      <c r="IM39" s="68"/>
      <c r="IN39" s="68"/>
      <c r="IO39" s="68"/>
      <c r="IP39" s="68"/>
      <c r="IQ39" s="68"/>
      <c r="IR39" s="68"/>
      <c r="IS39" s="68"/>
      <c r="IT39" s="68"/>
      <c r="IU39" s="68"/>
      <c r="IV39" s="68"/>
    </row>
    <row r="40" spans="1:256" s="67" customFormat="1" ht="25.5" customHeight="1">
      <c r="A40" s="88"/>
      <c r="B40" s="89" t="s">
        <v>86</v>
      </c>
      <c r="C40" s="77">
        <v>1</v>
      </c>
      <c r="D40" s="77">
        <v>2</v>
      </c>
      <c r="E40" s="71">
        <v>17.559999999999999</v>
      </c>
      <c r="F40" s="71"/>
      <c r="G40" s="71">
        <v>0.2</v>
      </c>
      <c r="H40" s="71">
        <f>PRODUCT(C40:G40)</f>
        <v>7.024</v>
      </c>
      <c r="I40" s="101"/>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68"/>
      <c r="EA40" s="68"/>
      <c r="EB40" s="68"/>
      <c r="EC40" s="68"/>
      <c r="ED40" s="68"/>
      <c r="EE40" s="68"/>
      <c r="EF40" s="68"/>
      <c r="EG40" s="68"/>
      <c r="EH40" s="68"/>
      <c r="EI40" s="68"/>
      <c r="EJ40" s="68"/>
      <c r="EK40" s="68"/>
      <c r="EL40" s="68"/>
      <c r="EM40" s="68"/>
      <c r="EN40" s="68"/>
      <c r="EO40" s="68"/>
      <c r="EP40" s="68"/>
      <c r="EQ40" s="68"/>
      <c r="ER40" s="68"/>
      <c r="ES40" s="68"/>
      <c r="ET40" s="68"/>
      <c r="EU40" s="68"/>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c r="GM40" s="68"/>
      <c r="GN40" s="68"/>
      <c r="GO40" s="68"/>
      <c r="GP40" s="68"/>
      <c r="GQ40" s="68"/>
      <c r="GR40" s="68"/>
      <c r="GS40" s="68"/>
      <c r="GT40" s="68"/>
      <c r="GU40" s="68"/>
      <c r="GV40" s="68"/>
      <c r="GW40" s="68"/>
      <c r="GX40" s="68"/>
      <c r="GY40" s="68"/>
      <c r="GZ40" s="68"/>
      <c r="HA40" s="68"/>
      <c r="HB40" s="68"/>
      <c r="HC40" s="68"/>
      <c r="HD40" s="68"/>
      <c r="HE40" s="68"/>
      <c r="HF40" s="68"/>
      <c r="HG40" s="68"/>
      <c r="HH40" s="68"/>
      <c r="HI40" s="68"/>
      <c r="HJ40" s="68"/>
      <c r="HK40" s="68"/>
      <c r="HL40" s="68"/>
      <c r="HM40" s="68"/>
      <c r="HN40" s="68"/>
      <c r="HO40" s="68"/>
      <c r="HP40" s="68"/>
      <c r="HQ40" s="68"/>
      <c r="HR40" s="68"/>
      <c r="HS40" s="68"/>
      <c r="HT40" s="68"/>
      <c r="HU40" s="68"/>
      <c r="HV40" s="68"/>
      <c r="HW40" s="68"/>
      <c r="HX40" s="68"/>
      <c r="HY40" s="68"/>
      <c r="HZ40" s="68"/>
      <c r="IA40" s="68"/>
      <c r="IB40" s="68"/>
      <c r="IC40" s="68"/>
      <c r="ID40" s="68"/>
      <c r="IE40" s="68"/>
      <c r="IF40" s="68"/>
      <c r="IG40" s="68"/>
      <c r="IH40" s="68"/>
      <c r="II40" s="68"/>
      <c r="IJ40" s="68"/>
      <c r="IK40" s="68"/>
      <c r="IL40" s="68"/>
      <c r="IM40" s="68"/>
      <c r="IN40" s="68"/>
      <c r="IO40" s="68"/>
      <c r="IP40" s="68"/>
      <c r="IQ40" s="68"/>
      <c r="IR40" s="68"/>
      <c r="IS40" s="68"/>
      <c r="IT40" s="68"/>
      <c r="IU40" s="68"/>
      <c r="IV40" s="68"/>
    </row>
    <row r="41" spans="1:256" s="67" customFormat="1" ht="16.5">
      <c r="A41" s="88"/>
      <c r="B41" s="89"/>
      <c r="C41" s="77"/>
      <c r="D41" s="75"/>
      <c r="E41" s="71"/>
      <c r="F41" s="71"/>
      <c r="G41" s="78" t="s">
        <v>87</v>
      </c>
      <c r="H41" s="78">
        <f>SUM(H39:H40)</f>
        <v>19.984000000000002</v>
      </c>
      <c r="I41" s="102" t="s">
        <v>82</v>
      </c>
      <c r="J41" s="68"/>
      <c r="K41" s="68"/>
      <c r="L41" s="68"/>
      <c r="M41" s="68"/>
      <c r="N41" s="68"/>
      <c r="O41" s="68"/>
      <c r="P41" s="68"/>
      <c r="Q41" s="68"/>
      <c r="R41" s="68"/>
      <c r="S41" s="68"/>
      <c r="T41" s="68"/>
      <c r="U41" s="68"/>
      <c r="V41" s="68"/>
      <c r="W41" s="68"/>
      <c r="X41" s="68"/>
      <c r="Y41" s="68"/>
      <c r="Z41" s="68"/>
      <c r="AA41" s="68"/>
      <c r="AB41" s="68"/>
      <c r="AC41" s="68"/>
      <c r="AD41" s="68"/>
      <c r="AE41" s="68"/>
      <c r="AF41" s="68"/>
      <c r="AG41" s="68"/>
      <c r="AH41" s="68"/>
      <c r="AI41" s="68"/>
      <c r="AJ41" s="68"/>
      <c r="AK41" s="68"/>
      <c r="AL41" s="68"/>
      <c r="AM41" s="68"/>
      <c r="AN41" s="68"/>
      <c r="AO41" s="68"/>
      <c r="AP41" s="68"/>
      <c r="AQ41" s="68"/>
      <c r="AR41" s="68"/>
      <c r="AS41" s="68"/>
      <c r="AT41" s="68"/>
      <c r="AU41" s="68"/>
      <c r="AV41" s="68"/>
      <c r="AW41" s="68"/>
      <c r="AX41" s="68"/>
      <c r="AY41" s="68"/>
      <c r="AZ41" s="68"/>
      <c r="BA41" s="68"/>
      <c r="BB41" s="68"/>
      <c r="BC41" s="68"/>
      <c r="BD41" s="68"/>
      <c r="BE41" s="68"/>
      <c r="BF41" s="68"/>
      <c r="BG41" s="68"/>
      <c r="BH41" s="68"/>
      <c r="BI41" s="68"/>
      <c r="BJ41" s="68"/>
      <c r="BK41" s="68"/>
      <c r="BL41" s="68"/>
      <c r="BM41" s="68"/>
      <c r="BN41" s="68"/>
      <c r="BO41" s="68"/>
      <c r="BP41" s="68"/>
      <c r="BQ41" s="68"/>
      <c r="BR41" s="68"/>
      <c r="BS41" s="68"/>
      <c r="BT41" s="68"/>
      <c r="BU41" s="68"/>
      <c r="BV41" s="68"/>
      <c r="BW41" s="68"/>
      <c r="BX41" s="68"/>
      <c r="BY41" s="68"/>
      <c r="BZ41" s="68"/>
      <c r="CA41" s="68"/>
      <c r="CB41" s="68"/>
      <c r="CC41" s="68"/>
      <c r="CD41" s="68"/>
      <c r="CE41" s="68"/>
      <c r="CF41" s="68"/>
      <c r="CG41" s="68"/>
      <c r="CH41" s="68"/>
      <c r="CI41" s="68"/>
      <c r="CJ41" s="68"/>
      <c r="CK41" s="68"/>
      <c r="CL41" s="68"/>
      <c r="CM41" s="68"/>
      <c r="CN41" s="68"/>
      <c r="CO41" s="68"/>
      <c r="CP41" s="68"/>
      <c r="CQ41" s="68"/>
      <c r="CR41" s="68"/>
      <c r="CS41" s="68"/>
      <c r="CT41" s="68"/>
      <c r="CU41" s="68"/>
      <c r="CV41" s="68"/>
      <c r="CW41" s="68"/>
      <c r="CX41" s="68"/>
      <c r="CY41" s="68"/>
      <c r="CZ41" s="68"/>
      <c r="DA41" s="68"/>
      <c r="DB41" s="68"/>
      <c r="DC41" s="68"/>
      <c r="DD41" s="68"/>
      <c r="DE41" s="68"/>
      <c r="DF41" s="68"/>
      <c r="DG41" s="68"/>
      <c r="DH41" s="68"/>
      <c r="DI41" s="68"/>
      <c r="DJ41" s="68"/>
      <c r="DK41" s="68"/>
      <c r="DL41" s="68"/>
      <c r="DM41" s="68"/>
      <c r="DN41" s="68"/>
      <c r="DO41" s="68"/>
      <c r="DP41" s="68"/>
      <c r="DQ41" s="68"/>
      <c r="DR41" s="68"/>
      <c r="DS41" s="68"/>
      <c r="DT41" s="68"/>
      <c r="DU41" s="68"/>
      <c r="DV41" s="68"/>
      <c r="DW41" s="68"/>
      <c r="DX41" s="68"/>
      <c r="DY41" s="68"/>
      <c r="DZ41" s="68"/>
      <c r="EA41" s="68"/>
      <c r="EB41" s="68"/>
      <c r="EC41" s="68"/>
      <c r="ED41" s="68"/>
      <c r="EE41" s="68"/>
      <c r="EF41" s="68"/>
      <c r="EG41" s="68"/>
      <c r="EH41" s="68"/>
      <c r="EI41" s="68"/>
      <c r="EJ41" s="68"/>
      <c r="EK41" s="68"/>
      <c r="EL41" s="68"/>
      <c r="EM41" s="68"/>
      <c r="EN41" s="68"/>
      <c r="EO41" s="68"/>
      <c r="EP41" s="68"/>
      <c r="EQ41" s="68"/>
      <c r="ER41" s="68"/>
      <c r="ES41" s="68"/>
      <c r="ET41" s="68"/>
      <c r="EU41" s="68"/>
      <c r="EV41" s="68"/>
      <c r="EW41" s="68"/>
      <c r="EX41" s="68"/>
      <c r="EY41" s="68"/>
      <c r="EZ41" s="68"/>
      <c r="FA41" s="68"/>
      <c r="FB41" s="68"/>
      <c r="FC41" s="68"/>
      <c r="FD41" s="68"/>
      <c r="FE41" s="68"/>
      <c r="FF41" s="68"/>
      <c r="FG41" s="68"/>
      <c r="FH41" s="68"/>
      <c r="FI41" s="68"/>
      <c r="FJ41" s="68"/>
      <c r="FK41" s="68"/>
      <c r="FL41" s="68"/>
      <c r="FM41" s="68"/>
      <c r="FN41" s="68"/>
      <c r="FO41" s="68"/>
      <c r="FP41" s="68"/>
      <c r="FQ41" s="68"/>
      <c r="FR41" s="68"/>
      <c r="FS41" s="68"/>
      <c r="FT41" s="68"/>
      <c r="FU41" s="68"/>
      <c r="FV41" s="68"/>
      <c r="FW41" s="68"/>
      <c r="FX41" s="68"/>
      <c r="FY41" s="68"/>
      <c r="FZ41" s="68"/>
      <c r="GA41" s="68"/>
      <c r="GB41" s="68"/>
      <c r="GC41" s="68"/>
      <c r="GD41" s="68"/>
      <c r="GE41" s="68"/>
      <c r="GF41" s="68"/>
      <c r="GG41" s="68"/>
      <c r="GH41" s="68"/>
      <c r="GI41" s="68"/>
      <c r="GJ41" s="68"/>
      <c r="GK41" s="68"/>
      <c r="GL41" s="68"/>
      <c r="GM41" s="68"/>
      <c r="GN41" s="68"/>
      <c r="GO41" s="68"/>
      <c r="GP41" s="68"/>
      <c r="GQ41" s="68"/>
      <c r="GR41" s="68"/>
      <c r="GS41" s="68"/>
      <c r="GT41" s="68"/>
      <c r="GU41" s="68"/>
      <c r="GV41" s="68"/>
      <c r="GW41" s="68"/>
      <c r="GX41" s="68"/>
      <c r="GY41" s="68"/>
      <c r="GZ41" s="68"/>
      <c r="HA41" s="68"/>
      <c r="HB41" s="68"/>
      <c r="HC41" s="68"/>
      <c r="HD41" s="68"/>
      <c r="HE41" s="68"/>
      <c r="HF41" s="68"/>
      <c r="HG41" s="68"/>
      <c r="HH41" s="68"/>
      <c r="HI41" s="68"/>
      <c r="HJ41" s="68"/>
      <c r="HK41" s="68"/>
      <c r="HL41" s="68"/>
      <c r="HM41" s="68"/>
      <c r="HN41" s="68"/>
      <c r="HO41" s="68"/>
      <c r="HP41" s="68"/>
      <c r="HQ41" s="68"/>
      <c r="HR41" s="68"/>
      <c r="HS41" s="68"/>
      <c r="HT41" s="68"/>
      <c r="HU41" s="68"/>
      <c r="HV41" s="68"/>
      <c r="HW41" s="68"/>
      <c r="HX41" s="68"/>
      <c r="HY41" s="68"/>
      <c r="HZ41" s="68"/>
      <c r="IA41" s="68"/>
      <c r="IB41" s="68"/>
      <c r="IC41" s="68"/>
      <c r="ID41" s="68"/>
      <c r="IE41" s="68"/>
      <c r="IF41" s="68"/>
      <c r="IG41" s="68"/>
      <c r="IH41" s="68"/>
      <c r="II41" s="68"/>
      <c r="IJ41" s="68"/>
      <c r="IK41" s="68"/>
      <c r="IL41" s="68"/>
      <c r="IM41" s="68"/>
      <c r="IN41" s="68"/>
      <c r="IO41" s="68"/>
      <c r="IP41" s="68"/>
      <c r="IQ41" s="68"/>
      <c r="IR41" s="68"/>
      <c r="IS41" s="68"/>
      <c r="IT41" s="68"/>
      <c r="IU41" s="68"/>
      <c r="IV41" s="68"/>
    </row>
    <row r="42" spans="1:256" s="67" customFormat="1" ht="21.75" customHeight="1">
      <c r="A42" s="83"/>
      <c r="B42" s="76"/>
      <c r="C42" s="77"/>
      <c r="D42" s="75"/>
      <c r="E42" s="71"/>
      <c r="F42" s="71"/>
      <c r="G42" s="78" t="s">
        <v>9</v>
      </c>
      <c r="H42" s="78">
        <v>20</v>
      </c>
      <c r="I42" s="102"/>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c r="BE42" s="68"/>
      <c r="BF42" s="68"/>
      <c r="BG42" s="68"/>
      <c r="BH42" s="68"/>
      <c r="BI42" s="68"/>
      <c r="BJ42" s="68"/>
      <c r="BK42" s="68"/>
      <c r="BL42" s="68"/>
      <c r="BM42" s="68"/>
      <c r="BN42" s="68"/>
      <c r="BO42" s="68"/>
      <c r="BP42" s="68"/>
      <c r="BQ42" s="68"/>
      <c r="BR42" s="68"/>
      <c r="BS42" s="68"/>
      <c r="BT42" s="68"/>
      <c r="BU42" s="68"/>
      <c r="BV42" s="68"/>
      <c r="BW42" s="68"/>
      <c r="BX42" s="68"/>
      <c r="BY42" s="68"/>
      <c r="BZ42" s="68"/>
      <c r="CA42" s="68"/>
      <c r="CB42" s="68"/>
      <c r="CC42" s="68"/>
      <c r="CD42" s="68"/>
      <c r="CE42" s="68"/>
      <c r="CF42" s="68"/>
      <c r="CG42" s="68"/>
      <c r="CH42" s="68"/>
      <c r="CI42" s="68"/>
      <c r="CJ42" s="68"/>
      <c r="CK42" s="68"/>
      <c r="CL42" s="68"/>
      <c r="CM42" s="68"/>
      <c r="CN42" s="68"/>
      <c r="CO42" s="68"/>
      <c r="CP42" s="68"/>
      <c r="CQ42" s="68"/>
      <c r="CR42" s="68"/>
      <c r="CS42" s="68"/>
      <c r="CT42" s="68"/>
      <c r="CU42" s="68"/>
      <c r="CV42" s="68"/>
      <c r="CW42" s="68"/>
      <c r="CX42" s="68"/>
      <c r="CY42" s="68"/>
      <c r="CZ42" s="68"/>
      <c r="DA42" s="68"/>
      <c r="DB42" s="68"/>
      <c r="DC42" s="68"/>
      <c r="DD42" s="68"/>
      <c r="DE42" s="68"/>
      <c r="DF42" s="68"/>
      <c r="DG42" s="68"/>
      <c r="DH42" s="68"/>
      <c r="DI42" s="68"/>
      <c r="DJ42" s="68"/>
      <c r="DK42" s="68"/>
      <c r="DL42" s="68"/>
      <c r="DM42" s="68"/>
      <c r="DN42" s="68"/>
      <c r="DO42" s="68"/>
      <c r="DP42" s="68"/>
      <c r="DQ42" s="68"/>
      <c r="DR42" s="68"/>
      <c r="DS42" s="68"/>
      <c r="DT42" s="68"/>
      <c r="DU42" s="68"/>
      <c r="DV42" s="68"/>
      <c r="DW42" s="68"/>
      <c r="DX42" s="68"/>
      <c r="DY42" s="68"/>
      <c r="DZ42" s="68"/>
      <c r="EA42" s="68"/>
      <c r="EB42" s="68"/>
      <c r="EC42" s="68"/>
      <c r="ED42" s="68"/>
      <c r="EE42" s="68"/>
      <c r="EF42" s="68"/>
      <c r="EG42" s="68"/>
      <c r="EH42" s="68"/>
      <c r="EI42" s="68"/>
      <c r="EJ42" s="68"/>
      <c r="EK42" s="68"/>
      <c r="EL42" s="68"/>
      <c r="EM42" s="68"/>
      <c r="EN42" s="68"/>
      <c r="EO42" s="68"/>
      <c r="EP42" s="68"/>
      <c r="EQ42" s="68"/>
      <c r="ER42" s="68"/>
      <c r="ES42" s="68"/>
      <c r="ET42" s="68"/>
      <c r="EU42" s="68"/>
      <c r="EV42" s="68"/>
      <c r="EW42" s="68"/>
      <c r="EX42" s="68"/>
      <c r="EY42" s="68"/>
      <c r="EZ42" s="68"/>
      <c r="FA42" s="68"/>
      <c r="FB42" s="68"/>
      <c r="FC42" s="68"/>
      <c r="FD42" s="68"/>
      <c r="FE42" s="68"/>
      <c r="FF42" s="68"/>
      <c r="FG42" s="68"/>
      <c r="FH42" s="68"/>
      <c r="FI42" s="68"/>
      <c r="FJ42" s="68"/>
      <c r="FK42" s="68"/>
      <c r="FL42" s="68"/>
      <c r="FM42" s="68"/>
      <c r="FN42" s="68"/>
      <c r="FO42" s="68"/>
      <c r="FP42" s="68"/>
      <c r="FQ42" s="68"/>
      <c r="FR42" s="68"/>
      <c r="FS42" s="68"/>
      <c r="FT42" s="68"/>
      <c r="FU42" s="68"/>
      <c r="FV42" s="68"/>
      <c r="FW42" s="68"/>
      <c r="FX42" s="68"/>
      <c r="FY42" s="68"/>
      <c r="FZ42" s="68"/>
      <c r="GA42" s="68"/>
      <c r="GB42" s="68"/>
      <c r="GC42" s="68"/>
      <c r="GD42" s="68"/>
      <c r="GE42" s="68"/>
      <c r="GF42" s="68"/>
      <c r="GG42" s="68"/>
      <c r="GH42" s="68"/>
      <c r="GI42" s="68"/>
      <c r="GJ42" s="68"/>
      <c r="GK42" s="68"/>
      <c r="GL42" s="68"/>
      <c r="GM42" s="68"/>
      <c r="GN42" s="68"/>
      <c r="GO42" s="68"/>
      <c r="GP42" s="68"/>
      <c r="GQ42" s="68"/>
      <c r="GR42" s="68"/>
      <c r="GS42" s="68"/>
      <c r="GT42" s="68"/>
      <c r="GU42" s="68"/>
      <c r="GV42" s="68"/>
      <c r="GW42" s="68"/>
      <c r="GX42" s="68"/>
      <c r="GY42" s="68"/>
      <c r="GZ42" s="68"/>
      <c r="HA42" s="68"/>
      <c r="HB42" s="68"/>
      <c r="HC42" s="68"/>
      <c r="HD42" s="68"/>
      <c r="HE42" s="68"/>
      <c r="HF42" s="68"/>
      <c r="HG42" s="68"/>
      <c r="HH42" s="68"/>
      <c r="HI42" s="68"/>
      <c r="HJ42" s="68"/>
      <c r="HK42" s="68"/>
      <c r="HL42" s="68"/>
      <c r="HM42" s="68"/>
      <c r="HN42" s="68"/>
      <c r="HO42" s="68"/>
      <c r="HP42" s="68"/>
      <c r="HQ42" s="68"/>
      <c r="HR42" s="68"/>
      <c r="HS42" s="68"/>
      <c r="HT42" s="68"/>
      <c r="HU42" s="68"/>
      <c r="HV42" s="68"/>
      <c r="HW42" s="68"/>
      <c r="HX42" s="68"/>
      <c r="HY42" s="68"/>
      <c r="HZ42" s="68"/>
      <c r="IA42" s="68"/>
      <c r="IB42" s="68"/>
      <c r="IC42" s="68"/>
      <c r="ID42" s="68"/>
      <c r="IE42" s="68"/>
      <c r="IF42" s="68"/>
      <c r="IG42" s="68"/>
      <c r="IH42" s="68"/>
      <c r="II42" s="68"/>
      <c r="IJ42" s="68"/>
      <c r="IK42" s="68"/>
      <c r="IL42" s="68"/>
      <c r="IM42" s="68"/>
      <c r="IN42" s="68"/>
      <c r="IO42" s="68"/>
      <c r="IP42" s="68"/>
      <c r="IQ42" s="68"/>
      <c r="IR42" s="68"/>
      <c r="IS42" s="68"/>
      <c r="IT42" s="68"/>
      <c r="IU42" s="68"/>
      <c r="IV42" s="68"/>
    </row>
    <row r="43" spans="1:256" s="42" customFormat="1" ht="16.5" customHeight="1">
      <c r="A43" s="29">
        <v>28</v>
      </c>
      <c r="B43" s="362" t="s">
        <v>36</v>
      </c>
      <c r="C43" s="362"/>
      <c r="D43" s="362"/>
      <c r="E43" s="362"/>
      <c r="F43" s="362"/>
      <c r="G43" s="362"/>
      <c r="H43" s="362"/>
      <c r="I43" s="29"/>
    </row>
    <row r="44" spans="1:256" ht="33" customHeight="1">
      <c r="A44" s="30"/>
      <c r="B44" s="31" t="str">
        <f>+B25</f>
        <v xml:space="preserve">along north &amp; east side boundary </v>
      </c>
      <c r="C44" s="30">
        <v>1</v>
      </c>
      <c r="D44" s="32">
        <v>1</v>
      </c>
      <c r="E44" s="33">
        <f>+E25</f>
        <v>80</v>
      </c>
      <c r="F44" s="33">
        <v>0.3</v>
      </c>
      <c r="G44" s="33"/>
      <c r="H44" s="36">
        <f>+C44*D44*E44*F44</f>
        <v>24</v>
      </c>
      <c r="I44" s="29" t="s">
        <v>37</v>
      </c>
    </row>
    <row r="45" spans="1:256" s="67" customFormat="1" ht="24.75" customHeight="1">
      <c r="A45" s="83"/>
      <c r="B45" s="86" t="s">
        <v>81</v>
      </c>
      <c r="C45" s="77">
        <v>1</v>
      </c>
      <c r="D45" s="77">
        <v>2</v>
      </c>
      <c r="E45" s="71">
        <v>7.2</v>
      </c>
      <c r="F45" s="71">
        <v>0.9</v>
      </c>
      <c r="G45" s="87"/>
      <c r="H45" s="78">
        <f>PRODUCT(C45:G45)</f>
        <v>12.96</v>
      </c>
      <c r="I45" s="102" t="s">
        <v>82</v>
      </c>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68"/>
      <c r="AR45" s="68"/>
      <c r="AS45" s="68"/>
      <c r="AT45" s="68"/>
      <c r="AU45" s="68"/>
      <c r="AV45" s="68"/>
      <c r="AW45" s="68"/>
      <c r="AX45" s="68"/>
      <c r="AY45" s="68"/>
      <c r="AZ45" s="68"/>
      <c r="BA45" s="68"/>
      <c r="BB45" s="68"/>
      <c r="BC45" s="68"/>
      <c r="BD45" s="68"/>
      <c r="BE45" s="68"/>
      <c r="BF45" s="68"/>
      <c r="BG45" s="68"/>
      <c r="BH45" s="68"/>
      <c r="BI45" s="68"/>
      <c r="BJ45" s="68"/>
      <c r="BK45" s="68"/>
      <c r="BL45" s="68"/>
      <c r="BM45" s="68"/>
      <c r="BN45" s="68"/>
      <c r="BO45" s="68"/>
      <c r="BP45" s="68"/>
      <c r="BQ45" s="68"/>
      <c r="BR45" s="68"/>
      <c r="BS45" s="68"/>
      <c r="BT45" s="68"/>
      <c r="BU45" s="68"/>
      <c r="BV45" s="68"/>
      <c r="BW45" s="68"/>
      <c r="BX45" s="68"/>
      <c r="BY45" s="68"/>
      <c r="BZ45" s="68"/>
      <c r="CA45" s="68"/>
      <c r="CB45" s="68"/>
      <c r="CC45" s="68"/>
      <c r="CD45" s="68"/>
      <c r="CE45" s="68"/>
      <c r="CF45" s="68"/>
      <c r="CG45" s="68"/>
      <c r="CH45" s="68"/>
      <c r="CI45" s="68"/>
      <c r="CJ45" s="68"/>
      <c r="CK45" s="68"/>
      <c r="CL45" s="68"/>
      <c r="CM45" s="68"/>
      <c r="CN45" s="68"/>
      <c r="CO45" s="68"/>
      <c r="CP45" s="68"/>
      <c r="CQ45" s="68"/>
      <c r="CR45" s="68"/>
      <c r="CS45" s="68"/>
      <c r="CT45" s="68"/>
      <c r="CU45" s="68"/>
      <c r="CV45" s="68"/>
      <c r="CW45" s="68"/>
      <c r="CX45" s="68"/>
      <c r="CY45" s="68"/>
      <c r="CZ45" s="68"/>
      <c r="DA45" s="68"/>
      <c r="DB45" s="68"/>
      <c r="DC45" s="68"/>
      <c r="DD45" s="68"/>
      <c r="DE45" s="68"/>
      <c r="DF45" s="68"/>
      <c r="DG45" s="68"/>
      <c r="DH45" s="68"/>
      <c r="DI45" s="68"/>
      <c r="DJ45" s="68"/>
      <c r="DK45" s="68"/>
      <c r="DL45" s="68"/>
      <c r="DM45" s="68"/>
      <c r="DN45" s="68"/>
      <c r="DO45" s="68"/>
      <c r="DP45" s="68"/>
      <c r="DQ45" s="68"/>
      <c r="DR45" s="68"/>
      <c r="DS45" s="68"/>
      <c r="DT45" s="68"/>
      <c r="DU45" s="68"/>
      <c r="DV45" s="68"/>
      <c r="DW45" s="68"/>
      <c r="DX45" s="68"/>
      <c r="DY45" s="68"/>
      <c r="DZ45" s="68"/>
      <c r="EA45" s="68"/>
      <c r="EB45" s="68"/>
      <c r="EC45" s="68"/>
      <c r="ED45" s="68"/>
      <c r="EE45" s="68"/>
      <c r="EF45" s="68"/>
      <c r="EG45" s="68"/>
      <c r="EH45" s="68"/>
      <c r="EI45" s="68"/>
      <c r="EJ45" s="68"/>
      <c r="EK45" s="68"/>
      <c r="EL45" s="68"/>
      <c r="EM45" s="68"/>
      <c r="EN45" s="68"/>
      <c r="EO45" s="68"/>
      <c r="EP45" s="68"/>
      <c r="EQ45" s="68"/>
      <c r="ER45" s="68"/>
      <c r="ES45" s="68"/>
      <c r="ET45" s="68"/>
      <c r="EU45" s="68"/>
      <c r="EV45" s="68"/>
      <c r="EW45" s="68"/>
      <c r="EX45" s="68"/>
      <c r="EY45" s="68"/>
      <c r="EZ45" s="68"/>
      <c r="FA45" s="68"/>
      <c r="FB45" s="68"/>
      <c r="FC45" s="68"/>
      <c r="FD45" s="68"/>
      <c r="FE45" s="68"/>
      <c r="FF45" s="68"/>
      <c r="FG45" s="68"/>
      <c r="FH45" s="68"/>
      <c r="FI45" s="68"/>
      <c r="FJ45" s="68"/>
      <c r="FK45" s="68"/>
      <c r="FL45" s="68"/>
      <c r="FM45" s="68"/>
      <c r="FN45" s="68"/>
      <c r="FO45" s="68"/>
      <c r="FP45" s="68"/>
      <c r="FQ45" s="68"/>
      <c r="FR45" s="68"/>
      <c r="FS45" s="68"/>
      <c r="FT45" s="68"/>
      <c r="FU45" s="68"/>
      <c r="FV45" s="68"/>
      <c r="FW45" s="68"/>
      <c r="FX45" s="68"/>
      <c r="FY45" s="68"/>
      <c r="FZ45" s="68"/>
      <c r="GA45" s="68"/>
      <c r="GB45" s="68"/>
      <c r="GC45" s="68"/>
      <c r="GD45" s="68"/>
      <c r="GE45" s="68"/>
      <c r="GF45" s="68"/>
      <c r="GG45" s="68"/>
      <c r="GH45" s="68"/>
      <c r="GI45" s="68"/>
      <c r="GJ45" s="68"/>
      <c r="GK45" s="68"/>
      <c r="GL45" s="68"/>
      <c r="GM45" s="68"/>
      <c r="GN45" s="68"/>
      <c r="GO45" s="68"/>
      <c r="GP45" s="68"/>
      <c r="GQ45" s="68"/>
      <c r="GR45" s="68"/>
      <c r="GS45" s="68"/>
      <c r="GT45" s="68"/>
      <c r="GU45" s="68"/>
      <c r="GV45" s="68"/>
      <c r="GW45" s="68"/>
      <c r="GX45" s="68"/>
      <c r="GY45" s="68"/>
      <c r="GZ45" s="68"/>
      <c r="HA45" s="68"/>
      <c r="HB45" s="68"/>
      <c r="HC45" s="68"/>
      <c r="HD45" s="68"/>
      <c r="HE45" s="68"/>
      <c r="HF45" s="68"/>
      <c r="HG45" s="68"/>
      <c r="HH45" s="68"/>
      <c r="HI45" s="68"/>
      <c r="HJ45" s="68"/>
      <c r="HK45" s="68"/>
      <c r="HL45" s="68"/>
      <c r="HM45" s="68"/>
      <c r="HN45" s="68"/>
      <c r="HO45" s="68"/>
      <c r="HP45" s="68"/>
      <c r="HQ45" s="68"/>
      <c r="HR45" s="68"/>
      <c r="HS45" s="68"/>
      <c r="HT45" s="68"/>
      <c r="HU45" s="68"/>
      <c r="HV45" s="68"/>
      <c r="HW45" s="68"/>
      <c r="HX45" s="68"/>
      <c r="HY45" s="68"/>
      <c r="HZ45" s="68"/>
      <c r="IA45" s="68"/>
      <c r="IB45" s="68"/>
      <c r="IC45" s="68"/>
      <c r="ID45" s="68"/>
      <c r="IE45" s="68"/>
      <c r="IF45" s="68"/>
      <c r="IG45" s="68"/>
      <c r="IH45" s="68"/>
      <c r="II45" s="68"/>
      <c r="IJ45" s="68"/>
      <c r="IK45" s="68"/>
      <c r="IL45" s="68"/>
      <c r="IM45" s="68"/>
      <c r="IN45" s="68"/>
      <c r="IO45" s="68"/>
      <c r="IP45" s="68"/>
      <c r="IQ45" s="68"/>
      <c r="IR45" s="68"/>
      <c r="IS45" s="68"/>
      <c r="IT45" s="68"/>
      <c r="IU45" s="68"/>
      <c r="IV45" s="68"/>
    </row>
    <row r="46" spans="1:256" s="67" customFormat="1" ht="16.5">
      <c r="A46" s="88"/>
      <c r="B46" s="89"/>
      <c r="C46" s="77"/>
      <c r="D46" s="75"/>
      <c r="E46" s="71"/>
      <c r="F46" s="71"/>
      <c r="G46" s="78" t="s">
        <v>87</v>
      </c>
      <c r="H46" s="78">
        <f>SUM(H44:H45)</f>
        <v>36.96</v>
      </c>
      <c r="I46" s="102" t="s">
        <v>82</v>
      </c>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68"/>
      <c r="AR46" s="68"/>
      <c r="AS46" s="68"/>
      <c r="AT46" s="68"/>
      <c r="AU46" s="68"/>
      <c r="AV46" s="68"/>
      <c r="AW46" s="68"/>
      <c r="AX46" s="68"/>
      <c r="AY46" s="68"/>
      <c r="AZ46" s="68"/>
      <c r="BA46" s="68"/>
      <c r="BB46" s="68"/>
      <c r="BC46" s="68"/>
      <c r="BD46" s="68"/>
      <c r="BE46" s="68"/>
      <c r="BF46" s="68"/>
      <c r="BG46" s="68"/>
      <c r="BH46" s="68"/>
      <c r="BI46" s="68"/>
      <c r="BJ46" s="68"/>
      <c r="BK46" s="68"/>
      <c r="BL46" s="68"/>
      <c r="BM46" s="68"/>
      <c r="BN46" s="68"/>
      <c r="BO46" s="68"/>
      <c r="BP46" s="68"/>
      <c r="BQ46" s="68"/>
      <c r="BR46" s="68"/>
      <c r="BS46" s="68"/>
      <c r="BT46" s="68"/>
      <c r="BU46" s="68"/>
      <c r="BV46" s="68"/>
      <c r="BW46" s="68"/>
      <c r="BX46" s="68"/>
      <c r="BY46" s="68"/>
      <c r="BZ46" s="68"/>
      <c r="CA46" s="68"/>
      <c r="CB46" s="68"/>
      <c r="CC46" s="68"/>
      <c r="CD46" s="68"/>
      <c r="CE46" s="68"/>
      <c r="CF46" s="68"/>
      <c r="CG46" s="68"/>
      <c r="CH46" s="68"/>
      <c r="CI46" s="68"/>
      <c r="CJ46" s="68"/>
      <c r="CK46" s="68"/>
      <c r="CL46" s="68"/>
      <c r="CM46" s="68"/>
      <c r="CN46" s="68"/>
      <c r="CO46" s="68"/>
      <c r="CP46" s="68"/>
      <c r="CQ46" s="68"/>
      <c r="CR46" s="68"/>
      <c r="CS46" s="68"/>
      <c r="CT46" s="68"/>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68"/>
      <c r="DV46" s="68"/>
      <c r="DW46" s="68"/>
      <c r="DX46" s="68"/>
      <c r="DY46" s="68"/>
      <c r="DZ46" s="68"/>
      <c r="EA46" s="68"/>
      <c r="EB46" s="68"/>
      <c r="EC46" s="68"/>
      <c r="ED46" s="68"/>
      <c r="EE46" s="68"/>
      <c r="EF46" s="68"/>
      <c r="EG46" s="68"/>
      <c r="EH46" s="68"/>
      <c r="EI46" s="68"/>
      <c r="EJ46" s="68"/>
      <c r="EK46" s="68"/>
      <c r="EL46" s="68"/>
      <c r="EM46" s="68"/>
      <c r="EN46" s="68"/>
      <c r="EO46" s="68"/>
      <c r="EP46" s="68"/>
      <c r="EQ46" s="68"/>
      <c r="ER46" s="68"/>
      <c r="ES46" s="68"/>
      <c r="ET46" s="68"/>
      <c r="EU46" s="68"/>
      <c r="EV46" s="68"/>
      <c r="EW46" s="68"/>
      <c r="EX46" s="68"/>
      <c r="EY46" s="68"/>
      <c r="EZ46" s="68"/>
      <c r="FA46" s="68"/>
      <c r="FB46" s="68"/>
      <c r="FC46" s="68"/>
      <c r="FD46" s="68"/>
      <c r="FE46" s="68"/>
      <c r="FF46" s="68"/>
      <c r="FG46" s="68"/>
      <c r="FH46" s="68"/>
      <c r="FI46" s="68"/>
      <c r="FJ46" s="68"/>
      <c r="FK46" s="68"/>
      <c r="FL46" s="68"/>
      <c r="FM46" s="68"/>
      <c r="FN46" s="68"/>
      <c r="FO46" s="68"/>
      <c r="FP46" s="68"/>
      <c r="FQ46" s="68"/>
      <c r="FR46" s="68"/>
      <c r="FS46" s="68"/>
      <c r="FT46" s="68"/>
      <c r="FU46" s="68"/>
      <c r="FV46" s="68"/>
      <c r="FW46" s="68"/>
      <c r="FX46" s="68"/>
      <c r="FY46" s="68"/>
      <c r="FZ46" s="68"/>
      <c r="GA46" s="68"/>
      <c r="GB46" s="68"/>
      <c r="GC46" s="68"/>
      <c r="GD46" s="68"/>
      <c r="GE46" s="68"/>
      <c r="GF46" s="68"/>
      <c r="GG46" s="68"/>
      <c r="GH46" s="68"/>
      <c r="GI46" s="68"/>
      <c r="GJ46" s="68"/>
      <c r="GK46" s="68"/>
      <c r="GL46" s="68"/>
      <c r="GM46" s="68"/>
      <c r="GN46" s="68"/>
      <c r="GO46" s="68"/>
      <c r="GP46" s="68"/>
      <c r="GQ46" s="68"/>
      <c r="GR46" s="68"/>
      <c r="GS46" s="68"/>
      <c r="GT46" s="68"/>
      <c r="GU46" s="68"/>
      <c r="GV46" s="68"/>
      <c r="GW46" s="68"/>
      <c r="GX46" s="68"/>
      <c r="GY46" s="68"/>
      <c r="GZ46" s="68"/>
      <c r="HA46" s="68"/>
      <c r="HB46" s="68"/>
      <c r="HC46" s="68"/>
      <c r="HD46" s="68"/>
      <c r="HE46" s="68"/>
      <c r="HF46" s="68"/>
      <c r="HG46" s="68"/>
      <c r="HH46" s="68"/>
      <c r="HI46" s="68"/>
      <c r="HJ46" s="68"/>
      <c r="HK46" s="68"/>
      <c r="HL46" s="68"/>
      <c r="HM46" s="68"/>
      <c r="HN46" s="68"/>
      <c r="HO46" s="68"/>
      <c r="HP46" s="68"/>
      <c r="HQ46" s="68"/>
      <c r="HR46" s="68"/>
      <c r="HS46" s="68"/>
      <c r="HT46" s="68"/>
      <c r="HU46" s="68"/>
      <c r="HV46" s="68"/>
      <c r="HW46" s="68"/>
      <c r="HX46" s="68"/>
      <c r="HY46" s="68"/>
      <c r="HZ46" s="68"/>
      <c r="IA46" s="68"/>
      <c r="IB46" s="68"/>
      <c r="IC46" s="68"/>
      <c r="ID46" s="68"/>
      <c r="IE46" s="68"/>
      <c r="IF46" s="68"/>
      <c r="IG46" s="68"/>
      <c r="IH46" s="68"/>
      <c r="II46" s="68"/>
      <c r="IJ46" s="68"/>
      <c r="IK46" s="68"/>
      <c r="IL46" s="68"/>
      <c r="IM46" s="68"/>
      <c r="IN46" s="68"/>
      <c r="IO46" s="68"/>
      <c r="IP46" s="68"/>
      <c r="IQ46" s="68"/>
      <c r="IR46" s="68"/>
      <c r="IS46" s="68"/>
      <c r="IT46" s="68"/>
      <c r="IU46" s="68"/>
      <c r="IV46" s="68"/>
    </row>
    <row r="47" spans="1:256" s="67" customFormat="1" ht="21.75" customHeight="1">
      <c r="A47" s="83"/>
      <c r="B47" s="76"/>
      <c r="C47" s="77"/>
      <c r="D47" s="75"/>
      <c r="E47" s="71"/>
      <c r="F47" s="71"/>
      <c r="G47" s="78" t="s">
        <v>9</v>
      </c>
      <c r="H47" s="78">
        <v>37</v>
      </c>
      <c r="I47" s="102"/>
      <c r="J47" s="68"/>
      <c r="K47" s="68"/>
      <c r="L47" s="68"/>
      <c r="M47" s="68"/>
      <c r="N47" s="68"/>
      <c r="O47" s="68"/>
      <c r="P47" s="68"/>
      <c r="Q47" s="68"/>
      <c r="R47" s="68"/>
      <c r="S47" s="68"/>
      <c r="T47" s="68"/>
      <c r="U47" s="68"/>
      <c r="V47" s="68"/>
      <c r="W47" s="68"/>
      <c r="X47" s="68"/>
      <c r="Y47" s="68"/>
      <c r="Z47" s="68"/>
      <c r="AA47" s="68"/>
      <c r="AB47" s="68"/>
      <c r="AC47" s="68"/>
      <c r="AD47" s="68"/>
      <c r="AE47" s="68"/>
      <c r="AF47" s="68"/>
      <c r="AG47" s="68"/>
      <c r="AH47" s="68"/>
      <c r="AI47" s="68"/>
      <c r="AJ47" s="68"/>
      <c r="AK47" s="68"/>
      <c r="AL47" s="68"/>
      <c r="AM47" s="68"/>
      <c r="AN47" s="68"/>
      <c r="AO47" s="68"/>
      <c r="AP47" s="68"/>
      <c r="AQ47" s="68"/>
      <c r="AR47" s="68"/>
      <c r="AS47" s="68"/>
      <c r="AT47" s="68"/>
      <c r="AU47" s="68"/>
      <c r="AV47" s="68"/>
      <c r="AW47" s="68"/>
      <c r="AX47" s="68"/>
      <c r="AY47" s="68"/>
      <c r="AZ47" s="68"/>
      <c r="BA47" s="68"/>
      <c r="BB47" s="68"/>
      <c r="BC47" s="68"/>
      <c r="BD47" s="68"/>
      <c r="BE47" s="68"/>
      <c r="BF47" s="68"/>
      <c r="BG47" s="68"/>
      <c r="BH47" s="68"/>
      <c r="BI47" s="68"/>
      <c r="BJ47" s="68"/>
      <c r="BK47" s="68"/>
      <c r="BL47" s="68"/>
      <c r="BM47" s="68"/>
      <c r="BN47" s="68"/>
      <c r="BO47" s="68"/>
      <c r="BP47" s="68"/>
      <c r="BQ47" s="68"/>
      <c r="BR47" s="68"/>
      <c r="BS47" s="68"/>
      <c r="BT47" s="68"/>
      <c r="BU47" s="68"/>
      <c r="BV47" s="68"/>
      <c r="BW47" s="68"/>
      <c r="BX47" s="68"/>
      <c r="BY47" s="68"/>
      <c r="BZ47" s="68"/>
      <c r="CA47" s="68"/>
      <c r="CB47" s="68"/>
      <c r="CC47" s="68"/>
      <c r="CD47" s="68"/>
      <c r="CE47" s="68"/>
      <c r="CF47" s="68"/>
      <c r="CG47" s="68"/>
      <c r="CH47" s="68"/>
      <c r="CI47" s="68"/>
      <c r="CJ47" s="68"/>
      <c r="CK47" s="68"/>
      <c r="CL47" s="68"/>
      <c r="CM47" s="68"/>
      <c r="CN47" s="68"/>
      <c r="CO47" s="68"/>
      <c r="CP47" s="68"/>
      <c r="CQ47" s="68"/>
      <c r="CR47" s="68"/>
      <c r="CS47" s="68"/>
      <c r="CT47" s="68"/>
      <c r="CU47" s="68"/>
      <c r="CV47" s="68"/>
      <c r="CW47" s="68"/>
      <c r="CX47" s="68"/>
      <c r="CY47" s="68"/>
      <c r="CZ47" s="68"/>
      <c r="DA47" s="68"/>
      <c r="DB47" s="68"/>
      <c r="DC47" s="68"/>
      <c r="DD47" s="68"/>
      <c r="DE47" s="68"/>
      <c r="DF47" s="68"/>
      <c r="DG47" s="68"/>
      <c r="DH47" s="68"/>
      <c r="DI47" s="68"/>
      <c r="DJ47" s="68"/>
      <c r="DK47" s="68"/>
      <c r="DL47" s="68"/>
      <c r="DM47" s="68"/>
      <c r="DN47" s="68"/>
      <c r="DO47" s="68"/>
      <c r="DP47" s="68"/>
      <c r="DQ47" s="68"/>
      <c r="DR47" s="68"/>
      <c r="DS47" s="68"/>
      <c r="DT47" s="68"/>
      <c r="DU47" s="68"/>
      <c r="DV47" s="68"/>
      <c r="DW47" s="68"/>
      <c r="DX47" s="68"/>
      <c r="DY47" s="68"/>
      <c r="DZ47" s="68"/>
      <c r="EA47" s="68"/>
      <c r="EB47" s="68"/>
      <c r="EC47" s="68"/>
      <c r="ED47" s="68"/>
      <c r="EE47" s="68"/>
      <c r="EF47" s="68"/>
      <c r="EG47" s="68"/>
      <c r="EH47" s="68"/>
      <c r="EI47" s="68"/>
      <c r="EJ47" s="68"/>
      <c r="EK47" s="68"/>
      <c r="EL47" s="68"/>
      <c r="EM47" s="68"/>
      <c r="EN47" s="68"/>
      <c r="EO47" s="68"/>
      <c r="EP47" s="68"/>
      <c r="EQ47" s="68"/>
      <c r="ER47" s="68"/>
      <c r="ES47" s="68"/>
      <c r="ET47" s="68"/>
      <c r="EU47" s="68"/>
      <c r="EV47" s="68"/>
      <c r="EW47" s="68"/>
      <c r="EX47" s="68"/>
      <c r="EY47" s="68"/>
      <c r="EZ47" s="68"/>
      <c r="FA47" s="68"/>
      <c r="FB47" s="68"/>
      <c r="FC47" s="68"/>
      <c r="FD47" s="68"/>
      <c r="FE47" s="68"/>
      <c r="FF47" s="68"/>
      <c r="FG47" s="68"/>
      <c r="FH47" s="68"/>
      <c r="FI47" s="68"/>
      <c r="FJ47" s="68"/>
      <c r="FK47" s="68"/>
      <c r="FL47" s="68"/>
      <c r="FM47" s="68"/>
      <c r="FN47" s="68"/>
      <c r="FO47" s="68"/>
      <c r="FP47" s="68"/>
      <c r="FQ47" s="68"/>
      <c r="FR47" s="68"/>
      <c r="FS47" s="68"/>
      <c r="FT47" s="68"/>
      <c r="FU47" s="68"/>
      <c r="FV47" s="68"/>
      <c r="FW47" s="68"/>
      <c r="FX47" s="68"/>
      <c r="FY47" s="68"/>
      <c r="FZ47" s="68"/>
      <c r="GA47" s="68"/>
      <c r="GB47" s="68"/>
      <c r="GC47" s="68"/>
      <c r="GD47" s="68"/>
      <c r="GE47" s="68"/>
      <c r="GF47" s="68"/>
      <c r="GG47" s="68"/>
      <c r="GH47" s="68"/>
      <c r="GI47" s="68"/>
      <c r="GJ47" s="68"/>
      <c r="GK47" s="68"/>
      <c r="GL47" s="68"/>
      <c r="GM47" s="68"/>
      <c r="GN47" s="68"/>
      <c r="GO47" s="68"/>
      <c r="GP47" s="68"/>
      <c r="GQ47" s="68"/>
      <c r="GR47" s="68"/>
      <c r="GS47" s="68"/>
      <c r="GT47" s="68"/>
      <c r="GU47" s="68"/>
      <c r="GV47" s="68"/>
      <c r="GW47" s="68"/>
      <c r="GX47" s="68"/>
      <c r="GY47" s="68"/>
      <c r="GZ47" s="68"/>
      <c r="HA47" s="68"/>
      <c r="HB47" s="68"/>
      <c r="HC47" s="68"/>
      <c r="HD47" s="68"/>
      <c r="HE47" s="68"/>
      <c r="HF47" s="68"/>
      <c r="HG47" s="68"/>
      <c r="HH47" s="68"/>
      <c r="HI47" s="68"/>
      <c r="HJ47" s="68"/>
      <c r="HK47" s="68"/>
      <c r="HL47" s="68"/>
      <c r="HM47" s="68"/>
      <c r="HN47" s="68"/>
      <c r="HO47" s="68"/>
      <c r="HP47" s="68"/>
      <c r="HQ47" s="68"/>
      <c r="HR47" s="68"/>
      <c r="HS47" s="68"/>
      <c r="HT47" s="68"/>
      <c r="HU47" s="68"/>
      <c r="HV47" s="68"/>
      <c r="HW47" s="68"/>
      <c r="HX47" s="68"/>
      <c r="HY47" s="68"/>
      <c r="HZ47" s="68"/>
      <c r="IA47" s="68"/>
      <c r="IB47" s="68"/>
      <c r="IC47" s="68"/>
      <c r="ID47" s="68"/>
      <c r="IE47" s="68"/>
      <c r="IF47" s="68"/>
      <c r="IG47" s="68"/>
      <c r="IH47" s="68"/>
      <c r="II47" s="68"/>
      <c r="IJ47" s="68"/>
      <c r="IK47" s="68"/>
      <c r="IL47" s="68"/>
      <c r="IM47" s="68"/>
      <c r="IN47" s="68"/>
      <c r="IO47" s="68"/>
      <c r="IP47" s="68"/>
      <c r="IQ47" s="68"/>
      <c r="IR47" s="68"/>
      <c r="IS47" s="68"/>
      <c r="IT47" s="68"/>
      <c r="IU47" s="68"/>
      <c r="IV47" s="68"/>
    </row>
    <row r="48" spans="1:256" s="42" customFormat="1">
      <c r="A48" s="29">
        <v>34</v>
      </c>
      <c r="B48" s="362" t="s">
        <v>38</v>
      </c>
      <c r="C48" s="362"/>
      <c r="D48" s="362"/>
      <c r="E48" s="362"/>
      <c r="F48" s="362"/>
      <c r="G48" s="362"/>
      <c r="H48" s="362"/>
      <c r="I48" s="29"/>
    </row>
    <row r="49" spans="1:256" ht="36" customHeight="1">
      <c r="A49" s="30"/>
      <c r="B49" s="31" t="str">
        <f>+B44</f>
        <v xml:space="preserve">along north &amp; east side boundary </v>
      </c>
      <c r="C49" s="30">
        <v>1</v>
      </c>
      <c r="D49" s="32">
        <v>2</v>
      </c>
      <c r="E49" s="33">
        <f>+E44</f>
        <v>80</v>
      </c>
      <c r="F49" s="33"/>
      <c r="G49" s="33">
        <v>0.6</v>
      </c>
      <c r="H49" s="36">
        <f>+C49*D49*E49*G49</f>
        <v>96</v>
      </c>
      <c r="I49" s="29" t="s">
        <v>37</v>
      </c>
    </row>
    <row r="50" spans="1:256" s="42" customFormat="1">
      <c r="A50" s="29">
        <v>33</v>
      </c>
      <c r="B50" s="362" t="s">
        <v>39</v>
      </c>
      <c r="C50" s="362"/>
      <c r="D50" s="362"/>
      <c r="E50" s="362"/>
      <c r="F50" s="362"/>
      <c r="G50" s="362"/>
      <c r="H50" s="362"/>
      <c r="I50" s="29"/>
    </row>
    <row r="51" spans="1:256" ht="41.25" customHeight="1">
      <c r="A51" s="30"/>
      <c r="B51" s="31" t="str">
        <f>+B49</f>
        <v xml:space="preserve">along north &amp; east side boundary </v>
      </c>
      <c r="C51" s="30">
        <v>1</v>
      </c>
      <c r="D51" s="32">
        <v>2</v>
      </c>
      <c r="E51" s="33">
        <f>+E49</f>
        <v>80</v>
      </c>
      <c r="F51" s="33"/>
      <c r="G51" s="33">
        <v>0.83</v>
      </c>
      <c r="H51" s="36">
        <f>+PRODUCT(C51:G51)</f>
        <v>132.79999999999998</v>
      </c>
      <c r="I51" s="29" t="s">
        <v>37</v>
      </c>
    </row>
    <row r="52" spans="1:256" s="67" customFormat="1" ht="28.5">
      <c r="A52" s="83"/>
      <c r="B52" s="76" t="s">
        <v>78</v>
      </c>
      <c r="C52" s="77">
        <v>1</v>
      </c>
      <c r="D52" s="77">
        <v>2</v>
      </c>
      <c r="E52" s="71">
        <v>7.2</v>
      </c>
      <c r="F52" s="84" t="s">
        <v>79</v>
      </c>
      <c r="G52" s="85">
        <v>1.3</v>
      </c>
      <c r="H52" s="78">
        <f>(C52*D52*E52*G52*0.395)</f>
        <v>7.394400000000001</v>
      </c>
      <c r="I52" s="102" t="s">
        <v>70</v>
      </c>
      <c r="J52" s="68"/>
      <c r="K52" s="68"/>
      <c r="L52" s="68"/>
      <c r="M52" s="68"/>
      <c r="N52" s="68"/>
      <c r="O52" s="68"/>
      <c r="P52" s="68"/>
      <c r="Q52" s="68"/>
      <c r="R52" s="68"/>
      <c r="S52" s="68"/>
      <c r="T52" s="68"/>
      <c r="U52" s="68"/>
      <c r="V52" s="68"/>
      <c r="W52" s="68"/>
      <c r="X52" s="68"/>
      <c r="Y52" s="68"/>
      <c r="Z52" s="68"/>
      <c r="AA52" s="68"/>
      <c r="AB52" s="68"/>
      <c r="AC52" s="68"/>
      <c r="AD52" s="68"/>
      <c r="AE52" s="68"/>
      <c r="AF52" s="68"/>
      <c r="AG52" s="68"/>
      <c r="AH52" s="68"/>
      <c r="AI52" s="68"/>
      <c r="AJ52" s="68"/>
      <c r="AK52" s="68"/>
      <c r="AL52" s="68"/>
      <c r="AM52" s="68"/>
      <c r="AN52" s="68"/>
      <c r="AO52" s="68"/>
      <c r="AP52" s="68"/>
      <c r="AQ52" s="68"/>
      <c r="AR52" s="68"/>
      <c r="AS52" s="68"/>
      <c r="AT52" s="68"/>
      <c r="AU52" s="68"/>
      <c r="AV52" s="68"/>
      <c r="AW52" s="68"/>
      <c r="AX52" s="68"/>
      <c r="AY52" s="68"/>
      <c r="AZ52" s="68"/>
      <c r="BA52" s="68"/>
      <c r="BB52" s="68"/>
      <c r="BC52" s="68"/>
      <c r="BD52" s="68"/>
      <c r="BE52" s="68"/>
      <c r="BF52" s="68"/>
      <c r="BG52" s="68"/>
      <c r="BH52" s="68"/>
      <c r="BI52" s="68"/>
      <c r="BJ52" s="68"/>
      <c r="BK52" s="68"/>
      <c r="BL52" s="68"/>
      <c r="BM52" s="68"/>
      <c r="BN52" s="68"/>
      <c r="BO52" s="68"/>
      <c r="BP52" s="68"/>
      <c r="BQ52" s="68"/>
      <c r="BR52" s="68"/>
      <c r="BS52" s="68"/>
      <c r="BT52" s="68"/>
      <c r="BU52" s="68"/>
      <c r="BV52" s="68"/>
      <c r="BW52" s="68"/>
      <c r="BX52" s="68"/>
      <c r="BY52" s="68"/>
      <c r="BZ52" s="68"/>
      <c r="CA52" s="68"/>
      <c r="CB52" s="68"/>
      <c r="CC52" s="68"/>
      <c r="CD52" s="68"/>
      <c r="CE52" s="68"/>
      <c r="CF52" s="68"/>
      <c r="CG52" s="68"/>
      <c r="CH52" s="68"/>
      <c r="CI52" s="68"/>
      <c r="CJ52" s="68"/>
      <c r="CK52" s="68"/>
      <c r="CL52" s="68"/>
      <c r="CM52" s="68"/>
      <c r="CN52" s="68"/>
      <c r="CO52" s="68"/>
      <c r="CP52" s="68"/>
      <c r="CQ52" s="68"/>
      <c r="CR52" s="68"/>
      <c r="CS52" s="68"/>
      <c r="CT52" s="68"/>
      <c r="CU52" s="68"/>
      <c r="CV52" s="68"/>
      <c r="CW52" s="68"/>
      <c r="CX52" s="68"/>
      <c r="CY52" s="68"/>
      <c r="CZ52" s="68"/>
      <c r="DA52" s="68"/>
      <c r="DB52" s="68"/>
      <c r="DC52" s="68"/>
      <c r="DD52" s="68"/>
      <c r="DE52" s="68"/>
      <c r="DF52" s="68"/>
      <c r="DG52" s="68"/>
      <c r="DH52" s="68"/>
      <c r="DI52" s="68"/>
      <c r="DJ52" s="68"/>
      <c r="DK52" s="68"/>
      <c r="DL52" s="68"/>
      <c r="DM52" s="68"/>
      <c r="DN52" s="68"/>
      <c r="DO52" s="68"/>
      <c r="DP52" s="68"/>
      <c r="DQ52" s="68"/>
      <c r="DR52" s="68"/>
      <c r="DS52" s="68"/>
      <c r="DT52" s="68"/>
      <c r="DU52" s="68"/>
      <c r="DV52" s="68"/>
      <c r="DW52" s="68"/>
      <c r="DX52" s="68"/>
      <c r="DY52" s="68"/>
      <c r="DZ52" s="68"/>
      <c r="EA52" s="68"/>
      <c r="EB52" s="68"/>
      <c r="EC52" s="68"/>
      <c r="ED52" s="68"/>
      <c r="EE52" s="68"/>
      <c r="EF52" s="68"/>
      <c r="EG52" s="68"/>
      <c r="EH52" s="68"/>
      <c r="EI52" s="68"/>
      <c r="EJ52" s="68"/>
      <c r="EK52" s="68"/>
      <c r="EL52" s="68"/>
      <c r="EM52" s="68"/>
      <c r="EN52" s="68"/>
      <c r="EO52" s="68"/>
      <c r="EP52" s="68"/>
      <c r="EQ52" s="68"/>
      <c r="ER52" s="68"/>
      <c r="ES52" s="68"/>
      <c r="ET52" s="68"/>
      <c r="EU52" s="68"/>
      <c r="EV52" s="68"/>
      <c r="EW52" s="68"/>
      <c r="EX52" s="68"/>
      <c r="EY52" s="68"/>
      <c r="EZ52" s="68"/>
      <c r="FA52" s="68"/>
      <c r="FB52" s="68"/>
      <c r="FC52" s="68"/>
      <c r="FD52" s="68"/>
      <c r="FE52" s="68"/>
      <c r="FF52" s="68"/>
      <c r="FG52" s="68"/>
      <c r="FH52" s="68"/>
      <c r="FI52" s="68"/>
      <c r="FJ52" s="68"/>
      <c r="FK52" s="68"/>
      <c r="FL52" s="68"/>
      <c r="FM52" s="68"/>
      <c r="FN52" s="68"/>
      <c r="FO52" s="68"/>
      <c r="FP52" s="68"/>
      <c r="FQ52" s="68"/>
      <c r="FR52" s="68"/>
      <c r="FS52" s="68"/>
      <c r="FT52" s="68"/>
      <c r="FU52" s="68"/>
      <c r="FV52" s="68"/>
      <c r="FW52" s="68"/>
      <c r="FX52" s="68"/>
      <c r="FY52" s="68"/>
      <c r="FZ52" s="68"/>
      <c r="GA52" s="68"/>
      <c r="GB52" s="68"/>
      <c r="GC52" s="68"/>
      <c r="GD52" s="68"/>
      <c r="GE52" s="68"/>
      <c r="GF52" s="68"/>
      <c r="GG52" s="68"/>
      <c r="GH52" s="68"/>
      <c r="GI52" s="68"/>
      <c r="GJ52" s="68"/>
      <c r="GK52" s="68"/>
      <c r="GL52" s="68"/>
      <c r="GM52" s="68"/>
      <c r="GN52" s="68"/>
      <c r="GO52" s="68"/>
      <c r="GP52" s="68"/>
      <c r="GQ52" s="68"/>
      <c r="GR52" s="68"/>
      <c r="GS52" s="68"/>
      <c r="GT52" s="68"/>
      <c r="GU52" s="68"/>
      <c r="GV52" s="68"/>
      <c r="GW52" s="68"/>
      <c r="GX52" s="68"/>
      <c r="GY52" s="68"/>
      <c r="GZ52" s="68"/>
      <c r="HA52" s="68"/>
      <c r="HB52" s="68"/>
      <c r="HC52" s="68"/>
      <c r="HD52" s="68"/>
      <c r="HE52" s="68"/>
      <c r="HF52" s="68"/>
      <c r="HG52" s="68"/>
      <c r="HH52" s="68"/>
      <c r="HI52" s="68"/>
      <c r="HJ52" s="68"/>
      <c r="HK52" s="68"/>
      <c r="HL52" s="68"/>
      <c r="HM52" s="68"/>
      <c r="HN52" s="68"/>
      <c r="HO52" s="68"/>
      <c r="HP52" s="68"/>
      <c r="HQ52" s="68"/>
      <c r="HR52" s="68"/>
      <c r="HS52" s="68"/>
      <c r="HT52" s="68"/>
      <c r="HU52" s="68"/>
      <c r="HV52" s="68"/>
      <c r="HW52" s="68"/>
      <c r="HX52" s="68"/>
      <c r="HY52" s="68"/>
      <c r="HZ52" s="68"/>
      <c r="IA52" s="68"/>
      <c r="IB52" s="68"/>
      <c r="IC52" s="68"/>
      <c r="ID52" s="68"/>
      <c r="IE52" s="68"/>
      <c r="IF52" s="68"/>
      <c r="IG52" s="68"/>
      <c r="IH52" s="68"/>
      <c r="II52" s="68"/>
      <c r="IJ52" s="68"/>
      <c r="IK52" s="68"/>
      <c r="IL52" s="68"/>
      <c r="IM52" s="68"/>
      <c r="IN52" s="68"/>
      <c r="IO52" s="68"/>
      <c r="IP52" s="68"/>
      <c r="IQ52" s="68"/>
      <c r="IR52" s="68"/>
      <c r="IS52" s="68"/>
      <c r="IT52" s="68"/>
      <c r="IU52" s="68"/>
      <c r="IV52" s="68"/>
    </row>
    <row r="53" spans="1:256" s="67" customFormat="1" ht="29.25" customHeight="1">
      <c r="A53" s="46"/>
      <c r="B53" s="221" t="s">
        <v>92</v>
      </c>
      <c r="C53" s="46">
        <v>1</v>
      </c>
      <c r="D53" s="61">
        <v>2</v>
      </c>
      <c r="E53" s="55" t="s">
        <v>93</v>
      </c>
      <c r="F53" s="46"/>
      <c r="G53" s="55">
        <v>1.3</v>
      </c>
      <c r="H53" s="60">
        <f>((0.45+0.34)/2)*1.3*D53</f>
        <v>1.0270000000000001</v>
      </c>
      <c r="I53" s="221"/>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c r="IT53" s="45"/>
      <c r="IU53" s="45"/>
      <c r="IV53" s="45"/>
    </row>
    <row r="54" spans="1:256" s="67" customFormat="1" ht="16.5">
      <c r="A54" s="88"/>
      <c r="B54" s="89"/>
      <c r="C54" s="77"/>
      <c r="D54" s="75"/>
      <c r="E54" s="71"/>
      <c r="F54" s="71"/>
      <c r="G54" s="78" t="s">
        <v>87</v>
      </c>
      <c r="H54" s="78">
        <f>SUM(H51:H53)</f>
        <v>141.22139999999996</v>
      </c>
      <c r="I54" s="102" t="s">
        <v>82</v>
      </c>
      <c r="J54" s="68"/>
      <c r="K54" s="68"/>
      <c r="L54" s="68"/>
      <c r="M54" s="68"/>
      <c r="N54" s="68"/>
      <c r="O54" s="68"/>
      <c r="P54" s="68"/>
      <c r="Q54" s="68"/>
      <c r="R54" s="68"/>
      <c r="S54" s="68"/>
      <c r="T54" s="68"/>
      <c r="U54" s="68"/>
      <c r="V54" s="68"/>
      <c r="W54" s="68"/>
      <c r="X54" s="68"/>
      <c r="Y54" s="68"/>
      <c r="Z54" s="68"/>
      <c r="AA54" s="68"/>
      <c r="AB54" s="68"/>
      <c r="AC54" s="68"/>
      <c r="AD54" s="68"/>
      <c r="AE54" s="68"/>
      <c r="AF54" s="68"/>
      <c r="AG54" s="68"/>
      <c r="AH54" s="68"/>
      <c r="AI54" s="68"/>
      <c r="AJ54" s="68"/>
      <c r="AK54" s="68"/>
      <c r="AL54" s="68"/>
      <c r="AM54" s="68"/>
      <c r="AN54" s="68"/>
      <c r="AO54" s="68"/>
      <c r="AP54" s="68"/>
      <c r="AQ54" s="68"/>
      <c r="AR54" s="68"/>
      <c r="AS54" s="68"/>
      <c r="AT54" s="68"/>
      <c r="AU54" s="68"/>
      <c r="AV54" s="68"/>
      <c r="AW54" s="68"/>
      <c r="AX54" s="68"/>
      <c r="AY54" s="68"/>
      <c r="AZ54" s="68"/>
      <c r="BA54" s="68"/>
      <c r="BB54" s="68"/>
      <c r="BC54" s="68"/>
      <c r="BD54" s="68"/>
      <c r="BE54" s="68"/>
      <c r="BF54" s="68"/>
      <c r="BG54" s="68"/>
      <c r="BH54" s="68"/>
      <c r="BI54" s="68"/>
      <c r="BJ54" s="68"/>
      <c r="BK54" s="68"/>
      <c r="BL54" s="68"/>
      <c r="BM54" s="68"/>
      <c r="BN54" s="68"/>
      <c r="BO54" s="68"/>
      <c r="BP54" s="68"/>
      <c r="BQ54" s="68"/>
      <c r="BR54" s="68"/>
      <c r="BS54" s="68"/>
      <c r="BT54" s="68"/>
      <c r="BU54" s="68"/>
      <c r="BV54" s="68"/>
      <c r="BW54" s="68"/>
      <c r="BX54" s="68"/>
      <c r="BY54" s="68"/>
      <c r="BZ54" s="68"/>
      <c r="CA54" s="68"/>
      <c r="CB54" s="68"/>
      <c r="CC54" s="68"/>
      <c r="CD54" s="68"/>
      <c r="CE54" s="68"/>
      <c r="CF54" s="68"/>
      <c r="CG54" s="68"/>
      <c r="CH54" s="68"/>
      <c r="CI54" s="68"/>
      <c r="CJ54" s="68"/>
      <c r="CK54" s="68"/>
      <c r="CL54" s="68"/>
      <c r="CM54" s="68"/>
      <c r="CN54" s="68"/>
      <c r="CO54" s="68"/>
      <c r="CP54" s="68"/>
      <c r="CQ54" s="68"/>
      <c r="CR54" s="68"/>
      <c r="CS54" s="68"/>
      <c r="CT54" s="68"/>
      <c r="CU54" s="68"/>
      <c r="CV54" s="68"/>
      <c r="CW54" s="68"/>
      <c r="CX54" s="68"/>
      <c r="CY54" s="68"/>
      <c r="CZ54" s="68"/>
      <c r="DA54" s="68"/>
      <c r="DB54" s="68"/>
      <c r="DC54" s="68"/>
      <c r="DD54" s="68"/>
      <c r="DE54" s="68"/>
      <c r="DF54" s="68"/>
      <c r="DG54" s="68"/>
      <c r="DH54" s="68"/>
      <c r="DI54" s="68"/>
      <c r="DJ54" s="68"/>
      <c r="DK54" s="68"/>
      <c r="DL54" s="68"/>
      <c r="DM54" s="68"/>
      <c r="DN54" s="68"/>
      <c r="DO54" s="68"/>
      <c r="DP54" s="68"/>
      <c r="DQ54" s="68"/>
      <c r="DR54" s="68"/>
      <c r="DS54" s="68"/>
      <c r="DT54" s="68"/>
      <c r="DU54" s="68"/>
      <c r="DV54" s="68"/>
      <c r="DW54" s="68"/>
      <c r="DX54" s="68"/>
      <c r="DY54" s="68"/>
      <c r="DZ54" s="68"/>
      <c r="EA54" s="68"/>
      <c r="EB54" s="68"/>
      <c r="EC54" s="68"/>
      <c r="ED54" s="68"/>
      <c r="EE54" s="68"/>
      <c r="EF54" s="68"/>
      <c r="EG54" s="68"/>
      <c r="EH54" s="68"/>
      <c r="EI54" s="68"/>
      <c r="EJ54" s="68"/>
      <c r="EK54" s="68"/>
      <c r="EL54" s="68"/>
      <c r="EM54" s="68"/>
      <c r="EN54" s="68"/>
      <c r="EO54" s="68"/>
      <c r="EP54" s="68"/>
      <c r="EQ54" s="68"/>
      <c r="ER54" s="68"/>
      <c r="ES54" s="68"/>
      <c r="ET54" s="68"/>
      <c r="EU54" s="68"/>
      <c r="EV54" s="68"/>
      <c r="EW54" s="68"/>
      <c r="EX54" s="68"/>
      <c r="EY54" s="68"/>
      <c r="EZ54" s="68"/>
      <c r="FA54" s="68"/>
      <c r="FB54" s="68"/>
      <c r="FC54" s="68"/>
      <c r="FD54" s="68"/>
      <c r="FE54" s="68"/>
      <c r="FF54" s="68"/>
      <c r="FG54" s="68"/>
      <c r="FH54" s="68"/>
      <c r="FI54" s="68"/>
      <c r="FJ54" s="68"/>
      <c r="FK54" s="68"/>
      <c r="FL54" s="68"/>
      <c r="FM54" s="68"/>
      <c r="FN54" s="68"/>
      <c r="FO54" s="68"/>
      <c r="FP54" s="68"/>
      <c r="FQ54" s="68"/>
      <c r="FR54" s="68"/>
      <c r="FS54" s="68"/>
      <c r="FT54" s="68"/>
      <c r="FU54" s="68"/>
      <c r="FV54" s="68"/>
      <c r="FW54" s="68"/>
      <c r="FX54" s="68"/>
      <c r="FY54" s="68"/>
      <c r="FZ54" s="68"/>
      <c r="GA54" s="68"/>
      <c r="GB54" s="68"/>
      <c r="GC54" s="68"/>
      <c r="GD54" s="68"/>
      <c r="GE54" s="68"/>
      <c r="GF54" s="68"/>
      <c r="GG54" s="68"/>
      <c r="GH54" s="68"/>
      <c r="GI54" s="68"/>
      <c r="GJ54" s="68"/>
      <c r="GK54" s="68"/>
      <c r="GL54" s="68"/>
      <c r="GM54" s="68"/>
      <c r="GN54" s="68"/>
      <c r="GO54" s="68"/>
      <c r="GP54" s="68"/>
      <c r="GQ54" s="68"/>
      <c r="GR54" s="68"/>
      <c r="GS54" s="68"/>
      <c r="GT54" s="68"/>
      <c r="GU54" s="68"/>
      <c r="GV54" s="68"/>
      <c r="GW54" s="68"/>
      <c r="GX54" s="68"/>
      <c r="GY54" s="68"/>
      <c r="GZ54" s="68"/>
      <c r="HA54" s="68"/>
      <c r="HB54" s="68"/>
      <c r="HC54" s="68"/>
      <c r="HD54" s="68"/>
      <c r="HE54" s="68"/>
      <c r="HF54" s="68"/>
      <c r="HG54" s="68"/>
      <c r="HH54" s="68"/>
      <c r="HI54" s="68"/>
      <c r="HJ54" s="68"/>
      <c r="HK54" s="68"/>
      <c r="HL54" s="68"/>
      <c r="HM54" s="68"/>
      <c r="HN54" s="68"/>
      <c r="HO54" s="68"/>
      <c r="HP54" s="68"/>
      <c r="HQ54" s="68"/>
      <c r="HR54" s="68"/>
      <c r="HS54" s="68"/>
      <c r="HT54" s="68"/>
      <c r="HU54" s="68"/>
      <c r="HV54" s="68"/>
      <c r="HW54" s="68"/>
      <c r="HX54" s="68"/>
      <c r="HY54" s="68"/>
      <c r="HZ54" s="68"/>
      <c r="IA54" s="68"/>
      <c r="IB54" s="68"/>
      <c r="IC54" s="68"/>
      <c r="ID54" s="68"/>
      <c r="IE54" s="68"/>
      <c r="IF54" s="68"/>
      <c r="IG54" s="68"/>
      <c r="IH54" s="68"/>
      <c r="II54" s="68"/>
      <c r="IJ54" s="68"/>
      <c r="IK54" s="68"/>
      <c r="IL54" s="68"/>
      <c r="IM54" s="68"/>
      <c r="IN54" s="68"/>
      <c r="IO54" s="68"/>
      <c r="IP54" s="68"/>
      <c r="IQ54" s="68"/>
      <c r="IR54" s="68"/>
      <c r="IS54" s="68"/>
      <c r="IT54" s="68"/>
      <c r="IU54" s="68"/>
      <c r="IV54" s="68"/>
    </row>
    <row r="55" spans="1:256" s="67" customFormat="1" ht="21.75" customHeight="1">
      <c r="A55" s="83"/>
      <c r="B55" s="76"/>
      <c r="C55" s="77"/>
      <c r="D55" s="75"/>
      <c r="E55" s="71"/>
      <c r="F55" s="71"/>
      <c r="G55" s="78" t="s">
        <v>9</v>
      </c>
      <c r="H55" s="78">
        <v>141.30000000000001</v>
      </c>
      <c r="I55" s="102"/>
      <c r="J55" s="68"/>
      <c r="K55" s="68"/>
      <c r="L55" s="68"/>
      <c r="M55" s="68"/>
      <c r="N55" s="68"/>
      <c r="O55" s="68"/>
      <c r="P55" s="68"/>
      <c r="Q55" s="68"/>
      <c r="R55" s="68"/>
      <c r="S55" s="68"/>
      <c r="T55" s="68"/>
      <c r="U55" s="68"/>
      <c r="V55" s="68"/>
      <c r="W55" s="68"/>
      <c r="X55" s="68"/>
      <c r="Y55" s="68"/>
      <c r="Z55" s="68"/>
      <c r="AA55" s="68"/>
      <c r="AB55" s="68"/>
      <c r="AC55" s="68"/>
      <c r="AD55" s="68"/>
      <c r="AE55" s="68"/>
      <c r="AF55" s="68"/>
      <c r="AG55" s="68"/>
      <c r="AH55" s="68"/>
      <c r="AI55" s="68"/>
      <c r="AJ55" s="68"/>
      <c r="AK55" s="68"/>
      <c r="AL55" s="68"/>
      <c r="AM55" s="68"/>
      <c r="AN55" s="68"/>
      <c r="AO55" s="68"/>
      <c r="AP55" s="68"/>
      <c r="AQ55" s="68"/>
      <c r="AR55" s="68"/>
      <c r="AS55" s="68"/>
      <c r="AT55" s="68"/>
      <c r="AU55" s="68"/>
      <c r="AV55" s="68"/>
      <c r="AW55" s="68"/>
      <c r="AX55" s="68"/>
      <c r="AY55" s="68"/>
      <c r="AZ55" s="68"/>
      <c r="BA55" s="68"/>
      <c r="BB55" s="68"/>
      <c r="BC55" s="68"/>
      <c r="BD55" s="68"/>
      <c r="BE55" s="68"/>
      <c r="BF55" s="68"/>
      <c r="BG55" s="68"/>
      <c r="BH55" s="68"/>
      <c r="BI55" s="68"/>
      <c r="BJ55" s="68"/>
      <c r="BK55" s="68"/>
      <c r="BL55" s="68"/>
      <c r="BM55" s="68"/>
      <c r="BN55" s="68"/>
      <c r="BO55" s="68"/>
      <c r="BP55" s="68"/>
      <c r="BQ55" s="68"/>
      <c r="BR55" s="68"/>
      <c r="BS55" s="68"/>
      <c r="BT55" s="68"/>
      <c r="BU55" s="68"/>
      <c r="BV55" s="68"/>
      <c r="BW55" s="68"/>
      <c r="BX55" s="68"/>
      <c r="BY55" s="68"/>
      <c r="BZ55" s="68"/>
      <c r="CA55" s="68"/>
      <c r="CB55" s="68"/>
      <c r="CC55" s="68"/>
      <c r="CD55" s="68"/>
      <c r="CE55" s="68"/>
      <c r="CF55" s="68"/>
      <c r="CG55" s="68"/>
      <c r="CH55" s="68"/>
      <c r="CI55" s="68"/>
      <c r="CJ55" s="68"/>
      <c r="CK55" s="68"/>
      <c r="CL55" s="68"/>
      <c r="CM55" s="68"/>
      <c r="CN55" s="68"/>
      <c r="CO55" s="68"/>
      <c r="CP55" s="68"/>
      <c r="CQ55" s="68"/>
      <c r="CR55" s="68"/>
      <c r="CS55" s="68"/>
      <c r="CT55" s="68"/>
      <c r="CU55" s="68"/>
      <c r="CV55" s="68"/>
      <c r="CW55" s="68"/>
      <c r="CX55" s="68"/>
      <c r="CY55" s="68"/>
      <c r="CZ55" s="68"/>
      <c r="DA55" s="68"/>
      <c r="DB55" s="68"/>
      <c r="DC55" s="68"/>
      <c r="DD55" s="68"/>
      <c r="DE55" s="68"/>
      <c r="DF55" s="68"/>
      <c r="DG55" s="68"/>
      <c r="DH55" s="68"/>
      <c r="DI55" s="68"/>
      <c r="DJ55" s="68"/>
      <c r="DK55" s="68"/>
      <c r="DL55" s="68"/>
      <c r="DM55" s="68"/>
      <c r="DN55" s="68"/>
      <c r="DO55" s="68"/>
      <c r="DP55" s="68"/>
      <c r="DQ55" s="68"/>
      <c r="DR55" s="68"/>
      <c r="DS55" s="68"/>
      <c r="DT55" s="68"/>
      <c r="DU55" s="68"/>
      <c r="DV55" s="68"/>
      <c r="DW55" s="68"/>
      <c r="DX55" s="68"/>
      <c r="DY55" s="68"/>
      <c r="DZ55" s="68"/>
      <c r="EA55" s="68"/>
      <c r="EB55" s="68"/>
      <c r="EC55" s="68"/>
      <c r="ED55" s="68"/>
      <c r="EE55" s="68"/>
      <c r="EF55" s="68"/>
      <c r="EG55" s="68"/>
      <c r="EH55" s="68"/>
      <c r="EI55" s="68"/>
      <c r="EJ55" s="68"/>
      <c r="EK55" s="68"/>
      <c r="EL55" s="68"/>
      <c r="EM55" s="68"/>
      <c r="EN55" s="68"/>
      <c r="EO55" s="68"/>
      <c r="EP55" s="68"/>
      <c r="EQ55" s="68"/>
      <c r="ER55" s="68"/>
      <c r="ES55" s="68"/>
      <c r="ET55" s="68"/>
      <c r="EU55" s="68"/>
      <c r="EV55" s="68"/>
      <c r="EW55" s="68"/>
      <c r="EX55" s="68"/>
      <c r="EY55" s="68"/>
      <c r="EZ55" s="68"/>
      <c r="FA55" s="68"/>
      <c r="FB55" s="68"/>
      <c r="FC55" s="68"/>
      <c r="FD55" s="68"/>
      <c r="FE55" s="68"/>
      <c r="FF55" s="68"/>
      <c r="FG55" s="68"/>
      <c r="FH55" s="68"/>
      <c r="FI55" s="68"/>
      <c r="FJ55" s="68"/>
      <c r="FK55" s="68"/>
      <c r="FL55" s="68"/>
      <c r="FM55" s="68"/>
      <c r="FN55" s="68"/>
      <c r="FO55" s="68"/>
      <c r="FP55" s="68"/>
      <c r="FQ55" s="68"/>
      <c r="FR55" s="68"/>
      <c r="FS55" s="68"/>
      <c r="FT55" s="68"/>
      <c r="FU55" s="68"/>
      <c r="FV55" s="68"/>
      <c r="FW55" s="68"/>
      <c r="FX55" s="68"/>
      <c r="FY55" s="68"/>
      <c r="FZ55" s="68"/>
      <c r="GA55" s="68"/>
      <c r="GB55" s="68"/>
      <c r="GC55" s="68"/>
      <c r="GD55" s="68"/>
      <c r="GE55" s="68"/>
      <c r="GF55" s="68"/>
      <c r="GG55" s="68"/>
      <c r="GH55" s="68"/>
      <c r="GI55" s="68"/>
      <c r="GJ55" s="68"/>
      <c r="GK55" s="68"/>
      <c r="GL55" s="68"/>
      <c r="GM55" s="68"/>
      <c r="GN55" s="68"/>
      <c r="GO55" s="68"/>
      <c r="GP55" s="68"/>
      <c r="GQ55" s="68"/>
      <c r="GR55" s="68"/>
      <c r="GS55" s="68"/>
      <c r="GT55" s="68"/>
      <c r="GU55" s="68"/>
      <c r="GV55" s="68"/>
      <c r="GW55" s="68"/>
      <c r="GX55" s="68"/>
      <c r="GY55" s="68"/>
      <c r="GZ55" s="68"/>
      <c r="HA55" s="68"/>
      <c r="HB55" s="68"/>
      <c r="HC55" s="68"/>
      <c r="HD55" s="68"/>
      <c r="HE55" s="68"/>
      <c r="HF55" s="68"/>
      <c r="HG55" s="68"/>
      <c r="HH55" s="68"/>
      <c r="HI55" s="68"/>
      <c r="HJ55" s="68"/>
      <c r="HK55" s="68"/>
      <c r="HL55" s="68"/>
      <c r="HM55" s="68"/>
      <c r="HN55" s="68"/>
      <c r="HO55" s="68"/>
      <c r="HP55" s="68"/>
      <c r="HQ55" s="68"/>
      <c r="HR55" s="68"/>
      <c r="HS55" s="68"/>
      <c r="HT55" s="68"/>
      <c r="HU55" s="68"/>
      <c r="HV55" s="68"/>
      <c r="HW55" s="68"/>
      <c r="HX55" s="68"/>
      <c r="HY55" s="68"/>
      <c r="HZ55" s="68"/>
      <c r="IA55" s="68"/>
      <c r="IB55" s="68"/>
      <c r="IC55" s="68"/>
      <c r="ID55" s="68"/>
      <c r="IE55" s="68"/>
      <c r="IF55" s="68"/>
      <c r="IG55" s="68"/>
      <c r="IH55" s="68"/>
      <c r="II55" s="68"/>
      <c r="IJ55" s="68"/>
      <c r="IK55" s="68"/>
      <c r="IL55" s="68"/>
      <c r="IM55" s="68"/>
      <c r="IN55" s="68"/>
      <c r="IO55" s="68"/>
      <c r="IP55" s="68"/>
      <c r="IQ55" s="68"/>
      <c r="IR55" s="68"/>
      <c r="IS55" s="68"/>
      <c r="IT55" s="68"/>
      <c r="IU55" s="68"/>
      <c r="IV55" s="68"/>
    </row>
    <row r="56" spans="1:256" s="42" customFormat="1" ht="34.5" customHeight="1">
      <c r="A56" s="29">
        <v>39</v>
      </c>
      <c r="B56" s="362" t="s">
        <v>42</v>
      </c>
      <c r="C56" s="362"/>
      <c r="D56" s="362"/>
      <c r="E56" s="362"/>
      <c r="F56" s="362"/>
      <c r="G56" s="362"/>
      <c r="H56" s="362"/>
      <c r="I56" s="29"/>
    </row>
    <row r="57" spans="1:256" ht="27.75" customHeight="1">
      <c r="A57" s="30"/>
      <c r="B57" s="31" t="str">
        <f>+B36</f>
        <v xml:space="preserve">along north &amp; east side boundary </v>
      </c>
      <c r="C57" s="30">
        <v>1</v>
      </c>
      <c r="D57" s="32">
        <v>26</v>
      </c>
      <c r="E57" s="33">
        <v>0.9</v>
      </c>
      <c r="F57" s="33"/>
      <c r="G57" s="33">
        <v>0.45</v>
      </c>
      <c r="H57" s="36">
        <f>+PRODUCT(C57:G57)</f>
        <v>10.530000000000001</v>
      </c>
      <c r="I57" s="29" t="s">
        <v>37</v>
      </c>
    </row>
    <row r="58" spans="1:256" ht="26.25" customHeight="1">
      <c r="A58" s="30"/>
      <c r="B58" s="31" t="s">
        <v>43</v>
      </c>
      <c r="C58" s="30"/>
      <c r="D58" s="32"/>
      <c r="E58" s="33"/>
      <c r="F58" s="33"/>
      <c r="G58" s="33"/>
      <c r="H58" s="36">
        <f>H57*35</f>
        <v>368.55000000000007</v>
      </c>
      <c r="I58" s="29" t="s">
        <v>44</v>
      </c>
    </row>
    <row r="59" spans="1:256" s="42" customFormat="1" ht="33" customHeight="1">
      <c r="A59" s="29">
        <v>43.1</v>
      </c>
      <c r="B59" s="362" t="s">
        <v>46</v>
      </c>
      <c r="C59" s="362"/>
      <c r="D59" s="362"/>
      <c r="E59" s="362"/>
      <c r="F59" s="362"/>
      <c r="G59" s="362"/>
      <c r="H59" s="362"/>
      <c r="I59" s="29"/>
    </row>
    <row r="60" spans="1:256" ht="27.75" customHeight="1">
      <c r="A60" s="30"/>
      <c r="B60" s="31" t="s">
        <v>47</v>
      </c>
      <c r="C60" s="30">
        <v>1</v>
      </c>
      <c r="D60" s="32">
        <v>1</v>
      </c>
      <c r="E60" s="33">
        <f>H36</f>
        <v>36</v>
      </c>
      <c r="F60" s="33"/>
      <c r="G60" s="33">
        <v>0.04</v>
      </c>
      <c r="H60" s="36">
        <f>+PRODUCT(C60:G60)</f>
        <v>1.44</v>
      </c>
      <c r="I60" s="29" t="s">
        <v>37</v>
      </c>
    </row>
    <row r="61" spans="1:256" ht="27.75" customHeight="1">
      <c r="A61" s="30"/>
      <c r="B61" s="31" t="s">
        <v>211</v>
      </c>
      <c r="C61" s="30"/>
      <c r="D61" s="32"/>
      <c r="E61" s="33"/>
      <c r="F61" s="33"/>
      <c r="G61" s="33"/>
      <c r="H61" s="36">
        <f>H29</f>
        <v>4.5999999999999996</v>
      </c>
      <c r="I61" s="220"/>
    </row>
    <row r="62" spans="1:256" ht="27.75" customHeight="1">
      <c r="A62" s="30"/>
      <c r="B62" s="31"/>
      <c r="C62" s="30"/>
      <c r="D62" s="32"/>
      <c r="E62" s="33"/>
      <c r="F62" s="33"/>
      <c r="G62" s="33"/>
      <c r="H62" s="36">
        <f>SUM(H60:H61)</f>
        <v>6.0399999999999991</v>
      </c>
      <c r="I62" s="220"/>
    </row>
    <row r="63" spans="1:256" ht="26.25" customHeight="1">
      <c r="A63" s="30"/>
      <c r="B63" s="31" t="s">
        <v>48</v>
      </c>
      <c r="C63" s="30"/>
      <c r="D63" s="32"/>
      <c r="E63" s="33"/>
      <c r="F63" s="33"/>
      <c r="G63" s="33"/>
      <c r="H63" s="36">
        <f>H62*120</f>
        <v>724.8</v>
      </c>
      <c r="I63" s="29" t="s">
        <v>44</v>
      </c>
    </row>
    <row r="64" spans="1:256" ht="26.25" customHeight="1">
      <c r="A64" s="30"/>
      <c r="B64" s="31"/>
      <c r="C64" s="30"/>
      <c r="D64" s="32"/>
      <c r="E64" s="33"/>
      <c r="F64" s="33"/>
      <c r="G64" s="33"/>
      <c r="H64" s="36">
        <f>H63/1000</f>
        <v>0.7248</v>
      </c>
      <c r="I64" s="29" t="s">
        <v>49</v>
      </c>
    </row>
  </sheetData>
  <mergeCells count="25">
    <mergeCell ref="B50:H50"/>
    <mergeCell ref="B35:H35"/>
    <mergeCell ref="B56:H56"/>
    <mergeCell ref="B59:H59"/>
    <mergeCell ref="B10:H10"/>
    <mergeCell ref="B16:H16"/>
    <mergeCell ref="B30:H30"/>
    <mergeCell ref="B24:H24"/>
    <mergeCell ref="B43:H43"/>
    <mergeCell ref="B48:H48"/>
    <mergeCell ref="B38:D38"/>
    <mergeCell ref="A1:I1"/>
    <mergeCell ref="A2:I2"/>
    <mergeCell ref="A3:I3"/>
    <mergeCell ref="A4:I4"/>
    <mergeCell ref="A5:A6"/>
    <mergeCell ref="B5:B6"/>
    <mergeCell ref="C5:D6"/>
    <mergeCell ref="E5:G5"/>
    <mergeCell ref="H5:I6"/>
    <mergeCell ref="B7:E7"/>
    <mergeCell ref="B13:D13"/>
    <mergeCell ref="B21:E21"/>
    <mergeCell ref="B27:D27"/>
    <mergeCell ref="B37:F37"/>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I21"/>
  <sheetViews>
    <sheetView topLeftCell="A13" workbookViewId="0">
      <selection activeCell="G21" sqref="G21"/>
    </sheetView>
  </sheetViews>
  <sheetFormatPr defaultRowHeight="15"/>
  <cols>
    <col min="1" max="1" width="9.5703125" bestFit="1" customWidth="1"/>
    <col min="2" max="2" width="13" style="2" customWidth="1"/>
    <col min="3" max="3" width="55" customWidth="1"/>
    <col min="4" max="4" width="12.5703125" customWidth="1"/>
    <col min="5" max="5" width="13" customWidth="1"/>
    <col min="6" max="6" width="15.85546875" customWidth="1"/>
  </cols>
  <sheetData>
    <row r="1" spans="1:9" ht="40.5" customHeight="1">
      <c r="A1" s="366" t="str">
        <f>' - Detailed'!A3:H3</f>
        <v>Name of work: Special Repair work  for the Existing unoccupied 49 Nos  PC/HC Quarters  at Uppilipalayam and 4 Nos of  SI qtrs at Gandhipuram  in Coimbatore City</v>
      </c>
      <c r="B1" s="366"/>
      <c r="C1" s="366"/>
      <c r="D1" s="366"/>
      <c r="E1" s="366"/>
      <c r="F1" s="366"/>
    </row>
    <row r="2" spans="1:9" s="28" customFormat="1" ht="15.75">
      <c r="A2" s="359" t="s">
        <v>23</v>
      </c>
      <c r="B2" s="359"/>
      <c r="C2" s="359"/>
      <c r="D2" s="359"/>
      <c r="E2" s="359"/>
      <c r="F2" s="359"/>
      <c r="G2" s="359"/>
      <c r="H2" s="359"/>
      <c r="I2" s="359"/>
    </row>
    <row r="3" spans="1:9" ht="26.25" customHeight="1">
      <c r="A3" s="366" t="s">
        <v>15</v>
      </c>
      <c r="B3" s="366"/>
      <c r="C3" s="366"/>
      <c r="D3" s="366"/>
      <c r="E3" s="366"/>
      <c r="F3" s="366"/>
    </row>
    <row r="4" spans="1:9" s="2" customFormat="1" ht="16.5">
      <c r="A4" s="19" t="s">
        <v>0</v>
      </c>
      <c r="B4" s="19" t="s">
        <v>6</v>
      </c>
      <c r="C4" s="19" t="s">
        <v>1</v>
      </c>
      <c r="D4" s="19" t="s">
        <v>10</v>
      </c>
      <c r="E4" s="19" t="s">
        <v>11</v>
      </c>
      <c r="F4" s="19" t="s">
        <v>12</v>
      </c>
      <c r="G4" s="11"/>
      <c r="H4" s="11"/>
      <c r="I4" s="11"/>
    </row>
    <row r="5" spans="1:9" ht="47.25" customHeight="1">
      <c r="A5" s="3">
        <f>'Strom drain - Detailed'!A7</f>
        <v>1.5</v>
      </c>
      <c r="B5" s="9">
        <f>'Strom drain - Detailed'!H9</f>
        <v>43.2</v>
      </c>
      <c r="C5" s="17" t="s">
        <v>212</v>
      </c>
      <c r="D5" s="18">
        <f>'Culvert - Abstract'!D5</f>
        <v>106.26</v>
      </c>
      <c r="E5" s="18" t="s">
        <v>13</v>
      </c>
      <c r="F5" s="16">
        <f>D5*B5</f>
        <v>4590.4320000000007</v>
      </c>
      <c r="G5" s="12"/>
      <c r="H5" s="12"/>
      <c r="I5" s="13"/>
    </row>
    <row r="6" spans="1:9" ht="47.25" customHeight="1">
      <c r="A6" s="3">
        <f>'Strom drain - Detailed'!A10</f>
        <v>1.6</v>
      </c>
      <c r="B6" s="9">
        <f>'Strom drain - Detailed'!H12</f>
        <v>72.599999999999994</v>
      </c>
      <c r="C6" s="17" t="s">
        <v>29</v>
      </c>
      <c r="D6" s="18">
        <f>[2]Data!$K$133</f>
        <v>159.38999999999999</v>
      </c>
      <c r="E6" s="18" t="s">
        <v>13</v>
      </c>
      <c r="F6" s="16">
        <f>D6*B6</f>
        <v>11571.713999999998</v>
      </c>
      <c r="G6" s="12"/>
      <c r="H6" s="12"/>
      <c r="I6" s="13"/>
    </row>
    <row r="7" spans="1:9" ht="47.25" customHeight="1">
      <c r="A7" s="3">
        <f>'Strom drain - Detailed'!A13</f>
        <v>2.1</v>
      </c>
      <c r="B7" s="9">
        <f>'Strom drain - Detailed'!H15</f>
        <v>4.4000000000000004</v>
      </c>
      <c r="C7" s="17" t="s">
        <v>208</v>
      </c>
      <c r="D7" s="18">
        <f>'Culvert - Abstract'!D6</f>
        <v>1600.95</v>
      </c>
      <c r="E7" s="18" t="s">
        <v>13</v>
      </c>
      <c r="F7" s="16">
        <f>D7*B7</f>
        <v>7044.1800000000012</v>
      </c>
      <c r="G7" s="12"/>
      <c r="H7" s="12"/>
      <c r="I7" s="13"/>
    </row>
    <row r="8" spans="1:9" ht="121.5" customHeight="1">
      <c r="A8" s="3">
        <v>3.1</v>
      </c>
      <c r="B8" s="9">
        <f>'Strom drain - Detailed'!H20</f>
        <v>15.5</v>
      </c>
      <c r="C8" s="17" t="s">
        <v>16</v>
      </c>
      <c r="D8" s="18">
        <f>[2]Data!$K$204</f>
        <v>4556.7</v>
      </c>
      <c r="E8" s="18" t="s">
        <v>13</v>
      </c>
      <c r="F8" s="16">
        <f t="shared" ref="F8:F16" si="0">D8*B8</f>
        <v>70628.849999999991</v>
      </c>
      <c r="G8" s="12"/>
      <c r="H8" s="12"/>
      <c r="I8" s="13"/>
    </row>
    <row r="9" spans="1:9" ht="45.75" customHeight="1">
      <c r="A9" s="3">
        <v>3.2</v>
      </c>
      <c r="B9" s="9">
        <f>'Strom drain - Detailed'!H23</f>
        <v>2</v>
      </c>
      <c r="C9" s="17" t="s">
        <v>97</v>
      </c>
      <c r="D9" s="18">
        <f>'Culvert - Abstract'!D8</f>
        <v>6078.02</v>
      </c>
      <c r="E9" s="18" t="s">
        <v>13</v>
      </c>
      <c r="F9" s="16">
        <f t="shared" ref="F9" si="1">D9*B9</f>
        <v>12156.04</v>
      </c>
      <c r="G9" s="12"/>
      <c r="H9" s="12"/>
      <c r="I9" s="13"/>
    </row>
    <row r="10" spans="1:9" ht="37.5" customHeight="1">
      <c r="A10" s="3">
        <f>'Strom drain - Detailed'!A24</f>
        <v>3.3</v>
      </c>
      <c r="B10" s="9">
        <f>'Strom drain - Detailed'!H26</f>
        <v>3.6</v>
      </c>
      <c r="C10" s="6" t="s">
        <v>35</v>
      </c>
      <c r="D10" s="15">
        <f>[2]Data!$K$234</f>
        <v>4006.83</v>
      </c>
      <c r="E10" s="15" t="s">
        <v>13</v>
      </c>
      <c r="F10" s="16">
        <f>D10*B10</f>
        <v>14424.588</v>
      </c>
      <c r="G10" s="14"/>
      <c r="H10" s="14"/>
      <c r="I10" s="13"/>
    </row>
    <row r="11" spans="1:9" ht="36" customHeight="1">
      <c r="A11" s="3">
        <f>'Strom drain - Detailed'!A27</f>
        <v>4</v>
      </c>
      <c r="B11" s="9">
        <f>'Strom drain - Detailed'!H29</f>
        <v>4.5999999999999996</v>
      </c>
      <c r="C11" s="17" t="s">
        <v>213</v>
      </c>
      <c r="D11" s="18">
        <f>[2]Data!$X$688</f>
        <v>8066.73</v>
      </c>
      <c r="E11" s="18" t="s">
        <v>13</v>
      </c>
      <c r="F11" s="16">
        <f t="shared" ref="F11" si="2">D11*B11</f>
        <v>37106.957999999999</v>
      </c>
      <c r="G11" s="12"/>
      <c r="H11" s="12"/>
      <c r="I11" s="13"/>
    </row>
    <row r="12" spans="1:9" ht="33" customHeight="1">
      <c r="A12" s="3">
        <f>'Strom drain - Detailed'!A30</f>
        <v>6.5</v>
      </c>
      <c r="B12" s="9">
        <f>'Strom drain - Detailed'!H34</f>
        <v>42.398800000000001</v>
      </c>
      <c r="C12" s="6" t="s">
        <v>210</v>
      </c>
      <c r="D12" s="15">
        <f>'Sullage - Abstract'!D7</f>
        <v>6700.51</v>
      </c>
      <c r="E12" s="15" t="s">
        <v>13</v>
      </c>
      <c r="F12" s="16">
        <f t="shared" si="0"/>
        <v>284093.58338800003</v>
      </c>
      <c r="G12" s="14"/>
      <c r="H12" s="14"/>
      <c r="I12" s="13"/>
    </row>
    <row r="13" spans="1:9" ht="35.25" customHeight="1">
      <c r="A13" s="3" t="str">
        <f>'Strom drain - Detailed'!A35</f>
        <v>14.II</v>
      </c>
      <c r="B13" s="9">
        <f>'Strom drain - Detailed'!H36</f>
        <v>36</v>
      </c>
      <c r="C13" s="6" t="s">
        <v>41</v>
      </c>
      <c r="D13" s="15">
        <f>[2]Data!$X$559</f>
        <v>1542.33</v>
      </c>
      <c r="E13" s="15" t="s">
        <v>14</v>
      </c>
      <c r="F13" s="16">
        <f t="shared" ref="F13" si="3">D13*B13</f>
        <v>55523.88</v>
      </c>
      <c r="G13" s="14"/>
      <c r="H13" s="14"/>
      <c r="I13" s="13"/>
    </row>
    <row r="14" spans="1:9" ht="72.75" customHeight="1">
      <c r="A14" s="3">
        <f>'Strom drain - Detailed'!A37</f>
        <v>18.100000000000001</v>
      </c>
      <c r="B14" s="9">
        <f>'Strom drain - Detailed'!H42</f>
        <v>20</v>
      </c>
      <c r="C14" s="6" t="s">
        <v>215</v>
      </c>
      <c r="D14" s="15">
        <f>'Culvert - Abstract'!D12</f>
        <v>900.96</v>
      </c>
      <c r="E14" s="15" t="s">
        <v>14</v>
      </c>
      <c r="F14" s="16">
        <f t="shared" ref="F14" si="4">D14*B14</f>
        <v>18019.2</v>
      </c>
      <c r="G14" s="14"/>
      <c r="H14" s="14"/>
      <c r="I14" s="13"/>
    </row>
    <row r="15" spans="1:9" ht="33" customHeight="1">
      <c r="A15" s="3">
        <f>'Strom drain - Detailed'!A43</f>
        <v>28</v>
      </c>
      <c r="B15" s="9">
        <f>'Strom drain - Detailed'!H47</f>
        <v>37</v>
      </c>
      <c r="C15" s="6" t="s">
        <v>36</v>
      </c>
      <c r="D15" s="15">
        <f>[2]Data!$K$1213</f>
        <v>486.17</v>
      </c>
      <c r="E15" s="15" t="s">
        <v>14</v>
      </c>
      <c r="F15" s="16">
        <f t="shared" si="0"/>
        <v>17988.29</v>
      </c>
      <c r="G15" s="14"/>
      <c r="H15" s="14"/>
      <c r="I15" s="13"/>
    </row>
    <row r="16" spans="1:9" ht="28.5" customHeight="1">
      <c r="A16" s="3">
        <f>'Strom drain - Detailed'!A48</f>
        <v>34</v>
      </c>
      <c r="B16" s="9">
        <f>'Strom drain - Detailed'!H49</f>
        <v>96</v>
      </c>
      <c r="C16" s="6" t="s">
        <v>38</v>
      </c>
      <c r="D16" s="15">
        <f>[2]Data!$K$1414</f>
        <v>244.91</v>
      </c>
      <c r="E16" s="15" t="s">
        <v>14</v>
      </c>
      <c r="F16" s="16">
        <f t="shared" si="0"/>
        <v>23511.360000000001</v>
      </c>
      <c r="G16" s="14"/>
      <c r="H16" s="14"/>
      <c r="I16" s="13"/>
    </row>
    <row r="17" spans="1:9" ht="28.5" customHeight="1">
      <c r="A17" s="3">
        <f>'Strom drain - Detailed'!A50</f>
        <v>33</v>
      </c>
      <c r="B17" s="9">
        <f>'Strom drain - Detailed'!H55</f>
        <v>141.30000000000001</v>
      </c>
      <c r="C17" s="6" t="s">
        <v>39</v>
      </c>
      <c r="D17" s="15">
        <f>[2]Data!$K$1400</f>
        <v>238.9</v>
      </c>
      <c r="E17" s="15" t="s">
        <v>14</v>
      </c>
      <c r="F17" s="16">
        <f t="shared" ref="F17" si="5">D17*B17</f>
        <v>33756.570000000007</v>
      </c>
      <c r="G17" s="14"/>
      <c r="H17" s="14"/>
      <c r="I17" s="13"/>
    </row>
    <row r="18" spans="1:9" ht="35.25" customHeight="1">
      <c r="A18" s="9">
        <f>'Strom drain - Detailed'!A56</f>
        <v>39</v>
      </c>
      <c r="B18" s="9">
        <f>'Strom drain - Detailed'!H58</f>
        <v>368.55000000000007</v>
      </c>
      <c r="C18" s="6" t="s">
        <v>42</v>
      </c>
      <c r="D18" s="15">
        <f>[2]Data!$K$1193</f>
        <v>62.6</v>
      </c>
      <c r="E18" s="15" t="s">
        <v>45</v>
      </c>
      <c r="F18" s="16">
        <f t="shared" ref="F18" si="6">D18*B18</f>
        <v>23071.230000000003</v>
      </c>
      <c r="G18" s="14"/>
      <c r="H18" s="14"/>
      <c r="I18" s="13"/>
    </row>
    <row r="19" spans="1:9" ht="51.75" customHeight="1">
      <c r="A19" s="9">
        <f>'Strom drain - Detailed'!A59</f>
        <v>43.1</v>
      </c>
      <c r="B19" s="9">
        <f>'Strom drain - Detailed'!H64</f>
        <v>0.7248</v>
      </c>
      <c r="C19" s="6" t="s">
        <v>46</v>
      </c>
      <c r="D19" s="15">
        <f>'Culvert - Abstract'!D13</f>
        <v>81012.5</v>
      </c>
      <c r="E19" s="15" t="s">
        <v>49</v>
      </c>
      <c r="F19" s="16">
        <f t="shared" ref="F19" si="7">D19*B19</f>
        <v>58717.86</v>
      </c>
      <c r="G19" s="14"/>
      <c r="H19" s="14"/>
      <c r="I19" s="13"/>
    </row>
    <row r="20" spans="1:9" s="27" customFormat="1" ht="28.5" customHeight="1">
      <c r="A20" s="23"/>
      <c r="B20" s="25"/>
      <c r="C20" s="23"/>
      <c r="D20" s="367" t="s">
        <v>8</v>
      </c>
      <c r="E20" s="367"/>
      <c r="F20" s="26">
        <f>SUM(F6:F19)</f>
        <v>667614.30338799988</v>
      </c>
    </row>
    <row r="21" spans="1:9" s="22" customFormat="1" ht="25.5" customHeight="1">
      <c r="A21" s="20"/>
      <c r="B21" s="21"/>
      <c r="C21" s="20"/>
      <c r="D21" s="367" t="s">
        <v>9</v>
      </c>
      <c r="E21" s="367"/>
      <c r="F21" s="24">
        <v>667700</v>
      </c>
    </row>
  </sheetData>
  <mergeCells count="5">
    <mergeCell ref="A1:F1"/>
    <mergeCell ref="A3:F3"/>
    <mergeCell ref="D20:E20"/>
    <mergeCell ref="D21:E21"/>
    <mergeCell ref="A2:I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28"/>
  <sheetViews>
    <sheetView topLeftCell="A14" workbookViewId="0">
      <selection activeCell="B23" sqref="B23:G23"/>
    </sheetView>
  </sheetViews>
  <sheetFormatPr defaultRowHeight="12.75"/>
  <cols>
    <col min="1" max="1" width="9.140625" style="45"/>
    <col min="2" max="2" width="37.7109375" style="62" customWidth="1"/>
    <col min="3" max="4" width="9.140625" style="45"/>
    <col min="5" max="5" width="9.85546875" style="63" bestFit="1" customWidth="1"/>
    <col min="6" max="7" width="9.140625" style="63"/>
    <col min="8" max="8" width="10.7109375" style="64" customWidth="1"/>
    <col min="9" max="9" width="9.140625" style="62"/>
    <col min="10" max="16384" width="9.140625" style="45"/>
  </cols>
  <sheetData>
    <row r="1" spans="1:9" s="43" customFormat="1" ht="20.25">
      <c r="A1" s="368" t="s">
        <v>22</v>
      </c>
      <c r="B1" s="368"/>
      <c r="C1" s="368"/>
      <c r="D1" s="368"/>
      <c r="E1" s="368"/>
      <c r="F1" s="368"/>
      <c r="G1" s="368"/>
      <c r="H1" s="368"/>
      <c r="I1" s="368"/>
    </row>
    <row r="2" spans="1:9" s="43" customFormat="1" ht="20.25">
      <c r="A2" s="368" t="s">
        <v>50</v>
      </c>
      <c r="B2" s="368"/>
      <c r="C2" s="368"/>
      <c r="D2" s="368"/>
      <c r="E2" s="368"/>
      <c r="F2" s="368"/>
      <c r="G2" s="368"/>
      <c r="H2" s="368"/>
      <c r="I2" s="368"/>
    </row>
    <row r="3" spans="1:9" s="43" customFormat="1" ht="45" customHeight="1">
      <c r="A3" s="369" t="str">
        <f>'Strom drain - Detailed'!A3:I3</f>
        <v>Name of work: Special Repair work  for the Existing unoccupied 49 Nos  PC/HC Quarters  at Uppilipalayam and 4 Nos of  SI qtrs at Gandhipuram  in Coimbatore City</v>
      </c>
      <c r="B3" s="369"/>
      <c r="C3" s="369"/>
      <c r="D3" s="369"/>
      <c r="E3" s="369"/>
      <c r="F3" s="369"/>
      <c r="G3" s="369"/>
      <c r="H3" s="369"/>
      <c r="I3" s="369"/>
    </row>
    <row r="4" spans="1:9" s="43" customFormat="1" ht="20.25">
      <c r="A4" s="369" t="s">
        <v>51</v>
      </c>
      <c r="B4" s="369"/>
      <c r="C4" s="369"/>
      <c r="D4" s="369"/>
      <c r="E4" s="369"/>
      <c r="F4" s="369"/>
      <c r="G4" s="369"/>
      <c r="H4" s="369"/>
      <c r="I4" s="369"/>
    </row>
    <row r="5" spans="1:9" ht="15.75">
      <c r="A5" s="44" t="s">
        <v>24</v>
      </c>
      <c r="B5" s="44" t="s">
        <v>25</v>
      </c>
      <c r="C5" s="370" t="s">
        <v>26</v>
      </c>
      <c r="D5" s="370"/>
      <c r="E5" s="370" t="s">
        <v>27</v>
      </c>
      <c r="F5" s="370"/>
      <c r="G5" s="370"/>
      <c r="H5" s="371" t="s">
        <v>28</v>
      </c>
      <c r="I5" s="371"/>
    </row>
    <row r="6" spans="1:9" ht="42.75" customHeight="1">
      <c r="A6" s="46">
        <v>1.6</v>
      </c>
      <c r="B6" s="372" t="s">
        <v>29</v>
      </c>
      <c r="C6" s="372"/>
      <c r="D6" s="372"/>
      <c r="E6" s="372"/>
      <c r="F6" s="372"/>
      <c r="G6" s="372"/>
      <c r="H6" s="47"/>
      <c r="I6" s="48"/>
    </row>
    <row r="7" spans="1:9" ht="28.5" customHeight="1">
      <c r="A7" s="46"/>
      <c r="B7" s="48" t="s">
        <v>52</v>
      </c>
      <c r="C7" s="46"/>
      <c r="D7" s="46"/>
      <c r="E7" s="46"/>
      <c r="F7" s="46"/>
      <c r="G7" s="46"/>
      <c r="H7" s="47"/>
      <c r="I7" s="48"/>
    </row>
    <row r="8" spans="1:9" s="53" customFormat="1" ht="26.25" customHeight="1">
      <c r="A8" s="49"/>
      <c r="B8" s="50" t="s">
        <v>62</v>
      </c>
      <c r="C8" s="49">
        <v>1</v>
      </c>
      <c r="D8" s="49">
        <v>20</v>
      </c>
      <c r="E8" s="51" t="s">
        <v>53</v>
      </c>
      <c r="F8" s="49">
        <v>0.57999999999999996</v>
      </c>
      <c r="G8" s="51">
        <v>0.4</v>
      </c>
      <c r="H8" s="52">
        <f>PRODUCT(C8:G8)</f>
        <v>4.6399999999999997</v>
      </c>
      <c r="I8" s="65"/>
    </row>
    <row r="9" spans="1:9" ht="21">
      <c r="A9" s="46"/>
      <c r="B9" s="48"/>
      <c r="C9" s="46"/>
      <c r="D9" s="54"/>
      <c r="E9" s="55"/>
      <c r="F9" s="55"/>
      <c r="G9" s="56" t="s">
        <v>31</v>
      </c>
      <c r="H9" s="57">
        <v>4.7</v>
      </c>
      <c r="I9" s="58" t="s">
        <v>54</v>
      </c>
    </row>
    <row r="10" spans="1:9" ht="19.5">
      <c r="A10" s="46">
        <v>3.1</v>
      </c>
      <c r="B10" s="372" t="s">
        <v>55</v>
      </c>
      <c r="C10" s="373"/>
      <c r="D10" s="373"/>
      <c r="E10" s="373"/>
      <c r="F10" s="373"/>
      <c r="G10" s="373"/>
      <c r="H10" s="47"/>
      <c r="I10" s="48"/>
    </row>
    <row r="11" spans="1:9" s="53" customFormat="1" ht="24" customHeight="1">
      <c r="A11" s="49"/>
      <c r="B11" s="50" t="s">
        <v>62</v>
      </c>
      <c r="C11" s="49">
        <v>1</v>
      </c>
      <c r="D11" s="49">
        <f>D8</f>
        <v>20</v>
      </c>
      <c r="E11" s="51">
        <v>1.5</v>
      </c>
      <c r="F11" s="49">
        <v>0.57999999999999996</v>
      </c>
      <c r="G11" s="51">
        <v>0.1</v>
      </c>
      <c r="H11" s="52">
        <f>PRODUCT(C11:G11)</f>
        <v>1.74</v>
      </c>
      <c r="I11" s="65"/>
    </row>
    <row r="12" spans="1:9" ht="21">
      <c r="A12" s="46"/>
      <c r="B12" s="48"/>
      <c r="C12" s="46"/>
      <c r="D12" s="54"/>
      <c r="E12" s="55"/>
      <c r="F12" s="55"/>
      <c r="G12" s="56" t="s">
        <v>31</v>
      </c>
      <c r="H12" s="57">
        <v>1.8</v>
      </c>
      <c r="I12" s="58" t="s">
        <v>54</v>
      </c>
    </row>
    <row r="13" spans="1:9" ht="42.75" customHeight="1">
      <c r="A13" s="46">
        <v>6.2</v>
      </c>
      <c r="B13" s="372" t="s">
        <v>205</v>
      </c>
      <c r="C13" s="373"/>
      <c r="D13" s="373"/>
      <c r="E13" s="373"/>
      <c r="F13" s="373"/>
      <c r="G13" s="373"/>
      <c r="H13" s="47"/>
      <c r="I13" s="48"/>
    </row>
    <row r="14" spans="1:9" ht="18">
      <c r="A14" s="46"/>
      <c r="B14" s="372" t="s">
        <v>56</v>
      </c>
      <c r="C14" s="372"/>
      <c r="D14" s="54"/>
      <c r="E14" s="59"/>
      <c r="F14" s="55"/>
      <c r="G14" s="55"/>
      <c r="H14" s="60"/>
      <c r="I14" s="48"/>
    </row>
    <row r="15" spans="1:9" ht="18">
      <c r="A15" s="46"/>
      <c r="B15" s="50" t="s">
        <v>62</v>
      </c>
      <c r="C15" s="46">
        <v>1</v>
      </c>
      <c r="D15" s="61">
        <v>2</v>
      </c>
      <c r="E15" s="55">
        <f>D11</f>
        <v>20</v>
      </c>
      <c r="F15" s="55">
        <v>0.23</v>
      </c>
      <c r="G15" s="55">
        <v>0.6</v>
      </c>
      <c r="H15" s="57">
        <f>(G15*E15*D15*C15)+0.02</f>
        <v>24.02</v>
      </c>
      <c r="I15" s="58"/>
    </row>
    <row r="16" spans="1:9" ht="21">
      <c r="A16" s="46"/>
      <c r="B16" s="48"/>
      <c r="C16" s="46"/>
      <c r="D16" s="54"/>
      <c r="E16" s="55"/>
      <c r="F16" s="55"/>
      <c r="G16" s="56" t="s">
        <v>31</v>
      </c>
      <c r="H16" s="57">
        <v>24.1</v>
      </c>
      <c r="I16" s="58" t="s">
        <v>54</v>
      </c>
    </row>
    <row r="17" spans="1:9" ht="40.5" customHeight="1">
      <c r="A17" s="46">
        <v>10.199999999999999</v>
      </c>
      <c r="B17" s="372" t="s">
        <v>206</v>
      </c>
      <c r="C17" s="373"/>
      <c r="D17" s="373"/>
      <c r="E17" s="373"/>
      <c r="F17" s="373"/>
      <c r="G17" s="373"/>
      <c r="H17" s="47"/>
      <c r="I17" s="48"/>
    </row>
    <row r="18" spans="1:9" ht="35.25" customHeight="1">
      <c r="A18" s="46"/>
      <c r="B18" s="50" t="s">
        <v>62</v>
      </c>
      <c r="C18" s="46">
        <v>1</v>
      </c>
      <c r="D18" s="61">
        <v>2</v>
      </c>
      <c r="E18" s="55">
        <f>E15</f>
        <v>20</v>
      </c>
      <c r="F18" s="55"/>
      <c r="G18" s="55">
        <v>0.3</v>
      </c>
      <c r="H18" s="60">
        <f>G18*E18*D18*C18</f>
        <v>12</v>
      </c>
      <c r="I18" s="58"/>
    </row>
    <row r="19" spans="1:9" ht="21">
      <c r="A19" s="46"/>
      <c r="B19" s="48"/>
      <c r="C19" s="46"/>
      <c r="D19" s="54"/>
      <c r="E19" s="55"/>
      <c r="F19" s="55"/>
      <c r="G19" s="55" t="s">
        <v>31</v>
      </c>
      <c r="H19" s="57">
        <f>SUM(H18:H18)</f>
        <v>12</v>
      </c>
      <c r="I19" s="58" t="s">
        <v>57</v>
      </c>
    </row>
    <row r="20" spans="1:9" ht="18">
      <c r="A20" s="46">
        <v>28</v>
      </c>
      <c r="B20" s="372" t="s">
        <v>58</v>
      </c>
      <c r="C20" s="372"/>
      <c r="D20" s="372"/>
      <c r="E20" s="372"/>
      <c r="F20" s="372"/>
      <c r="G20" s="372"/>
      <c r="H20" s="47"/>
      <c r="I20" s="48"/>
    </row>
    <row r="21" spans="1:9" ht="18">
      <c r="A21" s="46"/>
      <c r="B21" s="50" t="s">
        <v>62</v>
      </c>
      <c r="C21" s="46">
        <f>C18</f>
        <v>1</v>
      </c>
      <c r="D21" s="61">
        <v>1</v>
      </c>
      <c r="E21" s="55">
        <f>E18</f>
        <v>20</v>
      </c>
      <c r="F21" s="55">
        <v>0.23</v>
      </c>
      <c r="G21" s="55"/>
      <c r="H21" s="60">
        <f>F21*E21*D21*C21</f>
        <v>4.6000000000000005</v>
      </c>
      <c r="I21" s="58"/>
    </row>
    <row r="22" spans="1:9" ht="21">
      <c r="A22" s="46"/>
      <c r="B22" s="48"/>
      <c r="C22" s="46"/>
      <c r="D22" s="54"/>
      <c r="E22" s="55"/>
      <c r="F22" s="46"/>
      <c r="G22" s="46" t="s">
        <v>31</v>
      </c>
      <c r="H22" s="57">
        <v>4.5999999999999996</v>
      </c>
      <c r="I22" s="58" t="s">
        <v>57</v>
      </c>
    </row>
    <row r="23" spans="1:9" ht="18">
      <c r="A23" s="46">
        <v>33</v>
      </c>
      <c r="B23" s="372" t="s">
        <v>59</v>
      </c>
      <c r="C23" s="372"/>
      <c r="D23" s="372"/>
      <c r="E23" s="372"/>
      <c r="F23" s="372"/>
      <c r="G23" s="372"/>
      <c r="H23" s="47"/>
      <c r="I23" s="48"/>
    </row>
    <row r="24" spans="1:9" ht="18">
      <c r="A24" s="46"/>
      <c r="B24" s="50" t="s">
        <v>62</v>
      </c>
      <c r="C24" s="46">
        <f>C21</f>
        <v>1</v>
      </c>
      <c r="D24" s="61">
        <v>2</v>
      </c>
      <c r="E24" s="55">
        <f>E21</f>
        <v>20</v>
      </c>
      <c r="F24" s="55"/>
      <c r="G24" s="55">
        <v>0.9</v>
      </c>
      <c r="H24" s="60">
        <f>G24*E24*D24*C24</f>
        <v>36</v>
      </c>
      <c r="I24" s="58"/>
    </row>
    <row r="25" spans="1:9" ht="21">
      <c r="A25" s="46"/>
      <c r="B25" s="48"/>
      <c r="C25" s="46"/>
      <c r="D25" s="54"/>
      <c r="E25" s="55"/>
      <c r="F25" s="55"/>
      <c r="G25" s="56" t="s">
        <v>31</v>
      </c>
      <c r="H25" s="57">
        <f>SUM(H24:H24)</f>
        <v>36</v>
      </c>
      <c r="I25" s="58" t="s">
        <v>57</v>
      </c>
    </row>
    <row r="26" spans="1:9" ht="29.25" customHeight="1">
      <c r="A26" s="46">
        <v>34</v>
      </c>
      <c r="B26" s="372" t="s">
        <v>60</v>
      </c>
      <c r="C26" s="372"/>
      <c r="D26" s="372"/>
      <c r="E26" s="372"/>
      <c r="F26" s="372"/>
      <c r="G26" s="372"/>
      <c r="H26" s="47"/>
      <c r="I26" s="48"/>
    </row>
    <row r="27" spans="1:9" ht="29.25" customHeight="1">
      <c r="A27" s="46" t="s">
        <v>61</v>
      </c>
      <c r="B27" s="50" t="s">
        <v>62</v>
      </c>
      <c r="C27" s="46">
        <f>C24</f>
        <v>1</v>
      </c>
      <c r="D27" s="61">
        <v>2</v>
      </c>
      <c r="E27" s="55">
        <f>E24</f>
        <v>20</v>
      </c>
      <c r="F27" s="55"/>
      <c r="G27" s="55">
        <v>0.9</v>
      </c>
      <c r="H27" s="60">
        <f>PRODUCT(C27:G27)</f>
        <v>36</v>
      </c>
      <c r="I27" s="58"/>
    </row>
    <row r="28" spans="1:9" ht="21">
      <c r="A28" s="46"/>
      <c r="B28" s="48"/>
      <c r="C28" s="46"/>
      <c r="D28" s="54"/>
      <c r="E28" s="55"/>
      <c r="F28" s="55"/>
      <c r="G28" s="56" t="s">
        <v>31</v>
      </c>
      <c r="H28" s="57">
        <f>SUM(H27:H27)</f>
        <v>36</v>
      </c>
      <c r="I28" s="58" t="s">
        <v>57</v>
      </c>
    </row>
  </sheetData>
  <mergeCells count="15">
    <mergeCell ref="B23:G23"/>
    <mergeCell ref="B26:G26"/>
    <mergeCell ref="B6:G6"/>
    <mergeCell ref="B10:G10"/>
    <mergeCell ref="B13:G13"/>
    <mergeCell ref="B14:C14"/>
    <mergeCell ref="B17:G17"/>
    <mergeCell ref="B20:G20"/>
    <mergeCell ref="A1:I1"/>
    <mergeCell ref="A2:I2"/>
    <mergeCell ref="A3:I3"/>
    <mergeCell ref="A4:I4"/>
    <mergeCell ref="C5:D5"/>
    <mergeCell ref="E5:G5"/>
    <mergeCell ref="H5:I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13"/>
  <sheetViews>
    <sheetView workbookViewId="0">
      <selection sqref="A1:XFD1048576"/>
    </sheetView>
  </sheetViews>
  <sheetFormatPr defaultRowHeight="15"/>
  <cols>
    <col min="1" max="1" width="9.5703125" bestFit="1" customWidth="1"/>
    <col min="2" max="2" width="13" style="2" customWidth="1"/>
    <col min="3" max="3" width="55" customWidth="1"/>
    <col min="4" max="4" width="12.5703125" customWidth="1"/>
    <col min="5" max="5" width="13" customWidth="1"/>
    <col min="6" max="6" width="15.85546875" customWidth="1"/>
  </cols>
  <sheetData>
    <row r="1" spans="1:9" ht="40.5" customHeight="1">
      <c r="A1" s="366" t="str">
        <f>' - Detailed'!A3:H3</f>
        <v>Name of work: Special Repair work  for the Existing unoccupied 49 Nos  PC/HC Quarters  at Uppilipalayam and 4 Nos of  SI qtrs at Gandhipuram  in Coimbatore City</v>
      </c>
      <c r="B1" s="366"/>
      <c r="C1" s="366"/>
      <c r="D1" s="366"/>
      <c r="E1" s="366"/>
      <c r="F1" s="366"/>
    </row>
    <row r="2" spans="1:9" s="43" customFormat="1" ht="20.25">
      <c r="A2" s="369" t="s">
        <v>51</v>
      </c>
      <c r="B2" s="369"/>
      <c r="C2" s="369"/>
      <c r="D2" s="369"/>
      <c r="E2" s="369"/>
      <c r="F2" s="369"/>
      <c r="G2" s="369"/>
      <c r="H2" s="369"/>
      <c r="I2" s="369"/>
    </row>
    <row r="3" spans="1:9" ht="26.25" customHeight="1">
      <c r="A3" s="366" t="s">
        <v>15</v>
      </c>
      <c r="B3" s="366"/>
      <c r="C3" s="366"/>
      <c r="D3" s="366"/>
      <c r="E3" s="366"/>
      <c r="F3" s="366"/>
    </row>
    <row r="4" spans="1:9" s="2" customFormat="1" ht="16.5">
      <c r="A4" s="19" t="s">
        <v>0</v>
      </c>
      <c r="B4" s="19" t="s">
        <v>6</v>
      </c>
      <c r="C4" s="19" t="s">
        <v>1</v>
      </c>
      <c r="D4" s="19" t="s">
        <v>10</v>
      </c>
      <c r="E4" s="19" t="s">
        <v>11</v>
      </c>
      <c r="F4" s="19" t="s">
        <v>12</v>
      </c>
      <c r="G4" s="11"/>
      <c r="H4" s="11"/>
      <c r="I4" s="11"/>
    </row>
    <row r="5" spans="1:9" ht="47.25" customHeight="1">
      <c r="A5" s="3">
        <f>'Strom drain - Detailed'!A10</f>
        <v>1.6</v>
      </c>
      <c r="B5" s="9">
        <f>'Sullage - Detailed'!H9</f>
        <v>4.7</v>
      </c>
      <c r="C5" s="17" t="s">
        <v>29</v>
      </c>
      <c r="D5" s="18">
        <f>[2]Data!$K$133</f>
        <v>159.38999999999999</v>
      </c>
      <c r="E5" s="18" t="s">
        <v>13</v>
      </c>
      <c r="F5" s="16">
        <f>D5*B5</f>
        <v>749.13299999999992</v>
      </c>
      <c r="G5" s="12"/>
      <c r="H5" s="12"/>
      <c r="I5" s="13"/>
    </row>
    <row r="6" spans="1:9" ht="121.5" customHeight="1">
      <c r="A6" s="3">
        <v>3.1</v>
      </c>
      <c r="B6" s="9">
        <f>'Sullage - Detailed'!H12</f>
        <v>1.8</v>
      </c>
      <c r="C6" s="17" t="s">
        <v>16</v>
      </c>
      <c r="D6" s="18">
        <f>[2]Data!$K$204</f>
        <v>4556.7</v>
      </c>
      <c r="E6" s="18" t="s">
        <v>13</v>
      </c>
      <c r="F6" s="16">
        <f t="shared" ref="F6:F11" si="0">D6*B6</f>
        <v>8202.06</v>
      </c>
      <c r="G6" s="12"/>
      <c r="H6" s="12"/>
      <c r="I6" s="13"/>
    </row>
    <row r="7" spans="1:9" ht="42" customHeight="1">
      <c r="A7" s="3">
        <f>'Strom drain - Detailed'!A30</f>
        <v>6.5</v>
      </c>
      <c r="B7" s="9">
        <f>'Sullage - Detailed'!H16</f>
        <v>24.1</v>
      </c>
      <c r="C7" s="6" t="s">
        <v>205</v>
      </c>
      <c r="D7" s="15">
        <f>[2]Data!$AS$73</f>
        <v>6700.51</v>
      </c>
      <c r="E7" s="15" t="s">
        <v>13</v>
      </c>
      <c r="F7" s="16">
        <f t="shared" si="0"/>
        <v>161482.29100000003</v>
      </c>
      <c r="G7" s="14"/>
      <c r="H7" s="14"/>
      <c r="I7" s="13"/>
    </row>
    <row r="8" spans="1:9" ht="57" customHeight="1">
      <c r="A8" s="3">
        <f>'Sullage - Detailed'!A17</f>
        <v>10.199999999999999</v>
      </c>
      <c r="B8" s="9">
        <f>'Sullage - Detailed'!H19</f>
        <v>12</v>
      </c>
      <c r="C8" s="6" t="s">
        <v>206</v>
      </c>
      <c r="D8" s="15">
        <f>[2]Data!$AS$153</f>
        <v>843.57</v>
      </c>
      <c r="E8" s="15" t="s">
        <v>14</v>
      </c>
      <c r="F8" s="16">
        <f t="shared" si="0"/>
        <v>10122.84</v>
      </c>
      <c r="G8" s="14"/>
      <c r="H8" s="14"/>
      <c r="I8" s="13"/>
    </row>
    <row r="9" spans="1:9" ht="33" customHeight="1">
      <c r="A9" s="3">
        <f>'Strom drain - Detailed'!A43</f>
        <v>28</v>
      </c>
      <c r="B9" s="9">
        <f>'Strom drain - Detailed'!H44</f>
        <v>24</v>
      </c>
      <c r="C9" s="6" t="s">
        <v>36</v>
      </c>
      <c r="D9" s="15">
        <f>[2]Data!$K$1213</f>
        <v>486.17</v>
      </c>
      <c r="E9" s="15" t="s">
        <v>14</v>
      </c>
      <c r="F9" s="16">
        <f t="shared" si="0"/>
        <v>11668.08</v>
      </c>
      <c r="G9" s="14"/>
      <c r="H9" s="14"/>
      <c r="I9" s="13"/>
    </row>
    <row r="10" spans="1:9" ht="28.5" customHeight="1">
      <c r="A10" s="3">
        <f>'Strom drain - Detailed'!A50</f>
        <v>33</v>
      </c>
      <c r="B10" s="9">
        <f>'Sullage - Detailed'!H25</f>
        <v>36</v>
      </c>
      <c r="C10" s="6" t="s">
        <v>39</v>
      </c>
      <c r="D10" s="15">
        <f>[2]Data!$K$1400</f>
        <v>238.9</v>
      </c>
      <c r="E10" s="15" t="s">
        <v>14</v>
      </c>
      <c r="F10" s="16">
        <f>D10*B10</f>
        <v>8600.4</v>
      </c>
      <c r="G10" s="14"/>
      <c r="H10" s="14"/>
      <c r="I10" s="13"/>
    </row>
    <row r="11" spans="1:9" ht="28.5" customHeight="1">
      <c r="A11" s="3">
        <f>'Strom drain - Detailed'!A48</f>
        <v>34</v>
      </c>
      <c r="B11" s="9">
        <f>'Sullage - Detailed'!H28</f>
        <v>36</v>
      </c>
      <c r="C11" s="6" t="s">
        <v>38</v>
      </c>
      <c r="D11" s="15">
        <f>[2]Data!$K$1414</f>
        <v>244.91</v>
      </c>
      <c r="E11" s="15" t="s">
        <v>14</v>
      </c>
      <c r="F11" s="16">
        <f t="shared" si="0"/>
        <v>8816.76</v>
      </c>
      <c r="G11" s="14"/>
      <c r="H11" s="14"/>
      <c r="I11" s="13"/>
    </row>
    <row r="12" spans="1:9" s="27" customFormat="1" ht="28.5" customHeight="1">
      <c r="A12" s="23"/>
      <c r="B12" s="25"/>
      <c r="C12" s="23"/>
      <c r="D12" s="367" t="s">
        <v>8</v>
      </c>
      <c r="E12" s="367"/>
      <c r="F12" s="26">
        <f>SUM(F5:F11)</f>
        <v>209641.56400000001</v>
      </c>
    </row>
    <row r="13" spans="1:9" s="22" customFormat="1" ht="25.5" customHeight="1">
      <c r="A13" s="20"/>
      <c r="B13" s="21"/>
      <c r="C13" s="20"/>
      <c r="D13" s="367" t="s">
        <v>9</v>
      </c>
      <c r="E13" s="367"/>
      <c r="F13" s="24">
        <v>244700</v>
      </c>
    </row>
  </sheetData>
  <mergeCells count="5">
    <mergeCell ref="A1:F1"/>
    <mergeCell ref="A2:I2"/>
    <mergeCell ref="A3:F3"/>
    <mergeCell ref="D12:E12"/>
    <mergeCell ref="D13:E1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V43"/>
  <sheetViews>
    <sheetView topLeftCell="A7" workbookViewId="0">
      <selection activeCell="A37" sqref="A37:XFD38"/>
    </sheetView>
  </sheetViews>
  <sheetFormatPr defaultRowHeight="14.25"/>
  <cols>
    <col min="1" max="1" width="9.140625" style="67"/>
    <col min="2" max="2" width="24.7109375" style="67" customWidth="1"/>
    <col min="3" max="3" width="9.140625" style="94"/>
    <col min="4" max="4" width="9.140625" style="95"/>
    <col min="5" max="8" width="9.140625" style="96"/>
    <col min="9" max="9" width="9.140625" style="97"/>
    <col min="10" max="16384" width="9.140625" style="67"/>
  </cols>
  <sheetData>
    <row r="1" spans="1:256" s="43" customFormat="1" ht="20.25">
      <c r="A1" s="368" t="s">
        <v>22</v>
      </c>
      <c r="B1" s="368"/>
      <c r="C1" s="368"/>
      <c r="D1" s="368"/>
      <c r="E1" s="368"/>
      <c r="F1" s="368"/>
      <c r="G1" s="368"/>
      <c r="H1" s="368"/>
      <c r="I1" s="368"/>
    </row>
    <row r="2" spans="1:256" s="43" customFormat="1" ht="20.25">
      <c r="A2" s="368" t="s">
        <v>50</v>
      </c>
      <c r="B2" s="368"/>
      <c r="C2" s="368"/>
      <c r="D2" s="368"/>
      <c r="E2" s="368"/>
      <c r="F2" s="368"/>
      <c r="G2" s="368"/>
      <c r="H2" s="368"/>
      <c r="I2" s="368"/>
    </row>
    <row r="3" spans="1:256" ht="33.75" customHeight="1">
      <c r="A3" s="376" t="str">
        <f>'Sullage - Detailed'!A3:I3</f>
        <v>Name of work: Special Repair work  for the Existing unoccupied 49 Nos  PC/HC Quarters  at Uppilipalayam and 4 Nos of  SI qtrs at Gandhipuram  in Coimbatore City</v>
      </c>
      <c r="B3" s="376"/>
      <c r="C3" s="376"/>
      <c r="D3" s="376"/>
      <c r="E3" s="376"/>
      <c r="F3" s="376"/>
      <c r="G3" s="376"/>
      <c r="H3" s="376"/>
      <c r="I3" s="376"/>
      <c r="J3" s="66"/>
      <c r="K3" s="66"/>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6"/>
      <c r="AN3" s="66"/>
      <c r="AO3" s="66"/>
      <c r="AP3" s="66"/>
      <c r="AQ3" s="66"/>
      <c r="AR3" s="66"/>
      <c r="AS3" s="66"/>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c r="HN3" s="66"/>
      <c r="HO3" s="66"/>
      <c r="HP3" s="66"/>
      <c r="HQ3" s="66"/>
      <c r="HR3" s="66"/>
      <c r="HS3" s="66"/>
      <c r="HT3" s="66"/>
      <c r="HU3" s="66"/>
      <c r="HV3" s="66"/>
      <c r="HW3" s="66"/>
      <c r="HX3" s="66"/>
      <c r="HY3" s="66"/>
      <c r="HZ3" s="66"/>
      <c r="IA3" s="66"/>
      <c r="IB3" s="66"/>
      <c r="IC3" s="66"/>
      <c r="ID3" s="66"/>
      <c r="IE3" s="66"/>
      <c r="IF3" s="66"/>
      <c r="IG3" s="66"/>
      <c r="IH3" s="66"/>
      <c r="II3" s="66"/>
      <c r="IJ3" s="66"/>
      <c r="IK3" s="66"/>
      <c r="IL3" s="66"/>
      <c r="IM3" s="66"/>
      <c r="IN3" s="66"/>
      <c r="IO3" s="66"/>
      <c r="IP3" s="66"/>
      <c r="IQ3" s="66"/>
      <c r="IR3" s="66"/>
      <c r="IS3" s="66"/>
      <c r="IT3" s="66"/>
      <c r="IU3" s="66"/>
      <c r="IV3" s="66"/>
    </row>
    <row r="4" spans="1:256" ht="16.5">
      <c r="A4" s="377" t="s">
        <v>175</v>
      </c>
      <c r="B4" s="377"/>
      <c r="C4" s="377"/>
      <c r="D4" s="377"/>
      <c r="E4" s="377"/>
      <c r="F4" s="377"/>
      <c r="G4" s="377"/>
      <c r="H4" s="377"/>
      <c r="I4" s="377"/>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BV4" s="66"/>
      <c r="BW4" s="66"/>
      <c r="BX4" s="66"/>
      <c r="BY4" s="66"/>
      <c r="BZ4" s="66"/>
      <c r="CA4" s="66"/>
      <c r="CB4" s="66"/>
      <c r="CC4" s="66"/>
      <c r="CD4" s="66"/>
      <c r="CE4" s="66"/>
      <c r="CF4" s="66"/>
      <c r="CG4" s="66"/>
      <c r="CH4" s="66"/>
      <c r="CI4" s="66"/>
      <c r="CJ4" s="66"/>
      <c r="CK4" s="66"/>
      <c r="CL4" s="66"/>
      <c r="CM4" s="66"/>
      <c r="CN4" s="66"/>
      <c r="CO4" s="66"/>
      <c r="CP4" s="66"/>
      <c r="CQ4" s="66"/>
      <c r="CR4" s="66"/>
      <c r="CS4" s="66"/>
      <c r="CT4" s="66"/>
      <c r="CU4" s="66"/>
      <c r="CV4" s="66"/>
      <c r="CW4" s="66"/>
      <c r="CX4" s="66"/>
      <c r="CY4" s="66"/>
      <c r="CZ4" s="66"/>
      <c r="DA4" s="66"/>
      <c r="DB4" s="66"/>
      <c r="DC4" s="66"/>
      <c r="DD4" s="66"/>
      <c r="DE4" s="66"/>
      <c r="DF4" s="66"/>
      <c r="DG4" s="66"/>
      <c r="DH4" s="66"/>
      <c r="DI4" s="66"/>
      <c r="DJ4" s="66"/>
      <c r="DK4" s="66"/>
      <c r="DL4" s="66"/>
      <c r="DM4" s="66"/>
      <c r="DN4" s="66"/>
      <c r="DO4" s="66"/>
      <c r="DP4" s="66"/>
      <c r="DQ4" s="66"/>
      <c r="DR4" s="66"/>
      <c r="DS4" s="66"/>
      <c r="DT4" s="66"/>
      <c r="DU4" s="66"/>
      <c r="DV4" s="66"/>
      <c r="DW4" s="66"/>
      <c r="DX4" s="66"/>
      <c r="DY4" s="66"/>
      <c r="DZ4" s="66"/>
      <c r="EA4" s="66"/>
      <c r="EB4" s="66"/>
      <c r="EC4" s="66"/>
      <c r="ED4" s="66"/>
      <c r="EE4" s="66"/>
      <c r="EF4" s="66"/>
      <c r="EG4" s="66"/>
      <c r="EH4" s="66"/>
      <c r="EI4" s="66"/>
      <c r="EJ4" s="66"/>
      <c r="EK4" s="66"/>
      <c r="EL4" s="66"/>
      <c r="EM4" s="66"/>
      <c r="EN4" s="66"/>
      <c r="EO4" s="66"/>
      <c r="EP4" s="66"/>
      <c r="EQ4" s="66"/>
      <c r="ER4" s="66"/>
      <c r="ES4" s="66"/>
      <c r="ET4" s="66"/>
      <c r="EU4" s="66"/>
      <c r="EV4" s="66"/>
      <c r="EW4" s="66"/>
      <c r="EX4" s="66"/>
      <c r="EY4" s="66"/>
      <c r="EZ4" s="66"/>
      <c r="FA4" s="66"/>
      <c r="FB4" s="66"/>
      <c r="FC4" s="66"/>
      <c r="FD4" s="66"/>
      <c r="FE4" s="66"/>
      <c r="FF4" s="66"/>
      <c r="FG4" s="66"/>
      <c r="FH4" s="66"/>
      <c r="FI4" s="66"/>
      <c r="FJ4" s="66"/>
      <c r="FK4" s="66"/>
      <c r="FL4" s="66"/>
      <c r="FM4" s="66"/>
      <c r="FN4" s="66"/>
      <c r="FO4" s="66"/>
      <c r="FP4" s="66"/>
      <c r="FQ4" s="66"/>
      <c r="FR4" s="66"/>
      <c r="FS4" s="66"/>
      <c r="FT4" s="66"/>
      <c r="FU4" s="66"/>
      <c r="FV4" s="66"/>
      <c r="FW4" s="66"/>
      <c r="FX4" s="66"/>
      <c r="FY4" s="66"/>
      <c r="FZ4" s="66"/>
      <c r="GA4" s="66"/>
      <c r="GB4" s="66"/>
      <c r="GC4" s="66"/>
      <c r="GD4" s="66"/>
      <c r="GE4" s="66"/>
      <c r="GF4" s="66"/>
      <c r="GG4" s="66"/>
      <c r="GH4" s="66"/>
      <c r="GI4" s="66"/>
      <c r="GJ4" s="66"/>
      <c r="GK4" s="66"/>
      <c r="GL4" s="66"/>
      <c r="GM4" s="66"/>
      <c r="GN4" s="66"/>
      <c r="GO4" s="66"/>
      <c r="GP4" s="66"/>
      <c r="GQ4" s="66"/>
      <c r="GR4" s="66"/>
      <c r="GS4" s="66"/>
      <c r="GT4" s="66"/>
      <c r="GU4" s="66"/>
      <c r="GV4" s="66"/>
      <c r="GW4" s="66"/>
      <c r="GX4" s="66"/>
      <c r="GY4" s="66"/>
      <c r="GZ4" s="66"/>
      <c r="HA4" s="66"/>
      <c r="HB4" s="66"/>
      <c r="HC4" s="66"/>
      <c r="HD4" s="66"/>
      <c r="HE4" s="66"/>
      <c r="HF4" s="66"/>
      <c r="HG4" s="66"/>
      <c r="HH4" s="66"/>
      <c r="HI4" s="66"/>
      <c r="HJ4" s="66"/>
      <c r="HK4" s="66"/>
      <c r="HL4" s="66"/>
      <c r="HM4" s="66"/>
      <c r="HN4" s="66"/>
      <c r="HO4" s="66"/>
      <c r="HP4" s="66"/>
      <c r="HQ4" s="66"/>
      <c r="HR4" s="66"/>
      <c r="HS4" s="66"/>
      <c r="HT4" s="66"/>
      <c r="HU4" s="66"/>
      <c r="HV4" s="66"/>
      <c r="HW4" s="66"/>
      <c r="HX4" s="66"/>
      <c r="HY4" s="66"/>
      <c r="HZ4" s="66"/>
      <c r="IA4" s="66"/>
      <c r="IB4" s="66"/>
      <c r="IC4" s="66"/>
      <c r="ID4" s="66"/>
      <c r="IE4" s="66"/>
      <c r="IF4" s="66"/>
      <c r="IG4" s="66"/>
      <c r="IH4" s="66"/>
      <c r="II4" s="66"/>
      <c r="IJ4" s="66"/>
      <c r="IK4" s="66"/>
      <c r="IL4" s="66"/>
      <c r="IM4" s="66"/>
      <c r="IN4" s="66"/>
      <c r="IO4" s="66"/>
      <c r="IP4" s="66"/>
      <c r="IQ4" s="66"/>
      <c r="IR4" s="66"/>
      <c r="IS4" s="66"/>
      <c r="IT4" s="66"/>
      <c r="IU4" s="66"/>
      <c r="IV4" s="66"/>
    </row>
    <row r="5" spans="1:256" ht="16.5">
      <c r="A5" s="377" t="s">
        <v>63</v>
      </c>
      <c r="B5" s="377"/>
      <c r="C5" s="377"/>
      <c r="D5" s="377"/>
      <c r="E5" s="377"/>
      <c r="F5" s="377"/>
      <c r="G5" s="377"/>
      <c r="H5" s="377"/>
      <c r="I5" s="377"/>
      <c r="J5" s="66"/>
      <c r="K5" s="66"/>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6"/>
      <c r="AN5" s="66"/>
      <c r="AO5" s="66"/>
      <c r="AP5" s="66"/>
      <c r="AQ5" s="66"/>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66"/>
      <c r="EJ5" s="66"/>
      <c r="EK5" s="66"/>
      <c r="EL5" s="66"/>
      <c r="EM5" s="66"/>
      <c r="EN5" s="66"/>
      <c r="EO5" s="66"/>
      <c r="EP5" s="66"/>
      <c r="EQ5" s="66"/>
      <c r="ER5" s="66"/>
      <c r="ES5" s="66"/>
      <c r="ET5" s="66"/>
      <c r="EU5" s="66"/>
      <c r="EV5" s="66"/>
      <c r="EW5" s="66"/>
      <c r="EX5" s="66"/>
      <c r="EY5" s="66"/>
      <c r="EZ5" s="66"/>
      <c r="FA5" s="66"/>
      <c r="FB5" s="66"/>
      <c r="FC5" s="66"/>
      <c r="FD5" s="66"/>
      <c r="FE5" s="66"/>
      <c r="FF5" s="66"/>
      <c r="FG5" s="66"/>
      <c r="FH5" s="66"/>
      <c r="FI5" s="66"/>
      <c r="FJ5" s="66"/>
      <c r="FK5" s="66"/>
      <c r="FL5" s="66"/>
      <c r="FM5" s="66"/>
      <c r="FN5" s="66"/>
      <c r="FO5" s="66"/>
      <c r="FP5" s="66"/>
      <c r="FQ5" s="66"/>
      <c r="FR5" s="66"/>
      <c r="FS5" s="66"/>
      <c r="FT5" s="66"/>
      <c r="FU5" s="66"/>
      <c r="FV5" s="66"/>
      <c r="FW5" s="66"/>
      <c r="FX5" s="66"/>
      <c r="FY5" s="66"/>
      <c r="FZ5" s="66"/>
      <c r="GA5" s="66"/>
      <c r="GB5" s="66"/>
      <c r="GC5" s="66"/>
      <c r="GD5" s="66"/>
      <c r="GE5" s="66"/>
      <c r="GF5" s="66"/>
      <c r="GG5" s="66"/>
      <c r="GH5" s="66"/>
      <c r="GI5" s="66"/>
      <c r="GJ5" s="66"/>
      <c r="GK5" s="66"/>
      <c r="GL5" s="66"/>
      <c r="GM5" s="66"/>
      <c r="GN5" s="66"/>
      <c r="GO5" s="66"/>
      <c r="GP5" s="66"/>
      <c r="GQ5" s="66"/>
      <c r="GR5" s="66"/>
      <c r="GS5" s="66"/>
      <c r="GT5" s="66"/>
      <c r="GU5" s="66"/>
      <c r="GV5" s="66"/>
      <c r="GW5" s="66"/>
      <c r="GX5" s="66"/>
      <c r="GY5" s="66"/>
      <c r="GZ5" s="66"/>
      <c r="HA5" s="66"/>
      <c r="HB5" s="66"/>
      <c r="HC5" s="66"/>
      <c r="HD5" s="66"/>
      <c r="HE5" s="66"/>
      <c r="HF5" s="66"/>
      <c r="HG5" s="66"/>
      <c r="HH5" s="66"/>
      <c r="HI5" s="66"/>
      <c r="HJ5" s="66"/>
      <c r="HK5" s="66"/>
      <c r="HL5" s="66"/>
      <c r="HM5" s="66"/>
      <c r="HN5" s="66"/>
      <c r="HO5" s="66"/>
      <c r="HP5" s="66"/>
      <c r="HQ5" s="66"/>
      <c r="HR5" s="66"/>
      <c r="HS5" s="66"/>
      <c r="HT5" s="66"/>
      <c r="HU5" s="66"/>
      <c r="HV5" s="66"/>
      <c r="HW5" s="66"/>
      <c r="HX5" s="66"/>
      <c r="HY5" s="66"/>
      <c r="HZ5" s="66"/>
      <c r="IA5" s="66"/>
      <c r="IB5" s="66"/>
      <c r="IC5" s="66"/>
      <c r="ID5" s="66"/>
      <c r="IE5" s="66"/>
      <c r="IF5" s="66"/>
      <c r="IG5" s="66"/>
      <c r="IH5" s="66"/>
      <c r="II5" s="66"/>
      <c r="IJ5" s="66"/>
      <c r="IK5" s="66"/>
      <c r="IL5" s="66"/>
      <c r="IM5" s="66"/>
      <c r="IN5" s="66"/>
      <c r="IO5" s="66"/>
      <c r="IP5" s="66"/>
      <c r="IQ5" s="66"/>
      <c r="IR5" s="66"/>
      <c r="IS5" s="66"/>
      <c r="IT5" s="66"/>
      <c r="IU5" s="66"/>
      <c r="IV5" s="66"/>
    </row>
    <row r="6" spans="1:256">
      <c r="A6" s="98"/>
      <c r="B6" s="98"/>
      <c r="C6" s="98"/>
      <c r="D6" s="99"/>
      <c r="E6" s="100"/>
      <c r="F6" s="100"/>
      <c r="G6" s="100"/>
      <c r="H6" s="100"/>
      <c r="I6" s="101"/>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8"/>
      <c r="AO6" s="68"/>
      <c r="AP6" s="68"/>
      <c r="AQ6" s="68"/>
      <c r="AR6" s="68"/>
      <c r="AS6" s="68"/>
      <c r="AT6" s="68"/>
      <c r="AU6" s="68"/>
      <c r="AV6" s="68"/>
      <c r="AW6" s="68"/>
      <c r="AX6" s="68"/>
      <c r="AY6" s="68"/>
      <c r="AZ6" s="68"/>
      <c r="BA6" s="68"/>
      <c r="BB6" s="68"/>
      <c r="BC6" s="68"/>
      <c r="BD6" s="68"/>
      <c r="BE6" s="68"/>
      <c r="BF6" s="68"/>
      <c r="BG6" s="68"/>
      <c r="BH6" s="68"/>
      <c r="BI6" s="68"/>
      <c r="BJ6" s="68"/>
      <c r="BK6" s="68"/>
      <c r="BL6" s="68"/>
      <c r="BM6" s="68"/>
      <c r="BN6" s="68"/>
      <c r="BO6" s="68"/>
      <c r="BP6" s="68"/>
      <c r="BQ6" s="68"/>
      <c r="BR6" s="68"/>
      <c r="BS6" s="68"/>
      <c r="BT6" s="68"/>
      <c r="BU6" s="68"/>
      <c r="BV6" s="68"/>
      <c r="BW6" s="68"/>
      <c r="BX6" s="68"/>
      <c r="BY6" s="68"/>
      <c r="BZ6" s="68"/>
      <c r="CA6" s="68"/>
      <c r="CB6" s="68"/>
      <c r="CC6" s="68"/>
      <c r="CD6" s="68"/>
      <c r="CE6" s="68"/>
      <c r="CF6" s="68"/>
      <c r="CG6" s="68"/>
      <c r="CH6" s="68"/>
      <c r="CI6" s="68"/>
      <c r="CJ6" s="68"/>
      <c r="CK6" s="68"/>
      <c r="CL6" s="68"/>
      <c r="CM6" s="68"/>
      <c r="CN6" s="68"/>
      <c r="CO6" s="68"/>
      <c r="CP6" s="68"/>
      <c r="CQ6" s="68"/>
      <c r="CR6" s="68"/>
      <c r="CS6" s="68"/>
      <c r="CT6" s="68"/>
      <c r="CU6" s="68"/>
      <c r="CV6" s="68"/>
      <c r="CW6" s="68"/>
      <c r="CX6" s="68"/>
      <c r="CY6" s="68"/>
      <c r="CZ6" s="68"/>
      <c r="DA6" s="68"/>
      <c r="DB6" s="68"/>
      <c r="DC6" s="68"/>
      <c r="DD6" s="68"/>
      <c r="DE6" s="68"/>
      <c r="DF6" s="68"/>
      <c r="DG6" s="68"/>
      <c r="DH6" s="68"/>
      <c r="DI6" s="68"/>
      <c r="DJ6" s="68"/>
      <c r="DK6" s="68"/>
      <c r="DL6" s="68"/>
      <c r="DM6" s="68"/>
      <c r="DN6" s="68"/>
      <c r="DO6" s="68"/>
      <c r="DP6" s="68"/>
      <c r="DQ6" s="68"/>
      <c r="DR6" s="68"/>
      <c r="DS6" s="68"/>
      <c r="DT6" s="68"/>
      <c r="DU6" s="68"/>
      <c r="DV6" s="68"/>
      <c r="DW6" s="68"/>
      <c r="DX6" s="68"/>
      <c r="DY6" s="68"/>
      <c r="DZ6" s="68"/>
      <c r="EA6" s="68"/>
      <c r="EB6" s="68"/>
      <c r="EC6" s="68"/>
      <c r="ED6" s="68"/>
      <c r="EE6" s="68"/>
      <c r="EF6" s="68"/>
      <c r="EG6" s="68"/>
      <c r="EH6" s="68"/>
      <c r="EI6" s="68"/>
      <c r="EJ6" s="68"/>
      <c r="EK6" s="68"/>
      <c r="EL6" s="68"/>
      <c r="EM6" s="68"/>
      <c r="EN6" s="68"/>
      <c r="EO6" s="68"/>
      <c r="EP6" s="68"/>
      <c r="EQ6" s="68"/>
      <c r="ER6" s="68"/>
      <c r="ES6" s="68"/>
      <c r="ET6" s="68"/>
      <c r="EU6" s="68"/>
      <c r="EV6" s="68"/>
      <c r="EW6" s="68"/>
      <c r="EX6" s="68"/>
      <c r="EY6" s="68"/>
      <c r="EZ6" s="68"/>
      <c r="FA6" s="68"/>
      <c r="FB6" s="68"/>
      <c r="FC6" s="68"/>
      <c r="FD6" s="68"/>
      <c r="FE6" s="68"/>
      <c r="FF6" s="68"/>
      <c r="FG6" s="68"/>
      <c r="FH6" s="68"/>
      <c r="FI6" s="68"/>
      <c r="FJ6" s="68"/>
      <c r="FK6" s="68"/>
      <c r="FL6" s="68"/>
      <c r="FM6" s="68"/>
      <c r="FN6" s="68"/>
      <c r="FO6" s="68"/>
      <c r="FP6" s="68"/>
      <c r="FQ6" s="68"/>
      <c r="FR6" s="68"/>
      <c r="FS6" s="68"/>
      <c r="FT6" s="68"/>
      <c r="FU6" s="68"/>
      <c r="FV6" s="68"/>
      <c r="FW6" s="68"/>
      <c r="FX6" s="68"/>
      <c r="FY6" s="68"/>
      <c r="FZ6" s="68"/>
      <c r="GA6" s="68"/>
      <c r="GB6" s="68"/>
      <c r="GC6" s="68"/>
      <c r="GD6" s="68"/>
      <c r="GE6" s="68"/>
      <c r="GF6" s="68"/>
      <c r="GG6" s="68"/>
      <c r="GH6" s="68"/>
      <c r="GI6" s="68"/>
      <c r="GJ6" s="68"/>
      <c r="GK6" s="68"/>
      <c r="GL6" s="68"/>
      <c r="GM6" s="68"/>
      <c r="GN6" s="68"/>
      <c r="GO6" s="68"/>
      <c r="GP6" s="68"/>
      <c r="GQ6" s="68"/>
      <c r="GR6" s="68"/>
      <c r="GS6" s="68"/>
      <c r="GT6" s="68"/>
      <c r="GU6" s="68"/>
      <c r="GV6" s="68"/>
      <c r="GW6" s="68"/>
      <c r="GX6" s="68"/>
      <c r="GY6" s="68"/>
      <c r="GZ6" s="68"/>
      <c r="HA6" s="68"/>
      <c r="HB6" s="68"/>
      <c r="HC6" s="68"/>
      <c r="HD6" s="68"/>
      <c r="HE6" s="68"/>
      <c r="HF6" s="68"/>
      <c r="HG6" s="68"/>
      <c r="HH6" s="68"/>
      <c r="HI6" s="68"/>
      <c r="HJ6" s="68"/>
      <c r="HK6" s="68"/>
      <c r="HL6" s="68"/>
      <c r="HM6" s="68"/>
      <c r="HN6" s="68"/>
      <c r="HO6" s="68"/>
      <c r="HP6" s="68"/>
      <c r="HQ6" s="68"/>
      <c r="HR6" s="68"/>
      <c r="HS6" s="68"/>
      <c r="HT6" s="68"/>
      <c r="HU6" s="68"/>
      <c r="HV6" s="68"/>
      <c r="HW6" s="68"/>
      <c r="HX6" s="68"/>
      <c r="HY6" s="68"/>
      <c r="HZ6" s="68"/>
      <c r="IA6" s="68"/>
      <c r="IB6" s="68"/>
      <c r="IC6" s="68"/>
      <c r="ID6" s="68"/>
      <c r="IE6" s="68"/>
      <c r="IF6" s="68"/>
      <c r="IG6" s="68"/>
      <c r="IH6" s="68"/>
      <c r="II6" s="68"/>
      <c r="IJ6" s="68"/>
      <c r="IK6" s="68"/>
      <c r="IL6" s="68"/>
      <c r="IM6" s="68"/>
      <c r="IN6" s="68"/>
      <c r="IO6" s="68"/>
      <c r="IP6" s="68"/>
      <c r="IQ6" s="68"/>
      <c r="IR6" s="68"/>
      <c r="IS6" s="68"/>
      <c r="IT6" s="68"/>
      <c r="IU6" s="68"/>
      <c r="IV6" s="68"/>
    </row>
    <row r="7" spans="1:256" ht="15">
      <c r="A7" s="360" t="s">
        <v>64</v>
      </c>
      <c r="B7" s="360" t="s">
        <v>25</v>
      </c>
      <c r="C7" s="360" t="s">
        <v>65</v>
      </c>
      <c r="D7" s="360"/>
      <c r="E7" s="360" t="s">
        <v>66</v>
      </c>
      <c r="F7" s="360"/>
      <c r="G7" s="360"/>
      <c r="H7" s="361" t="s">
        <v>28</v>
      </c>
      <c r="I7" s="101"/>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8"/>
      <c r="AO7" s="68"/>
      <c r="AP7" s="68"/>
      <c r="AQ7" s="68"/>
      <c r="AR7" s="68"/>
      <c r="AS7" s="68"/>
      <c r="AT7" s="68"/>
      <c r="AU7" s="68"/>
      <c r="AV7" s="68"/>
      <c r="AW7" s="68"/>
      <c r="AX7" s="68"/>
      <c r="AY7" s="68"/>
      <c r="AZ7" s="68"/>
      <c r="BA7" s="68"/>
      <c r="BB7" s="68"/>
      <c r="BC7" s="68"/>
      <c r="BD7" s="68"/>
      <c r="BE7" s="68"/>
      <c r="BF7" s="68"/>
      <c r="BG7" s="68"/>
      <c r="BH7" s="68"/>
      <c r="BI7" s="68"/>
      <c r="BJ7" s="68"/>
      <c r="BK7" s="68"/>
      <c r="BL7" s="68"/>
      <c r="BM7" s="68"/>
      <c r="BN7" s="68"/>
      <c r="BO7" s="68"/>
      <c r="BP7" s="68"/>
      <c r="BQ7" s="68"/>
      <c r="BR7" s="68"/>
      <c r="BS7" s="68"/>
      <c r="BT7" s="68"/>
      <c r="BU7" s="68"/>
      <c r="BV7" s="68"/>
      <c r="BW7" s="68"/>
      <c r="BX7" s="68"/>
      <c r="BY7" s="68"/>
      <c r="BZ7" s="68"/>
      <c r="CA7" s="68"/>
      <c r="CB7" s="68"/>
      <c r="CC7" s="68"/>
      <c r="CD7" s="68"/>
      <c r="CE7" s="68"/>
      <c r="CF7" s="68"/>
      <c r="CG7" s="68"/>
      <c r="CH7" s="68"/>
      <c r="CI7" s="68"/>
      <c r="CJ7" s="68"/>
      <c r="CK7" s="68"/>
      <c r="CL7" s="68"/>
      <c r="CM7" s="68"/>
      <c r="CN7" s="68"/>
      <c r="CO7" s="68"/>
      <c r="CP7" s="68"/>
      <c r="CQ7" s="68"/>
      <c r="CR7" s="68"/>
      <c r="CS7" s="68"/>
      <c r="CT7" s="68"/>
      <c r="CU7" s="68"/>
      <c r="CV7" s="68"/>
      <c r="CW7" s="68"/>
      <c r="CX7" s="68"/>
      <c r="CY7" s="68"/>
      <c r="CZ7" s="68"/>
      <c r="DA7" s="68"/>
      <c r="DB7" s="68"/>
      <c r="DC7" s="68"/>
      <c r="DD7" s="68"/>
      <c r="DE7" s="68"/>
      <c r="DF7" s="68"/>
      <c r="DG7" s="68"/>
      <c r="DH7" s="68"/>
      <c r="DI7" s="68"/>
      <c r="DJ7" s="68"/>
      <c r="DK7" s="68"/>
      <c r="DL7" s="68"/>
      <c r="DM7" s="68"/>
      <c r="DN7" s="68"/>
      <c r="DO7" s="68"/>
      <c r="DP7" s="68"/>
      <c r="DQ7" s="68"/>
      <c r="DR7" s="68"/>
      <c r="DS7" s="68"/>
      <c r="DT7" s="68"/>
      <c r="DU7" s="68"/>
      <c r="DV7" s="68"/>
      <c r="DW7" s="68"/>
      <c r="DX7" s="68"/>
      <c r="DY7" s="68"/>
      <c r="DZ7" s="68"/>
      <c r="EA7" s="68"/>
      <c r="EB7" s="68"/>
      <c r="EC7" s="68"/>
      <c r="ED7" s="68"/>
      <c r="EE7" s="68"/>
      <c r="EF7" s="68"/>
      <c r="EG7" s="68"/>
      <c r="EH7" s="68"/>
      <c r="EI7" s="68"/>
      <c r="EJ7" s="68"/>
      <c r="EK7" s="68"/>
      <c r="EL7" s="68"/>
      <c r="EM7" s="68"/>
      <c r="EN7" s="68"/>
      <c r="EO7" s="68"/>
      <c r="EP7" s="68"/>
      <c r="EQ7" s="68"/>
      <c r="ER7" s="68"/>
      <c r="ES7" s="68"/>
      <c r="ET7" s="68"/>
      <c r="EU7" s="68"/>
      <c r="EV7" s="68"/>
      <c r="EW7" s="68"/>
      <c r="EX7" s="68"/>
      <c r="EY7" s="68"/>
      <c r="EZ7" s="68"/>
      <c r="FA7" s="68"/>
      <c r="FB7" s="68"/>
      <c r="FC7" s="68"/>
      <c r="FD7" s="68"/>
      <c r="FE7" s="68"/>
      <c r="FF7" s="68"/>
      <c r="FG7" s="68"/>
      <c r="FH7" s="68"/>
      <c r="FI7" s="68"/>
      <c r="FJ7" s="68"/>
      <c r="FK7" s="68"/>
      <c r="FL7" s="68"/>
      <c r="FM7" s="68"/>
      <c r="FN7" s="68"/>
      <c r="FO7" s="68"/>
      <c r="FP7" s="68"/>
      <c r="FQ7" s="68"/>
      <c r="FR7" s="68"/>
      <c r="FS7" s="68"/>
      <c r="FT7" s="68"/>
      <c r="FU7" s="68"/>
      <c r="FV7" s="68"/>
      <c r="FW7" s="68"/>
      <c r="FX7" s="68"/>
      <c r="FY7" s="68"/>
      <c r="FZ7" s="68"/>
      <c r="GA7" s="68"/>
      <c r="GB7" s="68"/>
      <c r="GC7" s="68"/>
      <c r="GD7" s="68"/>
      <c r="GE7" s="68"/>
      <c r="GF7" s="68"/>
      <c r="GG7" s="68"/>
      <c r="GH7" s="68"/>
      <c r="GI7" s="68"/>
      <c r="GJ7" s="68"/>
      <c r="GK7" s="68"/>
      <c r="GL7" s="68"/>
      <c r="GM7" s="68"/>
      <c r="GN7" s="68"/>
      <c r="GO7" s="68"/>
      <c r="GP7" s="68"/>
      <c r="GQ7" s="68"/>
      <c r="GR7" s="68"/>
      <c r="GS7" s="68"/>
      <c r="GT7" s="68"/>
      <c r="GU7" s="68"/>
      <c r="GV7" s="68"/>
      <c r="GW7" s="68"/>
      <c r="GX7" s="68"/>
      <c r="GY7" s="68"/>
      <c r="GZ7" s="68"/>
      <c r="HA7" s="68"/>
      <c r="HB7" s="68"/>
      <c r="HC7" s="68"/>
      <c r="HD7" s="68"/>
      <c r="HE7" s="68"/>
      <c r="HF7" s="68"/>
      <c r="HG7" s="68"/>
      <c r="HH7" s="68"/>
      <c r="HI7" s="68"/>
      <c r="HJ7" s="68"/>
      <c r="HK7" s="68"/>
      <c r="HL7" s="68"/>
      <c r="HM7" s="68"/>
      <c r="HN7" s="68"/>
      <c r="HO7" s="68"/>
      <c r="HP7" s="68"/>
      <c r="HQ7" s="68"/>
      <c r="HR7" s="68"/>
      <c r="HS7" s="68"/>
      <c r="HT7" s="68"/>
      <c r="HU7" s="68"/>
      <c r="HV7" s="68"/>
      <c r="HW7" s="68"/>
      <c r="HX7" s="68"/>
      <c r="HY7" s="68"/>
      <c r="HZ7" s="68"/>
      <c r="IA7" s="68"/>
      <c r="IB7" s="68"/>
      <c r="IC7" s="68"/>
      <c r="ID7" s="68"/>
      <c r="IE7" s="68"/>
      <c r="IF7" s="68"/>
      <c r="IG7" s="68"/>
      <c r="IH7" s="68"/>
      <c r="II7" s="68"/>
      <c r="IJ7" s="68"/>
      <c r="IK7" s="68"/>
      <c r="IL7" s="68"/>
      <c r="IM7" s="68"/>
      <c r="IN7" s="68"/>
      <c r="IO7" s="68"/>
      <c r="IP7" s="68"/>
      <c r="IQ7" s="68"/>
      <c r="IR7" s="68"/>
      <c r="IS7" s="68"/>
      <c r="IT7" s="68"/>
      <c r="IU7" s="68"/>
      <c r="IV7" s="68"/>
    </row>
    <row r="8" spans="1:256" ht="15">
      <c r="A8" s="360"/>
      <c r="B8" s="360"/>
      <c r="C8" s="360"/>
      <c r="D8" s="360"/>
      <c r="E8" s="29" t="s">
        <v>3</v>
      </c>
      <c r="F8" s="29" t="s">
        <v>4</v>
      </c>
      <c r="G8" s="29" t="s">
        <v>5</v>
      </c>
      <c r="H8" s="361"/>
      <c r="I8" s="101"/>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8"/>
      <c r="AO8" s="68"/>
      <c r="AP8" s="68"/>
      <c r="AQ8" s="68"/>
      <c r="AR8" s="68"/>
      <c r="AS8" s="68"/>
      <c r="AT8" s="68"/>
      <c r="AU8" s="68"/>
      <c r="AV8" s="68"/>
      <c r="AW8" s="68"/>
      <c r="AX8" s="68"/>
      <c r="AY8" s="68"/>
      <c r="AZ8" s="68"/>
      <c r="BA8" s="68"/>
      <c r="BB8" s="68"/>
      <c r="BC8" s="68"/>
      <c r="BD8" s="68"/>
      <c r="BE8" s="68"/>
      <c r="BF8" s="68"/>
      <c r="BG8" s="68"/>
      <c r="BH8" s="68"/>
      <c r="BI8" s="68"/>
      <c r="BJ8" s="68"/>
      <c r="BK8" s="68"/>
      <c r="BL8" s="68"/>
      <c r="BM8" s="68"/>
      <c r="BN8" s="68"/>
      <c r="BO8" s="68"/>
      <c r="BP8" s="68"/>
      <c r="BQ8" s="68"/>
      <c r="BR8" s="68"/>
      <c r="BS8" s="68"/>
      <c r="BT8" s="68"/>
      <c r="BU8" s="68"/>
      <c r="BV8" s="68"/>
      <c r="BW8" s="68"/>
      <c r="BX8" s="68"/>
      <c r="BY8" s="68"/>
      <c r="BZ8" s="68"/>
      <c r="CA8" s="68"/>
      <c r="CB8" s="68"/>
      <c r="CC8" s="68"/>
      <c r="CD8" s="68"/>
      <c r="CE8" s="68"/>
      <c r="CF8" s="68"/>
      <c r="CG8" s="68"/>
      <c r="CH8" s="68"/>
      <c r="CI8" s="68"/>
      <c r="CJ8" s="68"/>
      <c r="CK8" s="68"/>
      <c r="CL8" s="68"/>
      <c r="CM8" s="68"/>
      <c r="CN8" s="68"/>
      <c r="CO8" s="68"/>
      <c r="CP8" s="68"/>
      <c r="CQ8" s="68"/>
      <c r="CR8" s="68"/>
      <c r="CS8" s="68"/>
      <c r="CT8" s="68"/>
      <c r="CU8" s="68"/>
      <c r="CV8" s="68"/>
      <c r="CW8" s="68"/>
      <c r="CX8" s="68"/>
      <c r="CY8" s="68"/>
      <c r="CZ8" s="68"/>
      <c r="DA8" s="68"/>
      <c r="DB8" s="68"/>
      <c r="DC8" s="68"/>
      <c r="DD8" s="68"/>
      <c r="DE8" s="68"/>
      <c r="DF8" s="68"/>
      <c r="DG8" s="68"/>
      <c r="DH8" s="68"/>
      <c r="DI8" s="68"/>
      <c r="DJ8" s="68"/>
      <c r="DK8" s="68"/>
      <c r="DL8" s="68"/>
      <c r="DM8" s="68"/>
      <c r="DN8" s="68"/>
      <c r="DO8" s="68"/>
      <c r="DP8" s="68"/>
      <c r="DQ8" s="68"/>
      <c r="DR8" s="68"/>
      <c r="DS8" s="68"/>
      <c r="DT8" s="68"/>
      <c r="DU8" s="68"/>
      <c r="DV8" s="68"/>
      <c r="DW8" s="68"/>
      <c r="DX8" s="68"/>
      <c r="DY8" s="68"/>
      <c r="DZ8" s="68"/>
      <c r="EA8" s="68"/>
      <c r="EB8" s="68"/>
      <c r="EC8" s="68"/>
      <c r="ED8" s="68"/>
      <c r="EE8" s="68"/>
      <c r="EF8" s="68"/>
      <c r="EG8" s="68"/>
      <c r="EH8" s="68"/>
      <c r="EI8" s="68"/>
      <c r="EJ8" s="68"/>
      <c r="EK8" s="68"/>
      <c r="EL8" s="68"/>
      <c r="EM8" s="68"/>
      <c r="EN8" s="68"/>
      <c r="EO8" s="68"/>
      <c r="EP8" s="68"/>
      <c r="EQ8" s="68"/>
      <c r="ER8" s="68"/>
      <c r="ES8" s="68"/>
      <c r="ET8" s="68"/>
      <c r="EU8" s="68"/>
      <c r="EV8" s="68"/>
      <c r="EW8" s="68"/>
      <c r="EX8" s="68"/>
      <c r="EY8" s="68"/>
      <c r="EZ8" s="68"/>
      <c r="FA8" s="68"/>
      <c r="FB8" s="68"/>
      <c r="FC8" s="68"/>
      <c r="FD8" s="68"/>
      <c r="FE8" s="68"/>
      <c r="FF8" s="68"/>
      <c r="FG8" s="68"/>
      <c r="FH8" s="68"/>
      <c r="FI8" s="68"/>
      <c r="FJ8" s="68"/>
      <c r="FK8" s="68"/>
      <c r="FL8" s="68"/>
      <c r="FM8" s="68"/>
      <c r="FN8" s="68"/>
      <c r="FO8" s="68"/>
      <c r="FP8" s="68"/>
      <c r="FQ8" s="68"/>
      <c r="FR8" s="68"/>
      <c r="FS8" s="68"/>
      <c r="FT8" s="68"/>
      <c r="FU8" s="68"/>
      <c r="FV8" s="68"/>
      <c r="FW8" s="68"/>
      <c r="FX8" s="68"/>
      <c r="FY8" s="68"/>
      <c r="FZ8" s="68"/>
      <c r="GA8" s="68"/>
      <c r="GB8" s="68"/>
      <c r="GC8" s="68"/>
      <c r="GD8" s="68"/>
      <c r="GE8" s="68"/>
      <c r="GF8" s="68"/>
      <c r="GG8" s="68"/>
      <c r="GH8" s="68"/>
      <c r="GI8" s="68"/>
      <c r="GJ8" s="68"/>
      <c r="GK8" s="68"/>
      <c r="GL8" s="68"/>
      <c r="GM8" s="68"/>
      <c r="GN8" s="68"/>
      <c r="GO8" s="68"/>
      <c r="GP8" s="68"/>
      <c r="GQ8" s="68"/>
      <c r="GR8" s="68"/>
      <c r="GS8" s="68"/>
      <c r="GT8" s="68"/>
      <c r="GU8" s="68"/>
      <c r="GV8" s="68"/>
      <c r="GW8" s="68"/>
      <c r="GX8" s="68"/>
      <c r="GY8" s="68"/>
      <c r="GZ8" s="68"/>
      <c r="HA8" s="68"/>
      <c r="HB8" s="68"/>
      <c r="HC8" s="68"/>
      <c r="HD8" s="68"/>
      <c r="HE8" s="68"/>
      <c r="HF8" s="68"/>
      <c r="HG8" s="68"/>
      <c r="HH8" s="68"/>
      <c r="HI8" s="68"/>
      <c r="HJ8" s="68"/>
      <c r="HK8" s="68"/>
      <c r="HL8" s="68"/>
      <c r="HM8" s="68"/>
      <c r="HN8" s="68"/>
      <c r="HO8" s="68"/>
      <c r="HP8" s="68"/>
      <c r="HQ8" s="68"/>
      <c r="HR8" s="68"/>
      <c r="HS8" s="68"/>
      <c r="HT8" s="68"/>
      <c r="HU8" s="68"/>
      <c r="HV8" s="68"/>
      <c r="HW8" s="68"/>
      <c r="HX8" s="68"/>
      <c r="HY8" s="68"/>
      <c r="HZ8" s="68"/>
      <c r="IA8" s="68"/>
      <c r="IB8" s="68"/>
      <c r="IC8" s="68"/>
      <c r="ID8" s="68"/>
      <c r="IE8" s="68"/>
      <c r="IF8" s="68"/>
      <c r="IG8" s="68"/>
      <c r="IH8" s="68"/>
      <c r="II8" s="68"/>
      <c r="IJ8" s="68"/>
      <c r="IK8" s="68"/>
      <c r="IL8" s="68"/>
      <c r="IM8" s="68"/>
      <c r="IN8" s="68"/>
      <c r="IO8" s="68"/>
      <c r="IP8" s="68"/>
      <c r="IQ8" s="68"/>
      <c r="IR8" s="68"/>
      <c r="IS8" s="68"/>
      <c r="IT8" s="68"/>
      <c r="IU8" s="68"/>
      <c r="IV8" s="68"/>
    </row>
    <row r="9" spans="1:256" ht="36.75" hidden="1" customHeight="1">
      <c r="A9" s="69">
        <v>1.5</v>
      </c>
      <c r="B9" s="374" t="s">
        <v>67</v>
      </c>
      <c r="C9" s="374"/>
      <c r="D9" s="374"/>
      <c r="E9" s="374"/>
      <c r="F9" s="70"/>
      <c r="G9" s="70"/>
      <c r="H9" s="71"/>
      <c r="I9" s="101"/>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72"/>
      <c r="CZ9" s="72"/>
      <c r="DA9" s="72"/>
      <c r="DB9" s="72"/>
      <c r="DC9" s="72"/>
      <c r="DD9" s="72"/>
      <c r="DE9" s="72"/>
      <c r="DF9" s="72"/>
      <c r="DG9" s="72"/>
      <c r="DH9" s="72"/>
      <c r="DI9" s="72"/>
      <c r="DJ9" s="72"/>
      <c r="DK9" s="72"/>
      <c r="DL9" s="72"/>
      <c r="DM9" s="72"/>
      <c r="DN9" s="72"/>
      <c r="DO9" s="72"/>
      <c r="DP9" s="72"/>
      <c r="DQ9" s="72"/>
      <c r="DR9" s="72"/>
      <c r="DS9" s="72"/>
      <c r="DT9" s="72"/>
      <c r="DU9" s="72"/>
      <c r="DV9" s="72"/>
      <c r="DW9" s="72"/>
      <c r="DX9" s="72"/>
      <c r="DY9" s="72"/>
      <c r="DZ9" s="72"/>
      <c r="EA9" s="72"/>
      <c r="EB9" s="72"/>
      <c r="EC9" s="72"/>
      <c r="ED9" s="72"/>
      <c r="EE9" s="72"/>
      <c r="EF9" s="72"/>
      <c r="EG9" s="72"/>
      <c r="EH9" s="72"/>
      <c r="EI9" s="72"/>
      <c r="EJ9" s="72"/>
      <c r="EK9" s="72"/>
      <c r="EL9" s="72"/>
      <c r="EM9" s="72"/>
      <c r="EN9" s="72"/>
      <c r="EO9" s="72"/>
      <c r="EP9" s="72"/>
      <c r="EQ9" s="72"/>
      <c r="ER9" s="72"/>
      <c r="ES9" s="72"/>
      <c r="ET9" s="72"/>
      <c r="EU9" s="72"/>
      <c r="EV9" s="72"/>
      <c r="EW9" s="72"/>
      <c r="EX9" s="72"/>
      <c r="EY9" s="72"/>
      <c r="EZ9" s="72"/>
      <c r="FA9" s="72"/>
      <c r="FB9" s="72"/>
      <c r="FC9" s="72"/>
      <c r="FD9" s="72"/>
      <c r="FE9" s="72"/>
      <c r="FF9" s="72"/>
      <c r="FG9" s="72"/>
      <c r="FH9" s="72"/>
      <c r="FI9" s="72"/>
      <c r="FJ9" s="72"/>
      <c r="FK9" s="72"/>
      <c r="FL9" s="72"/>
      <c r="FM9" s="72"/>
      <c r="FN9" s="72"/>
      <c r="FO9" s="72"/>
      <c r="FP9" s="72"/>
      <c r="FQ9" s="72"/>
      <c r="FR9" s="72"/>
      <c r="FS9" s="72"/>
      <c r="FT9" s="72"/>
      <c r="FU9" s="72"/>
      <c r="FV9" s="72"/>
      <c r="FW9" s="72"/>
      <c r="FX9" s="72"/>
      <c r="FY9" s="72"/>
      <c r="FZ9" s="72"/>
      <c r="GA9" s="72"/>
      <c r="GB9" s="72"/>
      <c r="GC9" s="72"/>
      <c r="GD9" s="72"/>
      <c r="GE9" s="72"/>
      <c r="GF9" s="72"/>
      <c r="GG9" s="72"/>
      <c r="GH9" s="72"/>
      <c r="GI9" s="72"/>
      <c r="GJ9" s="72"/>
      <c r="GK9" s="72"/>
      <c r="GL9" s="72"/>
      <c r="GM9" s="72"/>
      <c r="GN9" s="72"/>
      <c r="GO9" s="72"/>
      <c r="GP9" s="72"/>
      <c r="GQ9" s="72"/>
      <c r="GR9" s="72"/>
      <c r="GS9" s="72"/>
      <c r="GT9" s="72"/>
      <c r="GU9" s="72"/>
      <c r="GV9" s="72"/>
      <c r="GW9" s="72"/>
      <c r="GX9" s="72"/>
      <c r="GY9" s="72"/>
      <c r="GZ9" s="72"/>
      <c r="HA9" s="72"/>
      <c r="HB9" s="72"/>
      <c r="HC9" s="72"/>
      <c r="HD9" s="72"/>
      <c r="HE9" s="72"/>
      <c r="HF9" s="72"/>
      <c r="HG9" s="72"/>
      <c r="HH9" s="72"/>
      <c r="HI9" s="72"/>
      <c r="HJ9" s="72"/>
      <c r="HK9" s="72"/>
      <c r="HL9" s="72"/>
      <c r="HM9" s="72"/>
      <c r="HN9" s="72"/>
      <c r="HO9" s="72"/>
      <c r="HP9" s="72"/>
      <c r="HQ9" s="72"/>
      <c r="HR9" s="72"/>
      <c r="HS9" s="72"/>
      <c r="HT9" s="72"/>
      <c r="HU9" s="72"/>
      <c r="HV9" s="72"/>
      <c r="HW9" s="72"/>
      <c r="HX9" s="72"/>
      <c r="HY9" s="72"/>
      <c r="HZ9" s="72"/>
      <c r="IA9" s="72"/>
      <c r="IB9" s="72"/>
      <c r="IC9" s="72"/>
      <c r="ID9" s="72"/>
      <c r="IE9" s="72"/>
      <c r="IF9" s="72"/>
      <c r="IG9" s="72"/>
      <c r="IH9" s="72"/>
      <c r="II9" s="72"/>
      <c r="IJ9" s="72"/>
      <c r="IK9" s="72"/>
      <c r="IL9" s="72"/>
      <c r="IM9" s="72"/>
      <c r="IN9" s="72"/>
      <c r="IO9" s="72"/>
      <c r="IP9" s="72"/>
      <c r="IQ9" s="72"/>
      <c r="IR9" s="72"/>
      <c r="IS9" s="72"/>
      <c r="IT9" s="72"/>
      <c r="IU9" s="72"/>
      <c r="IV9" s="72"/>
    </row>
    <row r="10" spans="1:256" ht="15" hidden="1">
      <c r="A10" s="69"/>
      <c r="B10" s="73" t="s">
        <v>68</v>
      </c>
      <c r="C10" s="74"/>
      <c r="D10" s="75"/>
      <c r="E10" s="71"/>
      <c r="F10" s="71"/>
      <c r="G10" s="71"/>
      <c r="H10" s="71"/>
      <c r="I10" s="101"/>
      <c r="J10" s="72"/>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72"/>
      <c r="CZ10" s="72"/>
      <c r="DA10" s="72"/>
      <c r="DB10" s="72"/>
      <c r="DC10" s="72"/>
      <c r="DD10" s="72"/>
      <c r="DE10" s="72"/>
      <c r="DF10" s="72"/>
      <c r="DG10" s="72"/>
      <c r="DH10" s="72"/>
      <c r="DI10" s="72"/>
      <c r="DJ10" s="72"/>
      <c r="DK10" s="72"/>
      <c r="DL10" s="72"/>
      <c r="DM10" s="72"/>
      <c r="DN10" s="72"/>
      <c r="DO10" s="72"/>
      <c r="DP10" s="72"/>
      <c r="DQ10" s="72"/>
      <c r="DR10" s="72"/>
      <c r="DS10" s="72"/>
      <c r="DT10" s="72"/>
      <c r="DU10" s="72"/>
      <c r="DV10" s="72"/>
      <c r="DW10" s="72"/>
      <c r="DX10" s="72"/>
      <c r="DY10" s="72"/>
      <c r="DZ10" s="72"/>
      <c r="EA10" s="72"/>
      <c r="EB10" s="72"/>
      <c r="EC10" s="72"/>
      <c r="ED10" s="72"/>
      <c r="EE10" s="72"/>
      <c r="EF10" s="72"/>
      <c r="EG10" s="72"/>
      <c r="EH10" s="72"/>
      <c r="EI10" s="72"/>
      <c r="EJ10" s="72"/>
      <c r="EK10" s="72"/>
      <c r="EL10" s="72"/>
      <c r="EM10" s="72"/>
      <c r="EN10" s="72"/>
      <c r="EO10" s="72"/>
      <c r="EP10" s="72"/>
      <c r="EQ10" s="72"/>
      <c r="ER10" s="72"/>
      <c r="ES10" s="72"/>
      <c r="ET10" s="72"/>
      <c r="EU10" s="72"/>
      <c r="EV10" s="72"/>
      <c r="EW10" s="72"/>
      <c r="EX10" s="72"/>
      <c r="EY10" s="72"/>
      <c r="EZ10" s="72"/>
      <c r="FA10" s="72"/>
      <c r="FB10" s="72"/>
      <c r="FC10" s="72"/>
      <c r="FD10" s="72"/>
      <c r="FE10" s="72"/>
      <c r="FF10" s="72"/>
      <c r="FG10" s="72"/>
      <c r="FH10" s="72"/>
      <c r="FI10" s="72"/>
      <c r="FJ10" s="72"/>
      <c r="FK10" s="72"/>
      <c r="FL10" s="72"/>
      <c r="FM10" s="72"/>
      <c r="FN10" s="72"/>
      <c r="FO10" s="72"/>
      <c r="FP10" s="72"/>
      <c r="FQ10" s="72"/>
      <c r="FR10" s="72"/>
      <c r="FS10" s="72"/>
      <c r="FT10" s="72"/>
      <c r="FU10" s="72"/>
      <c r="FV10" s="72"/>
      <c r="FW10" s="72"/>
      <c r="FX10" s="72"/>
      <c r="FY10" s="72"/>
      <c r="FZ10" s="72"/>
      <c r="GA10" s="72"/>
      <c r="GB10" s="72"/>
      <c r="GC10" s="72"/>
      <c r="GD10" s="72"/>
      <c r="GE10" s="72"/>
      <c r="GF10" s="72"/>
      <c r="GG10" s="72"/>
      <c r="GH10" s="72"/>
      <c r="GI10" s="72"/>
      <c r="GJ10" s="72"/>
      <c r="GK10" s="72"/>
      <c r="GL10" s="72"/>
      <c r="GM10" s="72"/>
      <c r="GN10" s="72"/>
      <c r="GO10" s="72"/>
      <c r="GP10" s="72"/>
      <c r="GQ10" s="72"/>
      <c r="GR10" s="72"/>
      <c r="GS10" s="72"/>
      <c r="GT10" s="72"/>
      <c r="GU10" s="72"/>
      <c r="GV10" s="72"/>
      <c r="GW10" s="72"/>
      <c r="GX10" s="72"/>
      <c r="GY10" s="72"/>
      <c r="GZ10" s="72"/>
      <c r="HA10" s="72"/>
      <c r="HB10" s="72"/>
      <c r="HC10" s="72"/>
      <c r="HD10" s="72"/>
      <c r="HE10" s="72"/>
      <c r="HF10" s="72"/>
      <c r="HG10" s="72"/>
      <c r="HH10" s="72"/>
      <c r="HI10" s="72"/>
      <c r="HJ10" s="72"/>
      <c r="HK10" s="72"/>
      <c r="HL10" s="72"/>
      <c r="HM10" s="72"/>
      <c r="HN10" s="72"/>
      <c r="HO10" s="72"/>
      <c r="HP10" s="72"/>
      <c r="HQ10" s="72"/>
      <c r="HR10" s="72"/>
      <c r="HS10" s="72"/>
      <c r="HT10" s="72"/>
      <c r="HU10" s="72"/>
      <c r="HV10" s="72"/>
      <c r="HW10" s="72"/>
      <c r="HX10" s="72"/>
      <c r="HY10" s="72"/>
      <c r="HZ10" s="72"/>
      <c r="IA10" s="72"/>
      <c r="IB10" s="72"/>
      <c r="IC10" s="72"/>
      <c r="ID10" s="72"/>
      <c r="IE10" s="72"/>
      <c r="IF10" s="72"/>
      <c r="IG10" s="72"/>
      <c r="IH10" s="72"/>
      <c r="II10" s="72"/>
      <c r="IJ10" s="72"/>
      <c r="IK10" s="72"/>
      <c r="IL10" s="72"/>
      <c r="IM10" s="72"/>
      <c r="IN10" s="72"/>
      <c r="IO10" s="72"/>
      <c r="IP10" s="72"/>
      <c r="IQ10" s="72"/>
      <c r="IR10" s="72"/>
      <c r="IS10" s="72"/>
      <c r="IT10" s="72"/>
      <c r="IU10" s="72"/>
      <c r="IV10" s="72"/>
    </row>
    <row r="11" spans="1:256" ht="16.5" hidden="1">
      <c r="A11" s="69"/>
      <c r="B11" s="76" t="s">
        <v>69</v>
      </c>
      <c r="C11" s="77">
        <v>1</v>
      </c>
      <c r="D11" s="75">
        <v>2</v>
      </c>
      <c r="E11" s="71">
        <v>7.2</v>
      </c>
      <c r="F11" s="71">
        <v>2</v>
      </c>
      <c r="G11" s="71">
        <v>1.5</v>
      </c>
      <c r="H11" s="78">
        <f>PRODUCT(C11:G11)</f>
        <v>43.2</v>
      </c>
      <c r="I11" s="102" t="s">
        <v>70</v>
      </c>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c r="DJ11" s="72"/>
      <c r="DK11" s="72"/>
      <c r="DL11" s="72"/>
      <c r="DM11" s="72"/>
      <c r="DN11" s="72"/>
      <c r="DO11" s="72"/>
      <c r="DP11" s="72"/>
      <c r="DQ11" s="72"/>
      <c r="DR11" s="72"/>
      <c r="DS11" s="72"/>
      <c r="DT11" s="72"/>
      <c r="DU11" s="72"/>
      <c r="DV11" s="72"/>
      <c r="DW11" s="72"/>
      <c r="DX11" s="72"/>
      <c r="DY11" s="72"/>
      <c r="DZ11" s="72"/>
      <c r="EA11" s="72"/>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2"/>
      <c r="FH11" s="72"/>
      <c r="FI11" s="72"/>
      <c r="FJ11" s="72"/>
      <c r="FK11" s="72"/>
      <c r="FL11" s="72"/>
      <c r="FM11" s="72"/>
      <c r="FN11" s="72"/>
      <c r="FO11" s="72"/>
      <c r="FP11" s="72"/>
      <c r="FQ11" s="72"/>
      <c r="FR11" s="72"/>
      <c r="FS11" s="72"/>
      <c r="FT11" s="72"/>
      <c r="FU11" s="72"/>
      <c r="FV11" s="72"/>
      <c r="FW11" s="72"/>
      <c r="FX11" s="72"/>
      <c r="FY11" s="72"/>
      <c r="FZ11" s="72"/>
      <c r="GA11" s="72"/>
      <c r="GB11" s="72"/>
      <c r="GC11" s="72"/>
      <c r="GD11" s="72"/>
      <c r="GE11" s="72"/>
      <c r="GF11" s="72"/>
      <c r="GG11" s="72"/>
      <c r="GH11" s="72"/>
      <c r="GI11" s="72"/>
      <c r="GJ11" s="72"/>
      <c r="GK11" s="72"/>
      <c r="GL11" s="72"/>
      <c r="GM11" s="72"/>
      <c r="GN11" s="72"/>
      <c r="GO11" s="72"/>
      <c r="GP11" s="72"/>
      <c r="GQ11" s="72"/>
      <c r="GR11" s="72"/>
      <c r="GS11" s="72"/>
      <c r="GT11" s="72"/>
      <c r="GU11" s="72"/>
      <c r="GV11" s="72"/>
      <c r="GW11" s="72"/>
      <c r="GX11" s="72"/>
      <c r="GY11" s="72"/>
      <c r="GZ11" s="72"/>
      <c r="HA11" s="72"/>
      <c r="HB11" s="72"/>
      <c r="HC11" s="72"/>
      <c r="HD11" s="72"/>
      <c r="HE11" s="72"/>
      <c r="HF11" s="72"/>
      <c r="HG11" s="72"/>
      <c r="HH11" s="72"/>
      <c r="HI11" s="72"/>
      <c r="HJ11" s="72"/>
      <c r="HK11" s="72"/>
      <c r="HL11" s="72"/>
      <c r="HM11" s="72"/>
      <c r="HN11" s="72"/>
      <c r="HO11" s="72"/>
      <c r="HP11" s="72"/>
      <c r="HQ11" s="72"/>
      <c r="HR11" s="72"/>
      <c r="HS11" s="72"/>
      <c r="HT11" s="72"/>
      <c r="HU11" s="72"/>
      <c r="HV11" s="72"/>
      <c r="HW11" s="72"/>
      <c r="HX11" s="72"/>
      <c r="HY11" s="72"/>
      <c r="HZ11" s="72"/>
      <c r="IA11" s="72"/>
      <c r="IB11" s="72"/>
      <c r="IC11" s="72"/>
      <c r="ID11" s="72"/>
      <c r="IE11" s="72"/>
      <c r="IF11" s="72"/>
      <c r="IG11" s="72"/>
      <c r="IH11" s="72"/>
      <c r="II11" s="72"/>
      <c r="IJ11" s="72"/>
      <c r="IK11" s="72"/>
      <c r="IL11" s="72"/>
      <c r="IM11" s="72"/>
      <c r="IN11" s="72"/>
      <c r="IO11" s="72"/>
      <c r="IP11" s="72"/>
      <c r="IQ11" s="72"/>
      <c r="IR11" s="72"/>
      <c r="IS11" s="72"/>
      <c r="IT11" s="72"/>
      <c r="IU11" s="72"/>
      <c r="IV11" s="72"/>
    </row>
    <row r="12" spans="1:256" ht="34.5" hidden="1" customHeight="1">
      <c r="A12" s="69">
        <v>2.1</v>
      </c>
      <c r="B12" s="355" t="s">
        <v>71</v>
      </c>
      <c r="C12" s="355"/>
      <c r="D12" s="355"/>
      <c r="E12" s="79"/>
      <c r="F12" s="79"/>
      <c r="G12" s="79"/>
      <c r="H12" s="80"/>
      <c r="I12" s="103"/>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c r="DJ12" s="72"/>
      <c r="DK12" s="72"/>
      <c r="DL12" s="72"/>
      <c r="DM12" s="72"/>
      <c r="DN12" s="72"/>
      <c r="DO12" s="72"/>
      <c r="DP12" s="72"/>
      <c r="DQ12" s="72"/>
      <c r="DR12" s="72"/>
      <c r="DS12" s="72"/>
      <c r="DT12" s="72"/>
      <c r="DU12" s="72"/>
      <c r="DV12" s="72"/>
      <c r="DW12" s="72"/>
      <c r="DX12" s="72"/>
      <c r="DY12" s="72"/>
      <c r="DZ12" s="72"/>
      <c r="EA12" s="72"/>
      <c r="EB12" s="72"/>
      <c r="EC12" s="72"/>
      <c r="ED12" s="72"/>
      <c r="EE12" s="72"/>
      <c r="EF12" s="72"/>
      <c r="EG12" s="72"/>
      <c r="EH12" s="72"/>
      <c r="EI12" s="72"/>
      <c r="EJ12" s="72"/>
      <c r="EK12" s="72"/>
      <c r="EL12" s="72"/>
      <c r="EM12" s="72"/>
      <c r="EN12" s="72"/>
      <c r="EO12" s="72"/>
      <c r="EP12" s="72"/>
      <c r="EQ12" s="72"/>
      <c r="ER12" s="72"/>
      <c r="ES12" s="72"/>
      <c r="ET12" s="72"/>
      <c r="EU12" s="72"/>
      <c r="EV12" s="72"/>
      <c r="EW12" s="72"/>
      <c r="EX12" s="72"/>
      <c r="EY12" s="72"/>
      <c r="EZ12" s="72"/>
      <c r="FA12" s="72"/>
      <c r="FB12" s="72"/>
      <c r="FC12" s="72"/>
      <c r="FD12" s="72"/>
      <c r="FE12" s="72"/>
      <c r="FF12" s="72"/>
      <c r="FG12" s="72"/>
      <c r="FH12" s="72"/>
      <c r="FI12" s="72"/>
      <c r="FJ12" s="72"/>
      <c r="FK12" s="72"/>
      <c r="FL12" s="72"/>
      <c r="FM12" s="72"/>
      <c r="FN12" s="72"/>
      <c r="FO12" s="72"/>
      <c r="FP12" s="72"/>
      <c r="FQ12" s="72"/>
      <c r="FR12" s="72"/>
      <c r="FS12" s="72"/>
      <c r="FT12" s="72"/>
      <c r="FU12" s="72"/>
      <c r="FV12" s="72"/>
      <c r="FW12" s="72"/>
      <c r="FX12" s="72"/>
      <c r="FY12" s="72"/>
      <c r="FZ12" s="72"/>
      <c r="GA12" s="72"/>
      <c r="GB12" s="72"/>
      <c r="GC12" s="72"/>
      <c r="GD12" s="72"/>
      <c r="GE12" s="72"/>
      <c r="GF12" s="72"/>
      <c r="GG12" s="72"/>
      <c r="GH12" s="72"/>
      <c r="GI12" s="72"/>
      <c r="GJ12" s="72"/>
      <c r="GK12" s="72"/>
      <c r="GL12" s="72"/>
      <c r="GM12" s="72"/>
      <c r="GN12" s="72"/>
      <c r="GO12" s="72"/>
      <c r="GP12" s="72"/>
      <c r="GQ12" s="72"/>
      <c r="GR12" s="72"/>
      <c r="GS12" s="72"/>
      <c r="GT12" s="72"/>
      <c r="GU12" s="72"/>
      <c r="GV12" s="72"/>
      <c r="GW12" s="72"/>
      <c r="GX12" s="72"/>
      <c r="GY12" s="72"/>
      <c r="GZ12" s="72"/>
      <c r="HA12" s="72"/>
      <c r="HB12" s="72"/>
      <c r="HC12" s="72"/>
      <c r="HD12" s="72"/>
      <c r="HE12" s="72"/>
      <c r="HF12" s="72"/>
      <c r="HG12" s="72"/>
      <c r="HH12" s="72"/>
      <c r="HI12" s="72"/>
      <c r="HJ12" s="72"/>
      <c r="HK12" s="72"/>
      <c r="HL12" s="72"/>
      <c r="HM12" s="72"/>
      <c r="HN12" s="72"/>
      <c r="HO12" s="72"/>
      <c r="HP12" s="72"/>
      <c r="HQ12" s="72"/>
      <c r="HR12" s="72"/>
      <c r="HS12" s="72"/>
      <c r="HT12" s="72"/>
      <c r="HU12" s="72"/>
      <c r="HV12" s="72"/>
      <c r="HW12" s="72"/>
      <c r="HX12" s="72"/>
      <c r="HY12" s="72"/>
      <c r="HZ12" s="72"/>
      <c r="IA12" s="72"/>
      <c r="IB12" s="72"/>
      <c r="IC12" s="72"/>
      <c r="ID12" s="72"/>
      <c r="IE12" s="72"/>
      <c r="IF12" s="72"/>
      <c r="IG12" s="72"/>
      <c r="IH12" s="72"/>
      <c r="II12" s="72"/>
      <c r="IJ12" s="72"/>
      <c r="IK12" s="72"/>
      <c r="IL12" s="72"/>
      <c r="IM12" s="72"/>
      <c r="IN12" s="72"/>
      <c r="IO12" s="72"/>
      <c r="IP12" s="72"/>
      <c r="IQ12" s="72"/>
      <c r="IR12" s="72"/>
      <c r="IS12" s="72"/>
      <c r="IT12" s="72"/>
      <c r="IU12" s="72"/>
      <c r="IV12" s="72"/>
    </row>
    <row r="13" spans="1:256" ht="16.5" hidden="1">
      <c r="A13" s="69"/>
      <c r="B13" s="76" t="s">
        <v>69</v>
      </c>
      <c r="C13" s="77">
        <v>1</v>
      </c>
      <c r="D13" s="75">
        <v>2</v>
      </c>
      <c r="E13" s="71">
        <f>E11</f>
        <v>7.2</v>
      </c>
      <c r="F13" s="71">
        <v>2</v>
      </c>
      <c r="G13" s="71">
        <v>0.15</v>
      </c>
      <c r="H13" s="78">
        <f>PRODUCT(C13:G13)</f>
        <v>4.32</v>
      </c>
      <c r="I13" s="102" t="s">
        <v>70</v>
      </c>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72"/>
      <c r="CZ13" s="72"/>
      <c r="DA13" s="72"/>
      <c r="DB13" s="72"/>
      <c r="DC13" s="72"/>
      <c r="DD13" s="72"/>
      <c r="DE13" s="72"/>
      <c r="DF13" s="72"/>
      <c r="DG13" s="72"/>
      <c r="DH13" s="72"/>
      <c r="DI13" s="72"/>
      <c r="DJ13" s="72"/>
      <c r="DK13" s="72"/>
      <c r="DL13" s="72"/>
      <c r="DM13" s="72"/>
      <c r="DN13" s="72"/>
      <c r="DO13" s="72"/>
      <c r="DP13" s="72"/>
      <c r="DQ13" s="72"/>
      <c r="DR13" s="72"/>
      <c r="DS13" s="72"/>
      <c r="DT13" s="72"/>
      <c r="DU13" s="72"/>
      <c r="DV13" s="72"/>
      <c r="DW13" s="72"/>
      <c r="DX13" s="72"/>
      <c r="DY13" s="72"/>
      <c r="DZ13" s="72"/>
      <c r="EA13" s="72"/>
      <c r="EB13" s="72"/>
      <c r="EC13" s="72"/>
      <c r="ED13" s="72"/>
      <c r="EE13" s="72"/>
      <c r="EF13" s="72"/>
      <c r="EG13" s="72"/>
      <c r="EH13" s="72"/>
      <c r="EI13" s="72"/>
      <c r="EJ13" s="72"/>
      <c r="EK13" s="72"/>
      <c r="EL13" s="72"/>
      <c r="EM13" s="72"/>
      <c r="EN13" s="72"/>
      <c r="EO13" s="72"/>
      <c r="EP13" s="72"/>
      <c r="EQ13" s="72"/>
      <c r="ER13" s="72"/>
      <c r="ES13" s="72"/>
      <c r="ET13" s="72"/>
      <c r="EU13" s="72"/>
      <c r="EV13" s="72"/>
      <c r="EW13" s="72"/>
      <c r="EX13" s="72"/>
      <c r="EY13" s="72"/>
      <c r="EZ13" s="72"/>
      <c r="FA13" s="72"/>
      <c r="FB13" s="72"/>
      <c r="FC13" s="72"/>
      <c r="FD13" s="72"/>
      <c r="FE13" s="72"/>
      <c r="FF13" s="72"/>
      <c r="FG13" s="72"/>
      <c r="FH13" s="72"/>
      <c r="FI13" s="72"/>
      <c r="FJ13" s="72"/>
      <c r="FK13" s="72"/>
      <c r="FL13" s="72"/>
      <c r="FM13" s="72"/>
      <c r="FN13" s="72"/>
      <c r="FO13" s="72"/>
      <c r="FP13" s="72"/>
      <c r="FQ13" s="72"/>
      <c r="FR13" s="72"/>
      <c r="FS13" s="72"/>
      <c r="FT13" s="72"/>
      <c r="FU13" s="72"/>
      <c r="FV13" s="72"/>
      <c r="FW13" s="72"/>
      <c r="FX13" s="72"/>
      <c r="FY13" s="72"/>
      <c r="FZ13" s="72"/>
      <c r="GA13" s="72"/>
      <c r="GB13" s="72"/>
      <c r="GC13" s="72"/>
      <c r="GD13" s="72"/>
      <c r="GE13" s="72"/>
      <c r="GF13" s="72"/>
      <c r="GG13" s="72"/>
      <c r="GH13" s="72"/>
      <c r="GI13" s="72"/>
      <c r="GJ13" s="72"/>
      <c r="GK13" s="72"/>
      <c r="GL13" s="72"/>
      <c r="GM13" s="72"/>
      <c r="GN13" s="72"/>
      <c r="GO13" s="72"/>
      <c r="GP13" s="72"/>
      <c r="GQ13" s="72"/>
      <c r="GR13" s="72"/>
      <c r="GS13" s="72"/>
      <c r="GT13" s="72"/>
      <c r="GU13" s="72"/>
      <c r="GV13" s="72"/>
      <c r="GW13" s="72"/>
      <c r="GX13" s="72"/>
      <c r="GY13" s="72"/>
      <c r="GZ13" s="72"/>
      <c r="HA13" s="72"/>
      <c r="HB13" s="72"/>
      <c r="HC13" s="72"/>
      <c r="HD13" s="72"/>
      <c r="HE13" s="72"/>
      <c r="HF13" s="72"/>
      <c r="HG13" s="72"/>
      <c r="HH13" s="72"/>
      <c r="HI13" s="72"/>
      <c r="HJ13" s="72"/>
      <c r="HK13" s="72"/>
      <c r="HL13" s="72"/>
      <c r="HM13" s="72"/>
      <c r="HN13" s="72"/>
      <c r="HO13" s="72"/>
      <c r="HP13" s="72"/>
      <c r="HQ13" s="72"/>
      <c r="HR13" s="72"/>
      <c r="HS13" s="72"/>
      <c r="HT13" s="72"/>
      <c r="HU13" s="72"/>
      <c r="HV13" s="72"/>
      <c r="HW13" s="72"/>
      <c r="HX13" s="72"/>
      <c r="HY13" s="72"/>
      <c r="HZ13" s="72"/>
      <c r="IA13" s="72"/>
      <c r="IB13" s="72"/>
      <c r="IC13" s="72"/>
      <c r="ID13" s="72"/>
      <c r="IE13" s="72"/>
      <c r="IF13" s="72"/>
      <c r="IG13" s="72"/>
      <c r="IH13" s="72"/>
      <c r="II13" s="72"/>
      <c r="IJ13" s="72"/>
      <c r="IK13" s="72"/>
      <c r="IL13" s="72"/>
      <c r="IM13" s="72"/>
      <c r="IN13" s="72"/>
      <c r="IO13" s="72"/>
      <c r="IP13" s="72"/>
      <c r="IQ13" s="72"/>
      <c r="IR13" s="72"/>
      <c r="IS13" s="72"/>
      <c r="IT13" s="72"/>
      <c r="IU13" s="72"/>
      <c r="IV13" s="72"/>
    </row>
    <row r="14" spans="1:256" ht="33" hidden="1" customHeight="1">
      <c r="A14" s="69">
        <v>3.1</v>
      </c>
      <c r="B14" s="355" t="s">
        <v>72</v>
      </c>
      <c r="C14" s="355"/>
      <c r="D14" s="355"/>
      <c r="E14" s="355"/>
      <c r="F14" s="79"/>
      <c r="G14" s="79"/>
      <c r="H14" s="80"/>
      <c r="I14" s="103"/>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72"/>
      <c r="CZ14" s="72"/>
      <c r="DA14" s="72"/>
      <c r="DB14" s="72"/>
      <c r="DC14" s="72"/>
      <c r="DD14" s="72"/>
      <c r="DE14" s="72"/>
      <c r="DF14" s="72"/>
      <c r="DG14" s="72"/>
      <c r="DH14" s="72"/>
      <c r="DI14" s="72"/>
      <c r="DJ14" s="72"/>
      <c r="DK14" s="72"/>
      <c r="DL14" s="72"/>
      <c r="DM14" s="72"/>
      <c r="DN14" s="72"/>
      <c r="DO14" s="72"/>
      <c r="DP14" s="72"/>
      <c r="DQ14" s="72"/>
      <c r="DR14" s="72"/>
      <c r="DS14" s="72"/>
      <c r="DT14" s="72"/>
      <c r="DU14" s="72"/>
      <c r="DV14" s="72"/>
      <c r="DW14" s="72"/>
      <c r="DX14" s="72"/>
      <c r="DY14" s="72"/>
      <c r="DZ14" s="72"/>
      <c r="EA14" s="72"/>
      <c r="EB14" s="72"/>
      <c r="EC14" s="72"/>
      <c r="ED14" s="72"/>
      <c r="EE14" s="72"/>
      <c r="EF14" s="72"/>
      <c r="EG14" s="72"/>
      <c r="EH14" s="72"/>
      <c r="EI14" s="72"/>
      <c r="EJ14" s="72"/>
      <c r="EK14" s="72"/>
      <c r="EL14" s="72"/>
      <c r="EM14" s="72"/>
      <c r="EN14" s="72"/>
      <c r="EO14" s="72"/>
      <c r="EP14" s="72"/>
      <c r="EQ14" s="72"/>
      <c r="ER14" s="72"/>
      <c r="ES14" s="72"/>
      <c r="ET14" s="72"/>
      <c r="EU14" s="72"/>
      <c r="EV14" s="72"/>
      <c r="EW14" s="72"/>
      <c r="EX14" s="72"/>
      <c r="EY14" s="72"/>
      <c r="EZ14" s="72"/>
      <c r="FA14" s="72"/>
      <c r="FB14" s="72"/>
      <c r="FC14" s="72"/>
      <c r="FD14" s="72"/>
      <c r="FE14" s="72"/>
      <c r="FF14" s="72"/>
      <c r="FG14" s="72"/>
      <c r="FH14" s="72"/>
      <c r="FI14" s="72"/>
      <c r="FJ14" s="72"/>
      <c r="FK14" s="72"/>
      <c r="FL14" s="72"/>
      <c r="FM14" s="72"/>
      <c r="FN14" s="72"/>
      <c r="FO14" s="72"/>
      <c r="FP14" s="72"/>
      <c r="FQ14" s="72"/>
      <c r="FR14" s="72"/>
      <c r="FS14" s="72"/>
      <c r="FT14" s="72"/>
      <c r="FU14" s="72"/>
      <c r="FV14" s="72"/>
      <c r="FW14" s="72"/>
      <c r="FX14" s="72"/>
      <c r="FY14" s="72"/>
      <c r="FZ14" s="72"/>
      <c r="GA14" s="72"/>
      <c r="GB14" s="72"/>
      <c r="GC14" s="72"/>
      <c r="GD14" s="72"/>
      <c r="GE14" s="72"/>
      <c r="GF14" s="72"/>
      <c r="GG14" s="72"/>
      <c r="GH14" s="72"/>
      <c r="GI14" s="72"/>
      <c r="GJ14" s="72"/>
      <c r="GK14" s="72"/>
      <c r="GL14" s="72"/>
      <c r="GM14" s="72"/>
      <c r="GN14" s="72"/>
      <c r="GO14" s="72"/>
      <c r="GP14" s="72"/>
      <c r="GQ14" s="72"/>
      <c r="GR14" s="72"/>
      <c r="GS14" s="72"/>
      <c r="GT14" s="72"/>
      <c r="GU14" s="72"/>
      <c r="GV14" s="72"/>
      <c r="GW14" s="72"/>
      <c r="GX14" s="72"/>
      <c r="GY14" s="72"/>
      <c r="GZ14" s="72"/>
      <c r="HA14" s="72"/>
      <c r="HB14" s="72"/>
      <c r="HC14" s="72"/>
      <c r="HD14" s="72"/>
      <c r="HE14" s="72"/>
      <c r="HF14" s="72"/>
      <c r="HG14" s="72"/>
      <c r="HH14" s="72"/>
      <c r="HI14" s="72"/>
      <c r="HJ14" s="72"/>
      <c r="HK14" s="72"/>
      <c r="HL14" s="72"/>
      <c r="HM14" s="72"/>
      <c r="HN14" s="72"/>
      <c r="HO14" s="72"/>
      <c r="HP14" s="72"/>
      <c r="HQ14" s="72"/>
      <c r="HR14" s="72"/>
      <c r="HS14" s="72"/>
      <c r="HT14" s="72"/>
      <c r="HU14" s="72"/>
      <c r="HV14" s="72"/>
      <c r="HW14" s="72"/>
      <c r="HX14" s="72"/>
      <c r="HY14" s="72"/>
      <c r="HZ14" s="72"/>
      <c r="IA14" s="72"/>
      <c r="IB14" s="72"/>
      <c r="IC14" s="72"/>
      <c r="ID14" s="72"/>
      <c r="IE14" s="72"/>
      <c r="IF14" s="72"/>
      <c r="IG14" s="72"/>
      <c r="IH14" s="72"/>
      <c r="II14" s="72"/>
      <c r="IJ14" s="72"/>
      <c r="IK14" s="72"/>
      <c r="IL14" s="72"/>
      <c r="IM14" s="72"/>
      <c r="IN14" s="72"/>
      <c r="IO14" s="72"/>
      <c r="IP14" s="72"/>
      <c r="IQ14" s="72"/>
      <c r="IR14" s="72"/>
      <c r="IS14" s="72"/>
      <c r="IT14" s="72"/>
      <c r="IU14" s="72"/>
      <c r="IV14" s="72"/>
    </row>
    <row r="15" spans="1:256" ht="29.25" hidden="1" customHeight="1">
      <c r="A15" s="81"/>
      <c r="B15" s="76" t="s">
        <v>73</v>
      </c>
      <c r="C15" s="77">
        <v>1</v>
      </c>
      <c r="D15" s="75">
        <v>2</v>
      </c>
      <c r="E15" s="71">
        <f>E13</f>
        <v>7.2</v>
      </c>
      <c r="F15" s="71">
        <v>2</v>
      </c>
      <c r="G15" s="71">
        <v>0.2</v>
      </c>
      <c r="H15" s="78">
        <f>PRODUCT(C15:G15)</f>
        <v>5.7600000000000007</v>
      </c>
      <c r="I15" s="102" t="s">
        <v>70</v>
      </c>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8"/>
      <c r="AO15" s="68"/>
      <c r="AP15" s="68"/>
      <c r="AQ15" s="68"/>
      <c r="AR15" s="68"/>
      <c r="AS15" s="68"/>
      <c r="AT15" s="68"/>
      <c r="AU15" s="68"/>
      <c r="AV15" s="68"/>
      <c r="AW15" s="68"/>
      <c r="AX15" s="68"/>
      <c r="AY15" s="68"/>
      <c r="AZ15" s="68"/>
      <c r="BA15" s="68"/>
      <c r="BB15" s="68"/>
      <c r="BC15" s="68"/>
      <c r="BD15" s="68"/>
      <c r="BE15" s="68"/>
      <c r="BF15" s="68"/>
      <c r="BG15" s="68"/>
      <c r="BH15" s="68"/>
      <c r="BI15" s="68"/>
      <c r="BJ15" s="68"/>
      <c r="BK15" s="68"/>
      <c r="BL15" s="68"/>
      <c r="BM15" s="68"/>
      <c r="BN15" s="68"/>
      <c r="BO15" s="68"/>
      <c r="BP15" s="68"/>
      <c r="BQ15" s="68"/>
      <c r="BR15" s="68"/>
      <c r="BS15" s="68"/>
      <c r="BT15" s="68"/>
      <c r="BU15" s="68"/>
      <c r="BV15" s="68"/>
      <c r="BW15" s="68"/>
      <c r="BX15" s="68"/>
      <c r="BY15" s="68"/>
      <c r="BZ15" s="68"/>
      <c r="CA15" s="68"/>
      <c r="CB15" s="68"/>
      <c r="CC15" s="68"/>
      <c r="CD15" s="68"/>
      <c r="CE15" s="68"/>
      <c r="CF15" s="68"/>
      <c r="CG15" s="68"/>
      <c r="CH15" s="68"/>
      <c r="CI15" s="68"/>
      <c r="CJ15" s="68"/>
      <c r="CK15" s="68"/>
      <c r="CL15" s="68"/>
      <c r="CM15" s="68"/>
      <c r="CN15" s="68"/>
      <c r="CO15" s="68"/>
      <c r="CP15" s="68"/>
      <c r="CQ15" s="68"/>
      <c r="CR15" s="68"/>
      <c r="CS15" s="68"/>
      <c r="CT15" s="68"/>
      <c r="CU15" s="68"/>
      <c r="CV15" s="68"/>
      <c r="CW15" s="68"/>
      <c r="CX15" s="68"/>
      <c r="CY15" s="68"/>
      <c r="CZ15" s="68"/>
      <c r="DA15" s="68"/>
      <c r="DB15" s="68"/>
      <c r="DC15" s="68"/>
      <c r="DD15" s="68"/>
      <c r="DE15" s="68"/>
      <c r="DF15" s="68"/>
      <c r="DG15" s="68"/>
      <c r="DH15" s="68"/>
      <c r="DI15" s="68"/>
      <c r="DJ15" s="68"/>
      <c r="DK15" s="68"/>
      <c r="DL15" s="68"/>
      <c r="DM15" s="68"/>
      <c r="DN15" s="68"/>
      <c r="DO15" s="68"/>
      <c r="DP15" s="68"/>
      <c r="DQ15" s="68"/>
      <c r="DR15" s="68"/>
      <c r="DS15" s="68"/>
      <c r="DT15" s="68"/>
      <c r="DU15" s="68"/>
      <c r="DV15" s="68"/>
      <c r="DW15" s="68"/>
      <c r="DX15" s="68"/>
      <c r="DY15" s="68"/>
      <c r="DZ15" s="68"/>
      <c r="EA15" s="68"/>
      <c r="EB15" s="68"/>
      <c r="EC15" s="68"/>
      <c r="ED15" s="68"/>
      <c r="EE15" s="68"/>
      <c r="EF15" s="68"/>
      <c r="EG15" s="68"/>
      <c r="EH15" s="68"/>
      <c r="EI15" s="68"/>
      <c r="EJ15" s="68"/>
      <c r="EK15" s="68"/>
      <c r="EL15" s="68"/>
      <c r="EM15" s="68"/>
      <c r="EN15" s="68"/>
      <c r="EO15" s="68"/>
      <c r="EP15" s="68"/>
      <c r="EQ15" s="68"/>
      <c r="ER15" s="68"/>
      <c r="ES15" s="68"/>
      <c r="ET15" s="68"/>
      <c r="EU15" s="68"/>
      <c r="EV15" s="68"/>
      <c r="EW15" s="68"/>
      <c r="EX15" s="68"/>
      <c r="EY15" s="68"/>
      <c r="EZ15" s="68"/>
      <c r="FA15" s="68"/>
      <c r="FB15" s="68"/>
      <c r="FC15" s="68"/>
      <c r="FD15" s="68"/>
      <c r="FE15" s="68"/>
      <c r="FF15" s="68"/>
      <c r="FG15" s="68"/>
      <c r="FH15" s="68"/>
      <c r="FI15" s="68"/>
      <c r="FJ15" s="68"/>
      <c r="FK15" s="68"/>
      <c r="FL15" s="68"/>
      <c r="FM15" s="68"/>
      <c r="FN15" s="68"/>
      <c r="FO15" s="68"/>
      <c r="FP15" s="68"/>
      <c r="FQ15" s="68"/>
      <c r="FR15" s="68"/>
      <c r="FS15" s="68"/>
      <c r="FT15" s="68"/>
      <c r="FU15" s="68"/>
      <c r="FV15" s="68"/>
      <c r="FW15" s="68"/>
      <c r="FX15" s="68"/>
      <c r="FY15" s="68"/>
      <c r="FZ15" s="68"/>
      <c r="GA15" s="68"/>
      <c r="GB15" s="68"/>
      <c r="GC15" s="68"/>
      <c r="GD15" s="68"/>
      <c r="GE15" s="68"/>
      <c r="GF15" s="68"/>
      <c r="GG15" s="68"/>
      <c r="GH15" s="68"/>
      <c r="GI15" s="68"/>
      <c r="GJ15" s="68"/>
      <c r="GK15" s="68"/>
      <c r="GL15" s="68"/>
      <c r="GM15" s="68"/>
      <c r="GN15" s="68"/>
      <c r="GO15" s="68"/>
      <c r="GP15" s="68"/>
      <c r="GQ15" s="68"/>
      <c r="GR15" s="68"/>
      <c r="GS15" s="68"/>
      <c r="GT15" s="68"/>
      <c r="GU15" s="68"/>
      <c r="GV15" s="68"/>
      <c r="GW15" s="68"/>
      <c r="GX15" s="68"/>
      <c r="GY15" s="68"/>
      <c r="GZ15" s="68"/>
      <c r="HA15" s="68"/>
      <c r="HB15" s="68"/>
      <c r="HC15" s="68"/>
      <c r="HD15" s="68"/>
      <c r="HE15" s="68"/>
      <c r="HF15" s="68"/>
      <c r="HG15" s="68"/>
      <c r="HH15" s="68"/>
      <c r="HI15" s="68"/>
      <c r="HJ15" s="68"/>
      <c r="HK15" s="68"/>
      <c r="HL15" s="68"/>
      <c r="HM15" s="68"/>
      <c r="HN15" s="68"/>
      <c r="HO15" s="68"/>
      <c r="HP15" s="68"/>
      <c r="HQ15" s="68"/>
      <c r="HR15" s="68"/>
      <c r="HS15" s="68"/>
      <c r="HT15" s="68"/>
      <c r="HU15" s="68"/>
      <c r="HV15" s="68"/>
      <c r="HW15" s="68"/>
      <c r="HX15" s="68"/>
      <c r="HY15" s="68"/>
      <c r="HZ15" s="68"/>
      <c r="IA15" s="68"/>
      <c r="IB15" s="68"/>
      <c r="IC15" s="68"/>
      <c r="ID15" s="68"/>
      <c r="IE15" s="68"/>
      <c r="IF15" s="68"/>
      <c r="IG15" s="68"/>
      <c r="IH15" s="68"/>
      <c r="II15" s="68"/>
      <c r="IJ15" s="68"/>
      <c r="IK15" s="68"/>
      <c r="IL15" s="68"/>
      <c r="IM15" s="68"/>
      <c r="IN15" s="68"/>
      <c r="IO15" s="68"/>
      <c r="IP15" s="68"/>
      <c r="IQ15" s="68"/>
      <c r="IR15" s="68"/>
      <c r="IS15" s="68"/>
      <c r="IT15" s="68"/>
      <c r="IU15" s="68"/>
      <c r="IV15" s="68"/>
    </row>
    <row r="16" spans="1:256" ht="34.5" hidden="1" customHeight="1">
      <c r="A16" s="69">
        <v>3.2</v>
      </c>
      <c r="B16" s="355" t="s">
        <v>74</v>
      </c>
      <c r="C16" s="355"/>
      <c r="D16" s="355"/>
      <c r="E16" s="355"/>
      <c r="F16" s="79"/>
      <c r="G16" s="79"/>
      <c r="H16" s="80"/>
      <c r="I16" s="103"/>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c r="BN16" s="72"/>
      <c r="BO16" s="72"/>
      <c r="BP16" s="72"/>
      <c r="BQ16" s="72"/>
      <c r="BR16" s="72"/>
      <c r="BS16" s="72"/>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72"/>
      <c r="CZ16" s="72"/>
      <c r="DA16" s="72"/>
      <c r="DB16" s="72"/>
      <c r="DC16" s="72"/>
      <c r="DD16" s="72"/>
      <c r="DE16" s="72"/>
      <c r="DF16" s="72"/>
      <c r="DG16" s="72"/>
      <c r="DH16" s="72"/>
      <c r="DI16" s="72"/>
      <c r="DJ16" s="72"/>
      <c r="DK16" s="72"/>
      <c r="DL16" s="72"/>
      <c r="DM16" s="72"/>
      <c r="DN16" s="72"/>
      <c r="DO16" s="72"/>
      <c r="DP16" s="72"/>
      <c r="DQ16" s="72"/>
      <c r="DR16" s="72"/>
      <c r="DS16" s="72"/>
      <c r="DT16" s="72"/>
      <c r="DU16" s="72"/>
      <c r="DV16" s="72"/>
      <c r="DW16" s="72"/>
      <c r="DX16" s="72"/>
      <c r="DY16" s="72"/>
      <c r="DZ16" s="72"/>
      <c r="EA16" s="72"/>
      <c r="EB16" s="72"/>
      <c r="EC16" s="72"/>
      <c r="ED16" s="72"/>
      <c r="EE16" s="72"/>
      <c r="EF16" s="72"/>
      <c r="EG16" s="72"/>
      <c r="EH16" s="72"/>
      <c r="EI16" s="72"/>
      <c r="EJ16" s="72"/>
      <c r="EK16" s="72"/>
      <c r="EL16" s="72"/>
      <c r="EM16" s="72"/>
      <c r="EN16" s="72"/>
      <c r="EO16" s="72"/>
      <c r="EP16" s="72"/>
      <c r="EQ16" s="72"/>
      <c r="ER16" s="72"/>
      <c r="ES16" s="72"/>
      <c r="ET16" s="72"/>
      <c r="EU16" s="72"/>
      <c r="EV16" s="72"/>
      <c r="EW16" s="72"/>
      <c r="EX16" s="72"/>
      <c r="EY16" s="72"/>
      <c r="EZ16" s="72"/>
      <c r="FA16" s="72"/>
      <c r="FB16" s="72"/>
      <c r="FC16" s="72"/>
      <c r="FD16" s="72"/>
      <c r="FE16" s="72"/>
      <c r="FF16" s="72"/>
      <c r="FG16" s="72"/>
      <c r="FH16" s="72"/>
      <c r="FI16" s="72"/>
      <c r="FJ16" s="72"/>
      <c r="FK16" s="72"/>
      <c r="FL16" s="72"/>
      <c r="FM16" s="72"/>
      <c r="FN16" s="72"/>
      <c r="FO16" s="72"/>
      <c r="FP16" s="72"/>
      <c r="FQ16" s="72"/>
      <c r="FR16" s="72"/>
      <c r="FS16" s="72"/>
      <c r="FT16" s="72"/>
      <c r="FU16" s="72"/>
      <c r="FV16" s="72"/>
      <c r="FW16" s="72"/>
      <c r="FX16" s="72"/>
      <c r="FY16" s="72"/>
      <c r="FZ16" s="72"/>
      <c r="GA16" s="72"/>
      <c r="GB16" s="72"/>
      <c r="GC16" s="72"/>
      <c r="GD16" s="72"/>
      <c r="GE16" s="72"/>
      <c r="GF16" s="72"/>
      <c r="GG16" s="72"/>
      <c r="GH16" s="72"/>
      <c r="GI16" s="72"/>
      <c r="GJ16" s="72"/>
      <c r="GK16" s="72"/>
      <c r="GL16" s="72"/>
      <c r="GM16" s="72"/>
      <c r="GN16" s="72"/>
      <c r="GO16" s="72"/>
      <c r="GP16" s="72"/>
      <c r="GQ16" s="72"/>
      <c r="GR16" s="72"/>
      <c r="GS16" s="72"/>
      <c r="GT16" s="72"/>
      <c r="GU16" s="72"/>
      <c r="GV16" s="72"/>
      <c r="GW16" s="72"/>
      <c r="GX16" s="72"/>
      <c r="GY16" s="72"/>
      <c r="GZ16" s="72"/>
      <c r="HA16" s="72"/>
      <c r="HB16" s="72"/>
      <c r="HC16" s="72"/>
      <c r="HD16" s="72"/>
      <c r="HE16" s="72"/>
      <c r="HF16" s="72"/>
      <c r="HG16" s="72"/>
      <c r="HH16" s="72"/>
      <c r="HI16" s="72"/>
      <c r="HJ16" s="72"/>
      <c r="HK16" s="72"/>
      <c r="HL16" s="72"/>
      <c r="HM16" s="72"/>
      <c r="HN16" s="72"/>
      <c r="HO16" s="72"/>
      <c r="HP16" s="72"/>
      <c r="HQ16" s="72"/>
      <c r="HR16" s="72"/>
      <c r="HS16" s="72"/>
      <c r="HT16" s="72"/>
      <c r="HU16" s="72"/>
      <c r="HV16" s="72"/>
      <c r="HW16" s="72"/>
      <c r="HX16" s="72"/>
      <c r="HY16" s="72"/>
      <c r="HZ16" s="72"/>
      <c r="IA16" s="72"/>
      <c r="IB16" s="72"/>
      <c r="IC16" s="72"/>
      <c r="ID16" s="72"/>
      <c r="IE16" s="72"/>
      <c r="IF16" s="72"/>
      <c r="IG16" s="72"/>
      <c r="IH16" s="72"/>
      <c r="II16" s="72"/>
      <c r="IJ16" s="72"/>
      <c r="IK16" s="72"/>
      <c r="IL16" s="72"/>
      <c r="IM16" s="72"/>
      <c r="IN16" s="72"/>
      <c r="IO16" s="72"/>
      <c r="IP16" s="72"/>
      <c r="IQ16" s="72"/>
      <c r="IR16" s="72"/>
      <c r="IS16" s="72"/>
      <c r="IT16" s="72"/>
      <c r="IU16" s="72"/>
      <c r="IV16" s="72"/>
    </row>
    <row r="17" spans="1:256" ht="16.5" hidden="1">
      <c r="A17" s="81"/>
      <c r="B17" s="76" t="s">
        <v>75</v>
      </c>
      <c r="C17" s="77">
        <v>2</v>
      </c>
      <c r="D17" s="75">
        <v>2</v>
      </c>
      <c r="E17" s="71">
        <v>7.2</v>
      </c>
      <c r="F17" s="71">
        <v>0.34</v>
      </c>
      <c r="G17" s="71">
        <v>0.2</v>
      </c>
      <c r="H17" s="78">
        <f>PRODUCT(C17:G17)</f>
        <v>1.9584000000000004</v>
      </c>
      <c r="I17" s="102" t="s">
        <v>70</v>
      </c>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c r="BP17" s="68"/>
      <c r="BQ17" s="68"/>
      <c r="BR17" s="68"/>
      <c r="BS17" s="68"/>
      <c r="BT17" s="68"/>
      <c r="BU17" s="68"/>
      <c r="BV17" s="68"/>
      <c r="BW17" s="68"/>
      <c r="BX17" s="68"/>
      <c r="BY17" s="68"/>
      <c r="BZ17" s="68"/>
      <c r="CA17" s="68"/>
      <c r="CB17" s="68"/>
      <c r="CC17" s="68"/>
      <c r="CD17" s="68"/>
      <c r="CE17" s="68"/>
      <c r="CF17" s="68"/>
      <c r="CG17" s="68"/>
      <c r="CH17" s="68"/>
      <c r="CI17" s="68"/>
      <c r="CJ17" s="68"/>
      <c r="CK17" s="68"/>
      <c r="CL17" s="68"/>
      <c r="CM17" s="68"/>
      <c r="CN17" s="68"/>
      <c r="CO17" s="68"/>
      <c r="CP17" s="68"/>
      <c r="CQ17" s="68"/>
      <c r="CR17" s="68"/>
      <c r="CS17" s="68"/>
      <c r="CT17" s="68"/>
      <c r="CU17" s="68"/>
      <c r="CV17" s="68"/>
      <c r="CW17" s="68"/>
      <c r="CX17" s="68"/>
      <c r="CY17" s="68"/>
      <c r="CZ17" s="68"/>
      <c r="DA17" s="68"/>
      <c r="DB17" s="68"/>
      <c r="DC17" s="68"/>
      <c r="DD17" s="68"/>
      <c r="DE17" s="68"/>
      <c r="DF17" s="68"/>
      <c r="DG17" s="68"/>
      <c r="DH17" s="68"/>
      <c r="DI17" s="68"/>
      <c r="DJ17" s="68"/>
      <c r="DK17" s="68"/>
      <c r="DL17" s="68"/>
      <c r="DM17" s="68"/>
      <c r="DN17" s="68"/>
      <c r="DO17" s="68"/>
      <c r="DP17" s="68"/>
      <c r="DQ17" s="68"/>
      <c r="DR17" s="68"/>
      <c r="DS17" s="68"/>
      <c r="DT17" s="68"/>
      <c r="DU17" s="68"/>
      <c r="DV17" s="68"/>
      <c r="DW17" s="68"/>
      <c r="DX17" s="68"/>
      <c r="DY17" s="68"/>
      <c r="DZ17" s="68"/>
      <c r="EA17" s="68"/>
      <c r="EB17" s="68"/>
      <c r="EC17" s="68"/>
      <c r="ED17" s="68"/>
      <c r="EE17" s="68"/>
      <c r="EF17" s="68"/>
      <c r="EG17" s="68"/>
      <c r="EH17" s="68"/>
      <c r="EI17" s="68"/>
      <c r="EJ17" s="68"/>
      <c r="EK17" s="68"/>
      <c r="EL17" s="68"/>
      <c r="EM17" s="68"/>
      <c r="EN17" s="68"/>
      <c r="EO17" s="68"/>
      <c r="EP17" s="68"/>
      <c r="EQ17" s="68"/>
      <c r="ER17" s="68"/>
      <c r="ES17" s="68"/>
      <c r="ET17" s="68"/>
      <c r="EU17" s="68"/>
      <c r="EV17" s="68"/>
      <c r="EW17" s="68"/>
      <c r="EX17" s="68"/>
      <c r="EY17" s="68"/>
      <c r="EZ17" s="68"/>
      <c r="FA17" s="68"/>
      <c r="FB17" s="68"/>
      <c r="FC17" s="68"/>
      <c r="FD17" s="68"/>
      <c r="FE17" s="68"/>
      <c r="FF17" s="68"/>
      <c r="FG17" s="68"/>
      <c r="FH17" s="68"/>
      <c r="FI17" s="68"/>
      <c r="FJ17" s="68"/>
      <c r="FK17" s="68"/>
      <c r="FL17" s="68"/>
      <c r="FM17" s="68"/>
      <c r="FN17" s="68"/>
      <c r="FO17" s="68"/>
      <c r="FP17" s="68"/>
      <c r="FQ17" s="68"/>
      <c r="FR17" s="68"/>
      <c r="FS17" s="68"/>
      <c r="FT17" s="68"/>
      <c r="FU17" s="68"/>
      <c r="FV17" s="68"/>
      <c r="FW17" s="68"/>
      <c r="FX17" s="68"/>
      <c r="FY17" s="68"/>
      <c r="FZ17" s="68"/>
      <c r="GA17" s="68"/>
      <c r="GB17" s="68"/>
      <c r="GC17" s="68"/>
      <c r="GD17" s="68"/>
      <c r="GE17" s="68"/>
      <c r="GF17" s="68"/>
      <c r="GG17" s="68"/>
      <c r="GH17" s="68"/>
      <c r="GI17" s="68"/>
      <c r="GJ17" s="68"/>
      <c r="GK17" s="68"/>
      <c r="GL17" s="68"/>
      <c r="GM17" s="68"/>
      <c r="GN17" s="68"/>
      <c r="GO17" s="68"/>
      <c r="GP17" s="68"/>
      <c r="GQ17" s="68"/>
      <c r="GR17" s="68"/>
      <c r="GS17" s="68"/>
      <c r="GT17" s="68"/>
      <c r="GU17" s="68"/>
      <c r="GV17" s="68"/>
      <c r="GW17" s="68"/>
      <c r="GX17" s="68"/>
      <c r="GY17" s="68"/>
      <c r="GZ17" s="68"/>
      <c r="HA17" s="68"/>
      <c r="HB17" s="68"/>
      <c r="HC17" s="68"/>
      <c r="HD17" s="68"/>
      <c r="HE17" s="68"/>
      <c r="HF17" s="68"/>
      <c r="HG17" s="68"/>
      <c r="HH17" s="68"/>
      <c r="HI17" s="68"/>
      <c r="HJ17" s="68"/>
      <c r="HK17" s="68"/>
      <c r="HL17" s="68"/>
      <c r="HM17" s="68"/>
      <c r="HN17" s="68"/>
      <c r="HO17" s="68"/>
      <c r="HP17" s="68"/>
      <c r="HQ17" s="68"/>
      <c r="HR17" s="68"/>
      <c r="HS17" s="68"/>
      <c r="HT17" s="68"/>
      <c r="HU17" s="68"/>
      <c r="HV17" s="68"/>
      <c r="HW17" s="68"/>
      <c r="HX17" s="68"/>
      <c r="HY17" s="68"/>
      <c r="HZ17" s="68"/>
      <c r="IA17" s="68"/>
      <c r="IB17" s="68"/>
      <c r="IC17" s="68"/>
      <c r="ID17" s="68"/>
      <c r="IE17" s="68"/>
      <c r="IF17" s="68"/>
      <c r="IG17" s="68"/>
      <c r="IH17" s="68"/>
      <c r="II17" s="68"/>
      <c r="IJ17" s="68"/>
      <c r="IK17" s="68"/>
      <c r="IL17" s="68"/>
      <c r="IM17" s="68"/>
      <c r="IN17" s="68"/>
      <c r="IO17" s="68"/>
      <c r="IP17" s="68"/>
      <c r="IQ17" s="68"/>
      <c r="IR17" s="68"/>
      <c r="IS17" s="68"/>
      <c r="IT17" s="68"/>
      <c r="IU17" s="68"/>
      <c r="IV17" s="68"/>
    </row>
    <row r="18" spans="1:256" hidden="1">
      <c r="A18" s="81">
        <v>4</v>
      </c>
      <c r="B18" s="356" t="s">
        <v>76</v>
      </c>
      <c r="C18" s="356"/>
      <c r="D18" s="356"/>
      <c r="E18" s="82"/>
      <c r="F18" s="82"/>
      <c r="G18" s="82"/>
      <c r="H18" s="71"/>
      <c r="I18" s="101"/>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8"/>
      <c r="BF18" s="68"/>
      <c r="BG18" s="68"/>
      <c r="BH18" s="68"/>
      <c r="BI18" s="68"/>
      <c r="BJ18" s="68"/>
      <c r="BK18" s="68"/>
      <c r="BL18" s="68"/>
      <c r="BM18" s="68"/>
      <c r="BN18" s="68"/>
      <c r="BO18" s="68"/>
      <c r="BP18" s="68"/>
      <c r="BQ18" s="68"/>
      <c r="BR18" s="68"/>
      <c r="BS18" s="68"/>
      <c r="BT18" s="68"/>
      <c r="BU18" s="68"/>
      <c r="BV18" s="68"/>
      <c r="BW18" s="68"/>
      <c r="BX18" s="68"/>
      <c r="BY18" s="68"/>
      <c r="BZ18" s="68"/>
      <c r="CA18" s="68"/>
      <c r="CB18" s="68"/>
      <c r="CC18" s="68"/>
      <c r="CD18" s="68"/>
      <c r="CE18" s="68"/>
      <c r="CF18" s="68"/>
      <c r="CG18" s="68"/>
      <c r="CH18" s="68"/>
      <c r="CI18" s="68"/>
      <c r="CJ18" s="68"/>
      <c r="CK18" s="68"/>
      <c r="CL18" s="68"/>
      <c r="CM18" s="68"/>
      <c r="CN18" s="68"/>
      <c r="CO18" s="68"/>
      <c r="CP18" s="68"/>
      <c r="CQ18" s="68"/>
      <c r="CR18" s="68"/>
      <c r="CS18" s="68"/>
      <c r="CT18" s="68"/>
      <c r="CU18" s="68"/>
      <c r="CV18" s="68"/>
      <c r="CW18" s="68"/>
      <c r="CX18" s="68"/>
      <c r="CY18" s="68"/>
      <c r="CZ18" s="68"/>
      <c r="DA18" s="68"/>
      <c r="DB18" s="68"/>
      <c r="DC18" s="68"/>
      <c r="DD18" s="68"/>
      <c r="DE18" s="68"/>
      <c r="DF18" s="68"/>
      <c r="DG18" s="68"/>
      <c r="DH18" s="68"/>
      <c r="DI18" s="68"/>
      <c r="DJ18" s="68"/>
      <c r="DK18" s="68"/>
      <c r="DL18" s="68"/>
      <c r="DM18" s="68"/>
      <c r="DN18" s="68"/>
      <c r="DO18" s="68"/>
      <c r="DP18" s="68"/>
      <c r="DQ18" s="68"/>
      <c r="DR18" s="68"/>
      <c r="DS18" s="68"/>
      <c r="DT18" s="68"/>
      <c r="DU18" s="68"/>
      <c r="DV18" s="68"/>
      <c r="DW18" s="68"/>
      <c r="DX18" s="68"/>
      <c r="DY18" s="68"/>
      <c r="DZ18" s="68"/>
      <c r="EA18" s="68"/>
      <c r="EB18" s="68"/>
      <c r="EC18" s="68"/>
      <c r="ED18" s="68"/>
      <c r="EE18" s="68"/>
      <c r="EF18" s="68"/>
      <c r="EG18" s="68"/>
      <c r="EH18" s="68"/>
      <c r="EI18" s="68"/>
      <c r="EJ18" s="68"/>
      <c r="EK18" s="68"/>
      <c r="EL18" s="68"/>
      <c r="EM18" s="68"/>
      <c r="EN18" s="68"/>
      <c r="EO18" s="68"/>
      <c r="EP18" s="68"/>
      <c r="EQ18" s="68"/>
      <c r="ER18" s="68"/>
      <c r="ES18" s="68"/>
      <c r="ET18" s="68"/>
      <c r="EU18" s="68"/>
      <c r="EV18" s="68"/>
      <c r="EW18" s="68"/>
      <c r="EX18" s="68"/>
      <c r="EY18" s="68"/>
      <c r="EZ18" s="68"/>
      <c r="FA18" s="68"/>
      <c r="FB18" s="68"/>
      <c r="FC18" s="68"/>
      <c r="FD18" s="68"/>
      <c r="FE18" s="68"/>
      <c r="FF18" s="68"/>
      <c r="FG18" s="68"/>
      <c r="FH18" s="68"/>
      <c r="FI18" s="68"/>
      <c r="FJ18" s="68"/>
      <c r="FK18" s="68"/>
      <c r="FL18" s="68"/>
      <c r="FM18" s="68"/>
      <c r="FN18" s="68"/>
      <c r="FO18" s="68"/>
      <c r="FP18" s="68"/>
      <c r="FQ18" s="68"/>
      <c r="FR18" s="68"/>
      <c r="FS18" s="68"/>
      <c r="FT18" s="68"/>
      <c r="FU18" s="68"/>
      <c r="FV18" s="68"/>
      <c r="FW18" s="68"/>
      <c r="FX18" s="68"/>
      <c r="FY18" s="68"/>
      <c r="FZ18" s="68"/>
      <c r="GA18" s="68"/>
      <c r="GB18" s="68"/>
      <c r="GC18" s="68"/>
      <c r="GD18" s="68"/>
      <c r="GE18" s="68"/>
      <c r="GF18" s="68"/>
      <c r="GG18" s="68"/>
      <c r="GH18" s="68"/>
      <c r="GI18" s="68"/>
      <c r="GJ18" s="68"/>
      <c r="GK18" s="68"/>
      <c r="GL18" s="68"/>
      <c r="GM18" s="68"/>
      <c r="GN18" s="68"/>
      <c r="GO18" s="68"/>
      <c r="GP18" s="68"/>
      <c r="GQ18" s="68"/>
      <c r="GR18" s="68"/>
      <c r="GS18" s="68"/>
      <c r="GT18" s="68"/>
      <c r="GU18" s="68"/>
      <c r="GV18" s="68"/>
      <c r="GW18" s="68"/>
      <c r="GX18" s="68"/>
      <c r="GY18" s="68"/>
      <c r="GZ18" s="68"/>
      <c r="HA18" s="68"/>
      <c r="HB18" s="68"/>
      <c r="HC18" s="68"/>
      <c r="HD18" s="68"/>
      <c r="HE18" s="68"/>
      <c r="HF18" s="68"/>
      <c r="HG18" s="68"/>
      <c r="HH18" s="68"/>
      <c r="HI18" s="68"/>
      <c r="HJ18" s="68"/>
      <c r="HK18" s="68"/>
      <c r="HL18" s="68"/>
      <c r="HM18" s="68"/>
      <c r="HN18" s="68"/>
      <c r="HO18" s="68"/>
      <c r="HP18" s="68"/>
      <c r="HQ18" s="68"/>
      <c r="HR18" s="68"/>
      <c r="HS18" s="68"/>
      <c r="HT18" s="68"/>
      <c r="HU18" s="68"/>
      <c r="HV18" s="68"/>
      <c r="HW18" s="68"/>
      <c r="HX18" s="68"/>
      <c r="HY18" s="68"/>
      <c r="HZ18" s="68"/>
      <c r="IA18" s="68"/>
      <c r="IB18" s="68"/>
      <c r="IC18" s="68"/>
      <c r="ID18" s="68"/>
      <c r="IE18" s="68"/>
      <c r="IF18" s="68"/>
      <c r="IG18" s="68"/>
      <c r="IH18" s="68"/>
      <c r="II18" s="68"/>
      <c r="IJ18" s="68"/>
      <c r="IK18" s="68"/>
      <c r="IL18" s="68"/>
      <c r="IM18" s="68"/>
      <c r="IN18" s="68"/>
      <c r="IO18" s="68"/>
      <c r="IP18" s="68"/>
      <c r="IQ18" s="68"/>
      <c r="IR18" s="68"/>
      <c r="IS18" s="68"/>
      <c r="IT18" s="68"/>
      <c r="IU18" s="68"/>
      <c r="IV18" s="68"/>
    </row>
    <row r="19" spans="1:256" ht="16.5" hidden="1">
      <c r="A19" s="83"/>
      <c r="B19" s="76" t="s">
        <v>77</v>
      </c>
      <c r="C19" s="77">
        <v>1</v>
      </c>
      <c r="D19" s="75">
        <v>2</v>
      </c>
      <c r="E19" s="71">
        <v>7.2</v>
      </c>
      <c r="F19" s="71">
        <v>1.58</v>
      </c>
      <c r="G19" s="71">
        <v>0.2</v>
      </c>
      <c r="H19" s="78">
        <f>PRODUCT(C19:G19)</f>
        <v>4.5504000000000007</v>
      </c>
      <c r="I19" s="102" t="s">
        <v>70</v>
      </c>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8"/>
      <c r="BF19" s="68"/>
      <c r="BG19" s="68"/>
      <c r="BH19" s="68"/>
      <c r="BI19" s="68"/>
      <c r="BJ19" s="68"/>
      <c r="BK19" s="68"/>
      <c r="BL19" s="68"/>
      <c r="BM19" s="68"/>
      <c r="BN19" s="68"/>
      <c r="BO19" s="68"/>
      <c r="BP19" s="68"/>
      <c r="BQ19" s="68"/>
      <c r="BR19" s="68"/>
      <c r="BS19" s="68"/>
      <c r="BT19" s="68"/>
      <c r="BU19" s="68"/>
      <c r="BV19" s="68"/>
      <c r="BW19" s="68"/>
      <c r="BX19" s="68"/>
      <c r="BY19" s="68"/>
      <c r="BZ19" s="68"/>
      <c r="CA19" s="68"/>
      <c r="CB19" s="68"/>
      <c r="CC19" s="68"/>
      <c r="CD19" s="68"/>
      <c r="CE19" s="68"/>
      <c r="CF19" s="68"/>
      <c r="CG19" s="68"/>
      <c r="CH19" s="68"/>
      <c r="CI19" s="68"/>
      <c r="CJ19" s="68"/>
      <c r="CK19" s="68"/>
      <c r="CL19" s="68"/>
      <c r="CM19" s="68"/>
      <c r="CN19" s="68"/>
      <c r="CO19" s="68"/>
      <c r="CP19" s="68"/>
      <c r="CQ19" s="68"/>
      <c r="CR19" s="68"/>
      <c r="CS19" s="68"/>
      <c r="CT19" s="68"/>
      <c r="CU19" s="68"/>
      <c r="CV19" s="68"/>
      <c r="CW19" s="68"/>
      <c r="CX19" s="68"/>
      <c r="CY19" s="68"/>
      <c r="CZ19" s="68"/>
      <c r="DA19" s="68"/>
      <c r="DB19" s="68"/>
      <c r="DC19" s="68"/>
      <c r="DD19" s="68"/>
      <c r="DE19" s="68"/>
      <c r="DF19" s="68"/>
      <c r="DG19" s="68"/>
      <c r="DH19" s="68"/>
      <c r="DI19" s="68"/>
      <c r="DJ19" s="68"/>
      <c r="DK19" s="68"/>
      <c r="DL19" s="68"/>
      <c r="DM19" s="68"/>
      <c r="DN19" s="68"/>
      <c r="DO19" s="68"/>
      <c r="DP19" s="68"/>
      <c r="DQ19" s="68"/>
      <c r="DR19" s="68"/>
      <c r="DS19" s="68"/>
      <c r="DT19" s="68"/>
      <c r="DU19" s="68"/>
      <c r="DV19" s="68"/>
      <c r="DW19" s="68"/>
      <c r="DX19" s="68"/>
      <c r="DY19" s="68"/>
      <c r="DZ19" s="68"/>
      <c r="EA19" s="68"/>
      <c r="EB19" s="68"/>
      <c r="EC19" s="68"/>
      <c r="ED19" s="68"/>
      <c r="EE19" s="68"/>
      <c r="EF19" s="68"/>
      <c r="EG19" s="68"/>
      <c r="EH19" s="68"/>
      <c r="EI19" s="68"/>
      <c r="EJ19" s="68"/>
      <c r="EK19" s="68"/>
      <c r="EL19" s="68"/>
      <c r="EM19" s="68"/>
      <c r="EN19" s="68"/>
      <c r="EO19" s="68"/>
      <c r="EP19" s="68"/>
      <c r="EQ19" s="68"/>
      <c r="ER19" s="68"/>
      <c r="ES19" s="68"/>
      <c r="ET19" s="68"/>
      <c r="EU19" s="68"/>
      <c r="EV19" s="68"/>
      <c r="EW19" s="68"/>
      <c r="EX19" s="68"/>
      <c r="EY19" s="68"/>
      <c r="EZ19" s="68"/>
      <c r="FA19" s="68"/>
      <c r="FB19" s="68"/>
      <c r="FC19" s="68"/>
      <c r="FD19" s="68"/>
      <c r="FE19" s="68"/>
      <c r="FF19" s="68"/>
      <c r="FG19" s="68"/>
      <c r="FH19" s="68"/>
      <c r="FI19" s="68"/>
      <c r="FJ19" s="68"/>
      <c r="FK19" s="68"/>
      <c r="FL19" s="68"/>
      <c r="FM19" s="68"/>
      <c r="FN19" s="68"/>
      <c r="FO19" s="68"/>
      <c r="FP19" s="68"/>
      <c r="FQ19" s="68"/>
      <c r="FR19" s="68"/>
      <c r="FS19" s="68"/>
      <c r="FT19" s="68"/>
      <c r="FU19" s="68"/>
      <c r="FV19" s="68"/>
      <c r="FW19" s="68"/>
      <c r="FX19" s="68"/>
      <c r="FY19" s="68"/>
      <c r="FZ19" s="68"/>
      <c r="GA19" s="68"/>
      <c r="GB19" s="68"/>
      <c r="GC19" s="68"/>
      <c r="GD19" s="68"/>
      <c r="GE19" s="68"/>
      <c r="GF19" s="68"/>
      <c r="GG19" s="68"/>
      <c r="GH19" s="68"/>
      <c r="GI19" s="68"/>
      <c r="GJ19" s="68"/>
      <c r="GK19" s="68"/>
      <c r="GL19" s="68"/>
      <c r="GM19" s="68"/>
      <c r="GN19" s="68"/>
      <c r="GO19" s="68"/>
      <c r="GP19" s="68"/>
      <c r="GQ19" s="68"/>
      <c r="GR19" s="68"/>
      <c r="GS19" s="68"/>
      <c r="GT19" s="68"/>
      <c r="GU19" s="68"/>
      <c r="GV19" s="68"/>
      <c r="GW19" s="68"/>
      <c r="GX19" s="68"/>
      <c r="GY19" s="68"/>
      <c r="GZ19" s="68"/>
      <c r="HA19" s="68"/>
      <c r="HB19" s="68"/>
      <c r="HC19" s="68"/>
      <c r="HD19" s="68"/>
      <c r="HE19" s="68"/>
      <c r="HF19" s="68"/>
      <c r="HG19" s="68"/>
      <c r="HH19" s="68"/>
      <c r="HI19" s="68"/>
      <c r="HJ19" s="68"/>
      <c r="HK19" s="68"/>
      <c r="HL19" s="68"/>
      <c r="HM19" s="68"/>
      <c r="HN19" s="68"/>
      <c r="HO19" s="68"/>
      <c r="HP19" s="68"/>
      <c r="HQ19" s="68"/>
      <c r="HR19" s="68"/>
      <c r="HS19" s="68"/>
      <c r="HT19" s="68"/>
      <c r="HU19" s="68"/>
      <c r="HV19" s="68"/>
      <c r="HW19" s="68"/>
      <c r="HX19" s="68"/>
      <c r="HY19" s="68"/>
      <c r="HZ19" s="68"/>
      <c r="IA19" s="68"/>
      <c r="IB19" s="68"/>
      <c r="IC19" s="68"/>
      <c r="ID19" s="68"/>
      <c r="IE19" s="68"/>
      <c r="IF19" s="68"/>
      <c r="IG19" s="68"/>
      <c r="IH19" s="68"/>
      <c r="II19" s="68"/>
      <c r="IJ19" s="68"/>
      <c r="IK19" s="68"/>
      <c r="IL19" s="68"/>
      <c r="IM19" s="68"/>
      <c r="IN19" s="68"/>
      <c r="IO19" s="68"/>
      <c r="IP19" s="68"/>
      <c r="IQ19" s="68"/>
      <c r="IR19" s="68"/>
      <c r="IS19" s="68"/>
      <c r="IT19" s="68"/>
      <c r="IU19" s="68"/>
      <c r="IV19" s="68"/>
    </row>
    <row r="20" spans="1:256" ht="21.75" hidden="1" customHeight="1">
      <c r="A20" s="83"/>
      <c r="B20" s="76"/>
      <c r="C20" s="77"/>
      <c r="D20" s="75"/>
      <c r="E20" s="71"/>
      <c r="F20" s="71"/>
      <c r="G20" s="78" t="s">
        <v>9</v>
      </c>
      <c r="H20" s="78">
        <v>4.5999999999999996</v>
      </c>
      <c r="I20" s="102"/>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8"/>
      <c r="BF20" s="68"/>
      <c r="BG20" s="68"/>
      <c r="BH20" s="68"/>
      <c r="BI20" s="68"/>
      <c r="BJ20" s="68"/>
      <c r="BK20" s="68"/>
      <c r="BL20" s="68"/>
      <c r="BM20" s="68"/>
      <c r="BN20" s="68"/>
      <c r="BO20" s="68"/>
      <c r="BP20" s="68"/>
      <c r="BQ20" s="68"/>
      <c r="BR20" s="68"/>
      <c r="BS20" s="68"/>
      <c r="BT20" s="68"/>
      <c r="BU20" s="68"/>
      <c r="BV20" s="68"/>
      <c r="BW20" s="68"/>
      <c r="BX20" s="68"/>
      <c r="BY20" s="68"/>
      <c r="BZ20" s="68"/>
      <c r="CA20" s="68"/>
      <c r="CB20" s="68"/>
      <c r="CC20" s="68"/>
      <c r="CD20" s="68"/>
      <c r="CE20" s="68"/>
      <c r="CF20" s="68"/>
      <c r="CG20" s="68"/>
      <c r="CH20" s="68"/>
      <c r="CI20" s="68"/>
      <c r="CJ20" s="68"/>
      <c r="CK20" s="68"/>
      <c r="CL20" s="68"/>
      <c r="CM20" s="68"/>
      <c r="CN20" s="68"/>
      <c r="CO20" s="68"/>
      <c r="CP20" s="68"/>
      <c r="CQ20" s="68"/>
      <c r="CR20" s="68"/>
      <c r="CS20" s="68"/>
      <c r="CT20" s="68"/>
      <c r="CU20" s="68"/>
      <c r="CV20" s="68"/>
      <c r="CW20" s="68"/>
      <c r="CX20" s="68"/>
      <c r="CY20" s="68"/>
      <c r="CZ20" s="68"/>
      <c r="DA20" s="68"/>
      <c r="DB20" s="68"/>
      <c r="DC20" s="68"/>
      <c r="DD20" s="68"/>
      <c r="DE20" s="68"/>
      <c r="DF20" s="68"/>
      <c r="DG20" s="68"/>
      <c r="DH20" s="68"/>
      <c r="DI20" s="68"/>
      <c r="DJ20" s="68"/>
      <c r="DK20" s="68"/>
      <c r="DL20" s="68"/>
      <c r="DM20" s="68"/>
      <c r="DN20" s="68"/>
      <c r="DO20" s="68"/>
      <c r="DP20" s="68"/>
      <c r="DQ20" s="68"/>
      <c r="DR20" s="68"/>
      <c r="DS20" s="68"/>
      <c r="DT20" s="68"/>
      <c r="DU20" s="68"/>
      <c r="DV20" s="68"/>
      <c r="DW20" s="68"/>
      <c r="DX20" s="68"/>
      <c r="DY20" s="68"/>
      <c r="DZ20" s="68"/>
      <c r="EA20" s="68"/>
      <c r="EB20" s="68"/>
      <c r="EC20" s="68"/>
      <c r="ED20" s="68"/>
      <c r="EE20" s="68"/>
      <c r="EF20" s="68"/>
      <c r="EG20" s="68"/>
      <c r="EH20" s="68"/>
      <c r="EI20" s="68"/>
      <c r="EJ20" s="68"/>
      <c r="EK20" s="68"/>
      <c r="EL20" s="68"/>
      <c r="EM20" s="68"/>
      <c r="EN20" s="68"/>
      <c r="EO20" s="68"/>
      <c r="EP20" s="68"/>
      <c r="EQ20" s="68"/>
      <c r="ER20" s="68"/>
      <c r="ES20" s="68"/>
      <c r="ET20" s="68"/>
      <c r="EU20" s="68"/>
      <c r="EV20" s="68"/>
      <c r="EW20" s="68"/>
      <c r="EX20" s="68"/>
      <c r="EY20" s="68"/>
      <c r="EZ20" s="68"/>
      <c r="FA20" s="68"/>
      <c r="FB20" s="68"/>
      <c r="FC20" s="68"/>
      <c r="FD20" s="68"/>
      <c r="FE20" s="68"/>
      <c r="FF20" s="68"/>
      <c r="FG20" s="68"/>
      <c r="FH20" s="68"/>
      <c r="FI20" s="68"/>
      <c r="FJ20" s="68"/>
      <c r="FK20" s="68"/>
      <c r="FL20" s="68"/>
      <c r="FM20" s="68"/>
      <c r="FN20" s="68"/>
      <c r="FO20" s="68"/>
      <c r="FP20" s="68"/>
      <c r="FQ20" s="68"/>
      <c r="FR20" s="68"/>
      <c r="FS20" s="68"/>
      <c r="FT20" s="68"/>
      <c r="FU20" s="68"/>
      <c r="FV20" s="68"/>
      <c r="FW20" s="68"/>
      <c r="FX20" s="68"/>
      <c r="FY20" s="68"/>
      <c r="FZ20" s="68"/>
      <c r="GA20" s="68"/>
      <c r="GB20" s="68"/>
      <c r="GC20" s="68"/>
      <c r="GD20" s="68"/>
      <c r="GE20" s="68"/>
      <c r="GF20" s="68"/>
      <c r="GG20" s="68"/>
      <c r="GH20" s="68"/>
      <c r="GI20" s="68"/>
      <c r="GJ20" s="68"/>
      <c r="GK20" s="68"/>
      <c r="GL20" s="68"/>
      <c r="GM20" s="68"/>
      <c r="GN20" s="68"/>
      <c r="GO20" s="68"/>
      <c r="GP20" s="68"/>
      <c r="GQ20" s="68"/>
      <c r="GR20" s="68"/>
      <c r="GS20" s="68"/>
      <c r="GT20" s="68"/>
      <c r="GU20" s="68"/>
      <c r="GV20" s="68"/>
      <c r="GW20" s="68"/>
      <c r="GX20" s="68"/>
      <c r="GY20" s="68"/>
      <c r="GZ20" s="68"/>
      <c r="HA20" s="68"/>
      <c r="HB20" s="68"/>
      <c r="HC20" s="68"/>
      <c r="HD20" s="68"/>
      <c r="HE20" s="68"/>
      <c r="HF20" s="68"/>
      <c r="HG20" s="68"/>
      <c r="HH20" s="68"/>
      <c r="HI20" s="68"/>
      <c r="HJ20" s="68"/>
      <c r="HK20" s="68"/>
      <c r="HL20" s="68"/>
      <c r="HM20" s="68"/>
      <c r="HN20" s="68"/>
      <c r="HO20" s="68"/>
      <c r="HP20" s="68"/>
      <c r="HQ20" s="68"/>
      <c r="HR20" s="68"/>
      <c r="HS20" s="68"/>
      <c r="HT20" s="68"/>
      <c r="HU20" s="68"/>
      <c r="HV20" s="68"/>
      <c r="HW20" s="68"/>
      <c r="HX20" s="68"/>
      <c r="HY20" s="68"/>
      <c r="HZ20" s="68"/>
      <c r="IA20" s="68"/>
      <c r="IB20" s="68"/>
      <c r="IC20" s="68"/>
      <c r="ID20" s="68"/>
      <c r="IE20" s="68"/>
      <c r="IF20" s="68"/>
      <c r="IG20" s="68"/>
      <c r="IH20" s="68"/>
      <c r="II20" s="68"/>
      <c r="IJ20" s="68"/>
      <c r="IK20" s="68"/>
      <c r="IL20" s="68"/>
      <c r="IM20" s="68"/>
      <c r="IN20" s="68"/>
      <c r="IO20" s="68"/>
      <c r="IP20" s="68"/>
      <c r="IQ20" s="68"/>
      <c r="IR20" s="68"/>
      <c r="IS20" s="68"/>
      <c r="IT20" s="68"/>
      <c r="IU20" s="68"/>
      <c r="IV20" s="68"/>
    </row>
    <row r="21" spans="1:256" ht="42.75" hidden="1" customHeight="1">
      <c r="A21" s="81">
        <v>6.2</v>
      </c>
      <c r="B21" s="374" t="str">
        <f>'Sullage - Detailed'!B13:G13</f>
        <v>Brickwork in CM 1:5, 230mm thick using Fly ash bricks of size 23X11X7cm  for superstructure</v>
      </c>
      <c r="C21" s="374"/>
      <c r="D21" s="374"/>
      <c r="E21" s="374"/>
      <c r="F21" s="70"/>
      <c r="G21" s="70"/>
      <c r="H21" s="71"/>
      <c r="I21" s="101"/>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8"/>
      <c r="BF21" s="68"/>
      <c r="BG21" s="68"/>
      <c r="BH21" s="68"/>
      <c r="BI21" s="68"/>
      <c r="BJ21" s="68"/>
      <c r="BK21" s="68"/>
      <c r="BL21" s="68"/>
      <c r="BM21" s="68"/>
      <c r="BN21" s="68"/>
      <c r="BO21" s="68"/>
      <c r="BP21" s="68"/>
      <c r="BQ21" s="68"/>
      <c r="BR21" s="68"/>
      <c r="BS21" s="68"/>
      <c r="BT21" s="68"/>
      <c r="BU21" s="68"/>
      <c r="BV21" s="68"/>
      <c r="BW21" s="68"/>
      <c r="BX21" s="68"/>
      <c r="BY21" s="68"/>
      <c r="BZ21" s="68"/>
      <c r="CA21" s="68"/>
      <c r="CB21" s="68"/>
      <c r="CC21" s="68"/>
      <c r="CD21" s="68"/>
      <c r="CE21" s="68"/>
      <c r="CF21" s="68"/>
      <c r="CG21" s="68"/>
      <c r="CH21" s="68"/>
      <c r="CI21" s="68"/>
      <c r="CJ21" s="68"/>
      <c r="CK21" s="68"/>
      <c r="CL21" s="68"/>
      <c r="CM21" s="68"/>
      <c r="CN21" s="68"/>
      <c r="CO21" s="68"/>
      <c r="CP21" s="68"/>
      <c r="CQ21" s="68"/>
      <c r="CR21" s="68"/>
      <c r="CS21" s="68"/>
      <c r="CT21" s="68"/>
      <c r="CU21" s="68"/>
      <c r="CV21" s="68"/>
      <c r="CW21" s="68"/>
      <c r="CX21" s="68"/>
      <c r="CY21" s="68"/>
      <c r="CZ21" s="68"/>
      <c r="DA21" s="68"/>
      <c r="DB21" s="68"/>
      <c r="DC21" s="68"/>
      <c r="DD21" s="68"/>
      <c r="DE21" s="68"/>
      <c r="DF21" s="68"/>
      <c r="DG21" s="68"/>
      <c r="DH21" s="68"/>
      <c r="DI21" s="68"/>
      <c r="DJ21" s="68"/>
      <c r="DK21" s="68"/>
      <c r="DL21" s="68"/>
      <c r="DM21" s="68"/>
      <c r="DN21" s="68"/>
      <c r="DO21" s="68"/>
      <c r="DP21" s="68"/>
      <c r="DQ21" s="68"/>
      <c r="DR21" s="68"/>
      <c r="DS21" s="68"/>
      <c r="DT21" s="68"/>
      <c r="DU21" s="68"/>
      <c r="DV21" s="68"/>
      <c r="DW21" s="68"/>
      <c r="DX21" s="68"/>
      <c r="DY21" s="68"/>
      <c r="DZ21" s="68"/>
      <c r="EA21" s="68"/>
      <c r="EB21" s="68"/>
      <c r="EC21" s="68"/>
      <c r="ED21" s="68"/>
      <c r="EE21" s="68"/>
      <c r="EF21" s="68"/>
      <c r="EG21" s="68"/>
      <c r="EH21" s="68"/>
      <c r="EI21" s="68"/>
      <c r="EJ21" s="68"/>
      <c r="EK21" s="68"/>
      <c r="EL21" s="68"/>
      <c r="EM21" s="68"/>
      <c r="EN21" s="68"/>
      <c r="EO21" s="68"/>
      <c r="EP21" s="68"/>
      <c r="EQ21" s="68"/>
      <c r="ER21" s="68"/>
      <c r="ES21" s="68"/>
      <c r="ET21" s="68"/>
      <c r="EU21" s="68"/>
      <c r="EV21" s="68"/>
      <c r="EW21" s="68"/>
      <c r="EX21" s="68"/>
      <c r="EY21" s="68"/>
      <c r="EZ21" s="68"/>
      <c r="FA21" s="68"/>
      <c r="FB21" s="68"/>
      <c r="FC21" s="68"/>
      <c r="FD21" s="68"/>
      <c r="FE21" s="68"/>
      <c r="FF21" s="68"/>
      <c r="FG21" s="68"/>
      <c r="FH21" s="68"/>
      <c r="FI21" s="68"/>
      <c r="FJ21" s="68"/>
      <c r="FK21" s="68"/>
      <c r="FL21" s="68"/>
      <c r="FM21" s="68"/>
      <c r="FN21" s="68"/>
      <c r="FO21" s="68"/>
      <c r="FP21" s="68"/>
      <c r="FQ21" s="68"/>
      <c r="FR21" s="68"/>
      <c r="FS21" s="68"/>
      <c r="FT21" s="68"/>
      <c r="FU21" s="68"/>
      <c r="FV21" s="68"/>
      <c r="FW21" s="68"/>
      <c r="FX21" s="68"/>
      <c r="FY21" s="68"/>
      <c r="FZ21" s="68"/>
      <c r="GA21" s="68"/>
      <c r="GB21" s="68"/>
      <c r="GC21" s="68"/>
      <c r="GD21" s="68"/>
      <c r="GE21" s="68"/>
      <c r="GF21" s="68"/>
      <c r="GG21" s="68"/>
      <c r="GH21" s="68"/>
      <c r="GI21" s="68"/>
      <c r="GJ21" s="68"/>
      <c r="GK21" s="68"/>
      <c r="GL21" s="68"/>
      <c r="GM21" s="68"/>
      <c r="GN21" s="68"/>
      <c r="GO21" s="68"/>
      <c r="GP21" s="68"/>
      <c r="GQ21" s="68"/>
      <c r="GR21" s="68"/>
      <c r="GS21" s="68"/>
      <c r="GT21" s="68"/>
      <c r="GU21" s="68"/>
      <c r="GV21" s="68"/>
      <c r="GW21" s="68"/>
      <c r="GX21" s="68"/>
      <c r="GY21" s="68"/>
      <c r="GZ21" s="68"/>
      <c r="HA21" s="68"/>
      <c r="HB21" s="68"/>
      <c r="HC21" s="68"/>
      <c r="HD21" s="68"/>
      <c r="HE21" s="68"/>
      <c r="HF21" s="68"/>
      <c r="HG21" s="68"/>
      <c r="HH21" s="68"/>
      <c r="HI21" s="68"/>
      <c r="HJ21" s="68"/>
      <c r="HK21" s="68"/>
      <c r="HL21" s="68"/>
      <c r="HM21" s="68"/>
      <c r="HN21" s="68"/>
      <c r="HO21" s="68"/>
      <c r="HP21" s="68"/>
      <c r="HQ21" s="68"/>
      <c r="HR21" s="68"/>
      <c r="HS21" s="68"/>
      <c r="HT21" s="68"/>
      <c r="HU21" s="68"/>
      <c r="HV21" s="68"/>
      <c r="HW21" s="68"/>
      <c r="HX21" s="68"/>
      <c r="HY21" s="68"/>
      <c r="HZ21" s="68"/>
      <c r="IA21" s="68"/>
      <c r="IB21" s="68"/>
      <c r="IC21" s="68"/>
      <c r="ID21" s="68"/>
      <c r="IE21" s="68"/>
      <c r="IF21" s="68"/>
      <c r="IG21" s="68"/>
      <c r="IH21" s="68"/>
      <c r="II21" s="68"/>
      <c r="IJ21" s="68"/>
      <c r="IK21" s="68"/>
      <c r="IL21" s="68"/>
      <c r="IM21" s="68"/>
      <c r="IN21" s="68"/>
      <c r="IO21" s="68"/>
      <c r="IP21" s="68"/>
      <c r="IQ21" s="68"/>
      <c r="IR21" s="68"/>
      <c r="IS21" s="68"/>
      <c r="IT21" s="68"/>
      <c r="IU21" s="68"/>
      <c r="IV21" s="68"/>
    </row>
    <row r="22" spans="1:256" ht="28.5" hidden="1">
      <c r="A22" s="83"/>
      <c r="B22" s="76" t="s">
        <v>78</v>
      </c>
      <c r="C22" s="77">
        <v>2</v>
      </c>
      <c r="D22" s="77">
        <v>2</v>
      </c>
      <c r="E22" s="71">
        <v>7.2</v>
      </c>
      <c r="F22" s="84" t="s">
        <v>79</v>
      </c>
      <c r="G22" s="85">
        <v>1.3</v>
      </c>
      <c r="H22" s="78">
        <f>(C22*D22*E22*G22*0.395)</f>
        <v>14.788800000000002</v>
      </c>
      <c r="I22" s="102" t="s">
        <v>70</v>
      </c>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8"/>
      <c r="BF22" s="68"/>
      <c r="BG22" s="68"/>
      <c r="BH22" s="68"/>
      <c r="BI22" s="68"/>
      <c r="BJ22" s="68"/>
      <c r="BK22" s="68"/>
      <c r="BL22" s="68"/>
      <c r="BM22" s="68"/>
      <c r="BN22" s="68"/>
      <c r="BO22" s="68"/>
      <c r="BP22" s="68"/>
      <c r="BQ22" s="68"/>
      <c r="BR22" s="68"/>
      <c r="BS22" s="68"/>
      <c r="BT22" s="68"/>
      <c r="BU22" s="68"/>
      <c r="BV22" s="68"/>
      <c r="BW22" s="68"/>
      <c r="BX22" s="68"/>
      <c r="BY22" s="68"/>
      <c r="BZ22" s="68"/>
      <c r="CA22" s="68"/>
      <c r="CB22" s="68"/>
      <c r="CC22" s="68"/>
      <c r="CD22" s="68"/>
      <c r="CE22" s="68"/>
      <c r="CF22" s="68"/>
      <c r="CG22" s="68"/>
      <c r="CH22" s="68"/>
      <c r="CI22" s="68"/>
      <c r="CJ22" s="68"/>
      <c r="CK22" s="68"/>
      <c r="CL22" s="68"/>
      <c r="CM22" s="68"/>
      <c r="CN22" s="68"/>
      <c r="CO22" s="68"/>
      <c r="CP22" s="68"/>
      <c r="CQ22" s="68"/>
      <c r="CR22" s="68"/>
      <c r="CS22" s="68"/>
      <c r="CT22" s="68"/>
      <c r="CU22" s="68"/>
      <c r="CV22" s="68"/>
      <c r="CW22" s="68"/>
      <c r="CX22" s="68"/>
      <c r="CY22" s="68"/>
      <c r="CZ22" s="68"/>
      <c r="DA22" s="68"/>
      <c r="DB22" s="68"/>
      <c r="DC22" s="68"/>
      <c r="DD22" s="68"/>
      <c r="DE22" s="68"/>
      <c r="DF22" s="68"/>
      <c r="DG22" s="68"/>
      <c r="DH22" s="68"/>
      <c r="DI22" s="68"/>
      <c r="DJ22" s="68"/>
      <c r="DK22" s="68"/>
      <c r="DL22" s="68"/>
      <c r="DM22" s="68"/>
      <c r="DN22" s="68"/>
      <c r="DO22" s="68"/>
      <c r="DP22" s="68"/>
      <c r="DQ22" s="68"/>
      <c r="DR22" s="68"/>
      <c r="DS22" s="68"/>
      <c r="DT22" s="68"/>
      <c r="DU22" s="68"/>
      <c r="DV22" s="68"/>
      <c r="DW22" s="68"/>
      <c r="DX22" s="68"/>
      <c r="DY22" s="68"/>
      <c r="DZ22" s="68"/>
      <c r="EA22" s="68"/>
      <c r="EB22" s="68"/>
      <c r="EC22" s="68"/>
      <c r="ED22" s="68"/>
      <c r="EE22" s="68"/>
      <c r="EF22" s="68"/>
      <c r="EG22" s="68"/>
      <c r="EH22" s="68"/>
      <c r="EI22" s="68"/>
      <c r="EJ22" s="68"/>
      <c r="EK22" s="68"/>
      <c r="EL22" s="68"/>
      <c r="EM22" s="68"/>
      <c r="EN22" s="68"/>
      <c r="EO22" s="68"/>
      <c r="EP22" s="68"/>
      <c r="EQ22" s="68"/>
      <c r="ER22" s="68"/>
      <c r="ES22" s="68"/>
      <c r="ET22" s="68"/>
      <c r="EU22" s="68"/>
      <c r="EV22" s="68"/>
      <c r="EW22" s="68"/>
      <c r="EX22" s="68"/>
      <c r="EY22" s="68"/>
      <c r="EZ22" s="68"/>
      <c r="FA22" s="68"/>
      <c r="FB22" s="68"/>
      <c r="FC22" s="68"/>
      <c r="FD22" s="68"/>
      <c r="FE22" s="68"/>
      <c r="FF22" s="68"/>
      <c r="FG22" s="68"/>
      <c r="FH22" s="68"/>
      <c r="FI22" s="68"/>
      <c r="FJ22" s="68"/>
      <c r="FK22" s="68"/>
      <c r="FL22" s="68"/>
      <c r="FM22" s="68"/>
      <c r="FN22" s="68"/>
      <c r="FO22" s="68"/>
      <c r="FP22" s="68"/>
      <c r="FQ22" s="68"/>
      <c r="FR22" s="68"/>
      <c r="FS22" s="68"/>
      <c r="FT22" s="68"/>
      <c r="FU22" s="68"/>
      <c r="FV22" s="68"/>
      <c r="FW22" s="68"/>
      <c r="FX22" s="68"/>
      <c r="FY22" s="68"/>
      <c r="FZ22" s="68"/>
      <c r="GA22" s="68"/>
      <c r="GB22" s="68"/>
      <c r="GC22" s="68"/>
      <c r="GD22" s="68"/>
      <c r="GE22" s="68"/>
      <c r="GF22" s="68"/>
      <c r="GG22" s="68"/>
      <c r="GH22" s="68"/>
      <c r="GI22" s="68"/>
      <c r="GJ22" s="68"/>
      <c r="GK22" s="68"/>
      <c r="GL22" s="68"/>
      <c r="GM22" s="68"/>
      <c r="GN22" s="68"/>
      <c r="GO22" s="68"/>
      <c r="GP22" s="68"/>
      <c r="GQ22" s="68"/>
      <c r="GR22" s="68"/>
      <c r="GS22" s="68"/>
      <c r="GT22" s="68"/>
      <c r="GU22" s="68"/>
      <c r="GV22" s="68"/>
      <c r="GW22" s="68"/>
      <c r="GX22" s="68"/>
      <c r="GY22" s="68"/>
      <c r="GZ22" s="68"/>
      <c r="HA22" s="68"/>
      <c r="HB22" s="68"/>
      <c r="HC22" s="68"/>
      <c r="HD22" s="68"/>
      <c r="HE22" s="68"/>
      <c r="HF22" s="68"/>
      <c r="HG22" s="68"/>
      <c r="HH22" s="68"/>
      <c r="HI22" s="68"/>
      <c r="HJ22" s="68"/>
      <c r="HK22" s="68"/>
      <c r="HL22" s="68"/>
      <c r="HM22" s="68"/>
      <c r="HN22" s="68"/>
      <c r="HO22" s="68"/>
      <c r="HP22" s="68"/>
      <c r="HQ22" s="68"/>
      <c r="HR22" s="68"/>
      <c r="HS22" s="68"/>
      <c r="HT22" s="68"/>
      <c r="HU22" s="68"/>
      <c r="HV22" s="68"/>
      <c r="HW22" s="68"/>
      <c r="HX22" s="68"/>
      <c r="HY22" s="68"/>
      <c r="HZ22" s="68"/>
      <c r="IA22" s="68"/>
      <c r="IB22" s="68"/>
      <c r="IC22" s="68"/>
      <c r="ID22" s="68"/>
      <c r="IE22" s="68"/>
      <c r="IF22" s="68"/>
      <c r="IG22" s="68"/>
      <c r="IH22" s="68"/>
      <c r="II22" s="68"/>
      <c r="IJ22" s="68"/>
      <c r="IK22" s="68"/>
      <c r="IL22" s="68"/>
      <c r="IM22" s="68"/>
      <c r="IN22" s="68"/>
      <c r="IO22" s="68"/>
      <c r="IP22" s="68"/>
      <c r="IQ22" s="68"/>
      <c r="IR22" s="68"/>
      <c r="IS22" s="68"/>
      <c r="IT22" s="68"/>
      <c r="IU22" s="68"/>
      <c r="IV22" s="68"/>
    </row>
    <row r="23" spans="1:256" ht="21.75" hidden="1" customHeight="1">
      <c r="A23" s="83"/>
      <c r="B23" s="76"/>
      <c r="C23" s="77"/>
      <c r="D23" s="75"/>
      <c r="E23" s="71"/>
      <c r="F23" s="71"/>
      <c r="G23" s="78" t="s">
        <v>9</v>
      </c>
      <c r="H23" s="78">
        <v>14.8</v>
      </c>
      <c r="I23" s="102"/>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c r="BP23" s="68"/>
      <c r="BQ23" s="68"/>
      <c r="BR23" s="68"/>
      <c r="BS23" s="68"/>
      <c r="BT23" s="68"/>
      <c r="BU23" s="68"/>
      <c r="BV23" s="68"/>
      <c r="BW23" s="68"/>
      <c r="BX23" s="68"/>
      <c r="BY23" s="68"/>
      <c r="BZ23" s="68"/>
      <c r="CA23" s="68"/>
      <c r="CB23" s="68"/>
      <c r="CC23" s="68"/>
      <c r="CD23" s="68"/>
      <c r="CE23" s="68"/>
      <c r="CF23" s="68"/>
      <c r="CG23" s="68"/>
      <c r="CH23" s="68"/>
      <c r="CI23" s="68"/>
      <c r="CJ23" s="68"/>
      <c r="CK23" s="68"/>
      <c r="CL23" s="68"/>
      <c r="CM23" s="68"/>
      <c r="CN23" s="68"/>
      <c r="CO23" s="68"/>
      <c r="CP23" s="68"/>
      <c r="CQ23" s="68"/>
      <c r="CR23" s="68"/>
      <c r="CS23" s="68"/>
      <c r="CT23" s="68"/>
      <c r="CU23" s="68"/>
      <c r="CV23" s="68"/>
      <c r="CW23" s="68"/>
      <c r="CX23" s="68"/>
      <c r="CY23" s="68"/>
      <c r="CZ23" s="68"/>
      <c r="DA23" s="68"/>
      <c r="DB23" s="68"/>
      <c r="DC23" s="68"/>
      <c r="DD23" s="68"/>
      <c r="DE23" s="68"/>
      <c r="DF23" s="68"/>
      <c r="DG23" s="68"/>
      <c r="DH23" s="68"/>
      <c r="DI23" s="68"/>
      <c r="DJ23" s="68"/>
      <c r="DK23" s="68"/>
      <c r="DL23" s="68"/>
      <c r="DM23" s="68"/>
      <c r="DN23" s="68"/>
      <c r="DO23" s="68"/>
      <c r="DP23" s="68"/>
      <c r="DQ23" s="68"/>
      <c r="DR23" s="68"/>
      <c r="DS23" s="68"/>
      <c r="DT23" s="68"/>
      <c r="DU23" s="68"/>
      <c r="DV23" s="68"/>
      <c r="DW23" s="68"/>
      <c r="DX23" s="68"/>
      <c r="DY23" s="68"/>
      <c r="DZ23" s="68"/>
      <c r="EA23" s="68"/>
      <c r="EB23" s="68"/>
      <c r="EC23" s="68"/>
      <c r="ED23" s="68"/>
      <c r="EE23" s="68"/>
      <c r="EF23" s="68"/>
      <c r="EG23" s="68"/>
      <c r="EH23" s="68"/>
      <c r="EI23" s="68"/>
      <c r="EJ23" s="68"/>
      <c r="EK23" s="68"/>
      <c r="EL23" s="68"/>
      <c r="EM23" s="68"/>
      <c r="EN23" s="68"/>
      <c r="EO23" s="68"/>
      <c r="EP23" s="68"/>
      <c r="EQ23" s="68"/>
      <c r="ER23" s="68"/>
      <c r="ES23" s="68"/>
      <c r="ET23" s="68"/>
      <c r="EU23" s="68"/>
      <c r="EV23" s="68"/>
      <c r="EW23" s="68"/>
      <c r="EX23" s="68"/>
      <c r="EY23" s="68"/>
      <c r="EZ23" s="68"/>
      <c r="FA23" s="68"/>
      <c r="FB23" s="68"/>
      <c r="FC23" s="68"/>
      <c r="FD23" s="68"/>
      <c r="FE23" s="68"/>
      <c r="FF23" s="68"/>
      <c r="FG23" s="68"/>
      <c r="FH23" s="68"/>
      <c r="FI23" s="68"/>
      <c r="FJ23" s="68"/>
      <c r="FK23" s="68"/>
      <c r="FL23" s="68"/>
      <c r="FM23" s="68"/>
      <c r="FN23" s="68"/>
      <c r="FO23" s="68"/>
      <c r="FP23" s="68"/>
      <c r="FQ23" s="68"/>
      <c r="FR23" s="68"/>
      <c r="FS23" s="68"/>
      <c r="FT23" s="68"/>
      <c r="FU23" s="68"/>
      <c r="FV23" s="68"/>
      <c r="FW23" s="68"/>
      <c r="FX23" s="68"/>
      <c r="FY23" s="68"/>
      <c r="FZ23" s="68"/>
      <c r="GA23" s="68"/>
      <c r="GB23" s="68"/>
      <c r="GC23" s="68"/>
      <c r="GD23" s="68"/>
      <c r="GE23" s="68"/>
      <c r="GF23" s="68"/>
      <c r="GG23" s="68"/>
      <c r="GH23" s="68"/>
      <c r="GI23" s="68"/>
      <c r="GJ23" s="68"/>
      <c r="GK23" s="68"/>
      <c r="GL23" s="68"/>
      <c r="GM23" s="68"/>
      <c r="GN23" s="68"/>
      <c r="GO23" s="68"/>
      <c r="GP23" s="68"/>
      <c r="GQ23" s="68"/>
      <c r="GR23" s="68"/>
      <c r="GS23" s="68"/>
      <c r="GT23" s="68"/>
      <c r="GU23" s="68"/>
      <c r="GV23" s="68"/>
      <c r="GW23" s="68"/>
      <c r="GX23" s="68"/>
      <c r="GY23" s="68"/>
      <c r="GZ23" s="68"/>
      <c r="HA23" s="68"/>
      <c r="HB23" s="68"/>
      <c r="HC23" s="68"/>
      <c r="HD23" s="68"/>
      <c r="HE23" s="68"/>
      <c r="HF23" s="68"/>
      <c r="HG23" s="68"/>
      <c r="HH23" s="68"/>
      <c r="HI23" s="68"/>
      <c r="HJ23" s="68"/>
      <c r="HK23" s="68"/>
      <c r="HL23" s="68"/>
      <c r="HM23" s="68"/>
      <c r="HN23" s="68"/>
      <c r="HO23" s="68"/>
      <c r="HP23" s="68"/>
      <c r="HQ23" s="68"/>
      <c r="HR23" s="68"/>
      <c r="HS23" s="68"/>
      <c r="HT23" s="68"/>
      <c r="HU23" s="68"/>
      <c r="HV23" s="68"/>
      <c r="HW23" s="68"/>
      <c r="HX23" s="68"/>
      <c r="HY23" s="68"/>
      <c r="HZ23" s="68"/>
      <c r="IA23" s="68"/>
      <c r="IB23" s="68"/>
      <c r="IC23" s="68"/>
      <c r="ID23" s="68"/>
      <c r="IE23" s="68"/>
      <c r="IF23" s="68"/>
      <c r="IG23" s="68"/>
      <c r="IH23" s="68"/>
      <c r="II23" s="68"/>
      <c r="IJ23" s="68"/>
      <c r="IK23" s="68"/>
      <c r="IL23" s="68"/>
      <c r="IM23" s="68"/>
      <c r="IN23" s="68"/>
      <c r="IO23" s="68"/>
      <c r="IP23" s="68"/>
      <c r="IQ23" s="68"/>
      <c r="IR23" s="68"/>
      <c r="IS23" s="68"/>
      <c r="IT23" s="68"/>
      <c r="IU23" s="68"/>
      <c r="IV23" s="68"/>
    </row>
    <row r="24" spans="1:256" ht="47.25" hidden="1" customHeight="1">
      <c r="A24" s="77">
        <v>28</v>
      </c>
      <c r="B24" s="356" t="s">
        <v>80</v>
      </c>
      <c r="C24" s="356"/>
      <c r="D24" s="356"/>
      <c r="E24" s="356"/>
      <c r="F24" s="82"/>
      <c r="G24" s="82"/>
      <c r="H24" s="71"/>
      <c r="I24" s="101"/>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8"/>
      <c r="BF24" s="68"/>
      <c r="BG24" s="68"/>
      <c r="BH24" s="68"/>
      <c r="BI24" s="68"/>
      <c r="BJ24" s="68"/>
      <c r="BK24" s="68"/>
      <c r="BL24" s="68"/>
      <c r="BM24" s="68"/>
      <c r="BN24" s="68"/>
      <c r="BO24" s="68"/>
      <c r="BP24" s="68"/>
      <c r="BQ24" s="68"/>
      <c r="BR24" s="68"/>
      <c r="BS24" s="68"/>
      <c r="BT24" s="68"/>
      <c r="BU24" s="68"/>
      <c r="BV24" s="68"/>
      <c r="BW24" s="68"/>
      <c r="BX24" s="68"/>
      <c r="BY24" s="68"/>
      <c r="BZ24" s="68"/>
      <c r="CA24" s="68"/>
      <c r="CB24" s="68"/>
      <c r="CC24" s="68"/>
      <c r="CD24" s="68"/>
      <c r="CE24" s="68"/>
      <c r="CF24" s="68"/>
      <c r="CG24" s="68"/>
      <c r="CH24" s="68"/>
      <c r="CI24" s="68"/>
      <c r="CJ24" s="68"/>
      <c r="CK24" s="68"/>
      <c r="CL24" s="68"/>
      <c r="CM24" s="68"/>
      <c r="CN24" s="68"/>
      <c r="CO24" s="68"/>
      <c r="CP24" s="68"/>
      <c r="CQ24" s="68"/>
      <c r="CR24" s="68"/>
      <c r="CS24" s="68"/>
      <c r="CT24" s="68"/>
      <c r="CU24" s="68"/>
      <c r="CV24" s="68"/>
      <c r="CW24" s="68"/>
      <c r="CX24" s="68"/>
      <c r="CY24" s="68"/>
      <c r="CZ24" s="68"/>
      <c r="DA24" s="68"/>
      <c r="DB24" s="68"/>
      <c r="DC24" s="68"/>
      <c r="DD24" s="68"/>
      <c r="DE24" s="68"/>
      <c r="DF24" s="68"/>
      <c r="DG24" s="68"/>
      <c r="DH24" s="68"/>
      <c r="DI24" s="68"/>
      <c r="DJ24" s="68"/>
      <c r="DK24" s="68"/>
      <c r="DL24" s="68"/>
      <c r="DM24" s="68"/>
      <c r="DN24" s="68"/>
      <c r="DO24" s="68"/>
      <c r="DP24" s="68"/>
      <c r="DQ24" s="68"/>
      <c r="DR24" s="68"/>
      <c r="DS24" s="68"/>
      <c r="DT24" s="68"/>
      <c r="DU24" s="68"/>
      <c r="DV24" s="68"/>
      <c r="DW24" s="68"/>
      <c r="DX24" s="68"/>
      <c r="DY24" s="68"/>
      <c r="DZ24" s="68"/>
      <c r="EA24" s="68"/>
      <c r="EB24" s="68"/>
      <c r="EC24" s="68"/>
      <c r="ED24" s="68"/>
      <c r="EE24" s="68"/>
      <c r="EF24" s="68"/>
      <c r="EG24" s="68"/>
      <c r="EH24" s="68"/>
      <c r="EI24" s="68"/>
      <c r="EJ24" s="68"/>
      <c r="EK24" s="68"/>
      <c r="EL24" s="68"/>
      <c r="EM24" s="68"/>
      <c r="EN24" s="68"/>
      <c r="EO24" s="68"/>
      <c r="EP24" s="68"/>
      <c r="EQ24" s="68"/>
      <c r="ER24" s="68"/>
      <c r="ES24" s="68"/>
      <c r="ET24" s="68"/>
      <c r="EU24" s="68"/>
      <c r="EV24" s="68"/>
      <c r="EW24" s="68"/>
      <c r="EX24" s="68"/>
      <c r="EY24" s="68"/>
      <c r="EZ24" s="68"/>
      <c r="FA24" s="68"/>
      <c r="FB24" s="68"/>
      <c r="FC24" s="68"/>
      <c r="FD24" s="68"/>
      <c r="FE24" s="68"/>
      <c r="FF24" s="68"/>
      <c r="FG24" s="68"/>
      <c r="FH24" s="68"/>
      <c r="FI24" s="68"/>
      <c r="FJ24" s="68"/>
      <c r="FK24" s="68"/>
      <c r="FL24" s="68"/>
      <c r="FM24" s="68"/>
      <c r="FN24" s="68"/>
      <c r="FO24" s="68"/>
      <c r="FP24" s="68"/>
      <c r="FQ24" s="68"/>
      <c r="FR24" s="68"/>
      <c r="FS24" s="68"/>
      <c r="FT24" s="68"/>
      <c r="FU24" s="68"/>
      <c r="FV24" s="68"/>
      <c r="FW24" s="68"/>
      <c r="FX24" s="68"/>
      <c r="FY24" s="68"/>
      <c r="FZ24" s="68"/>
      <c r="GA24" s="68"/>
      <c r="GB24" s="68"/>
      <c r="GC24" s="68"/>
      <c r="GD24" s="68"/>
      <c r="GE24" s="68"/>
      <c r="GF24" s="68"/>
      <c r="GG24" s="68"/>
      <c r="GH24" s="68"/>
      <c r="GI24" s="68"/>
      <c r="GJ24" s="68"/>
      <c r="GK24" s="68"/>
      <c r="GL24" s="68"/>
      <c r="GM24" s="68"/>
      <c r="GN24" s="68"/>
      <c r="GO24" s="68"/>
      <c r="GP24" s="68"/>
      <c r="GQ24" s="68"/>
      <c r="GR24" s="68"/>
      <c r="GS24" s="68"/>
      <c r="GT24" s="68"/>
      <c r="GU24" s="68"/>
      <c r="GV24" s="68"/>
      <c r="GW24" s="68"/>
      <c r="GX24" s="68"/>
      <c r="GY24" s="68"/>
      <c r="GZ24" s="68"/>
      <c r="HA24" s="68"/>
      <c r="HB24" s="68"/>
      <c r="HC24" s="68"/>
      <c r="HD24" s="68"/>
      <c r="HE24" s="68"/>
      <c r="HF24" s="68"/>
      <c r="HG24" s="68"/>
      <c r="HH24" s="68"/>
      <c r="HI24" s="68"/>
      <c r="HJ24" s="68"/>
      <c r="HK24" s="68"/>
      <c r="HL24" s="68"/>
      <c r="HM24" s="68"/>
      <c r="HN24" s="68"/>
      <c r="HO24" s="68"/>
      <c r="HP24" s="68"/>
      <c r="HQ24" s="68"/>
      <c r="HR24" s="68"/>
      <c r="HS24" s="68"/>
      <c r="HT24" s="68"/>
      <c r="HU24" s="68"/>
      <c r="HV24" s="68"/>
      <c r="HW24" s="68"/>
      <c r="HX24" s="68"/>
      <c r="HY24" s="68"/>
      <c r="HZ24" s="68"/>
      <c r="IA24" s="68"/>
      <c r="IB24" s="68"/>
      <c r="IC24" s="68"/>
      <c r="ID24" s="68"/>
      <c r="IE24" s="68"/>
      <c r="IF24" s="68"/>
      <c r="IG24" s="68"/>
      <c r="IH24" s="68"/>
      <c r="II24" s="68"/>
      <c r="IJ24" s="68"/>
      <c r="IK24" s="68"/>
      <c r="IL24" s="68"/>
      <c r="IM24" s="68"/>
      <c r="IN24" s="68"/>
      <c r="IO24" s="68"/>
      <c r="IP24" s="68"/>
      <c r="IQ24" s="68"/>
      <c r="IR24" s="68"/>
      <c r="IS24" s="68"/>
      <c r="IT24" s="68"/>
      <c r="IU24" s="68"/>
      <c r="IV24" s="68"/>
    </row>
    <row r="25" spans="1:256" ht="24.75" hidden="1" customHeight="1">
      <c r="A25" s="83"/>
      <c r="B25" s="86" t="s">
        <v>81</v>
      </c>
      <c r="C25" s="77">
        <v>1</v>
      </c>
      <c r="D25" s="77">
        <v>2</v>
      </c>
      <c r="E25" s="71">
        <v>7.2</v>
      </c>
      <c r="F25" s="71">
        <v>0.9</v>
      </c>
      <c r="G25" s="87"/>
      <c r="H25" s="78">
        <f>PRODUCT(C25:G25)</f>
        <v>12.96</v>
      </c>
      <c r="I25" s="102" t="s">
        <v>82</v>
      </c>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8"/>
      <c r="DT25" s="68"/>
      <c r="DU25" s="68"/>
      <c r="DV25" s="68"/>
      <c r="DW25" s="68"/>
      <c r="DX25" s="68"/>
      <c r="DY25" s="68"/>
      <c r="DZ25" s="68"/>
      <c r="EA25" s="68"/>
      <c r="EB25" s="68"/>
      <c r="EC25" s="68"/>
      <c r="ED25" s="68"/>
      <c r="EE25" s="68"/>
      <c r="EF25" s="68"/>
      <c r="EG25" s="68"/>
      <c r="EH25" s="68"/>
      <c r="EI25" s="68"/>
      <c r="EJ25" s="68"/>
      <c r="EK25" s="68"/>
      <c r="EL25" s="68"/>
      <c r="EM25" s="68"/>
      <c r="EN25" s="68"/>
      <c r="EO25" s="68"/>
      <c r="EP25" s="68"/>
      <c r="EQ25" s="68"/>
      <c r="ER25" s="68"/>
      <c r="ES25" s="68"/>
      <c r="ET25" s="68"/>
      <c r="EU25" s="68"/>
      <c r="EV25" s="68"/>
      <c r="EW25" s="68"/>
      <c r="EX25" s="68"/>
      <c r="EY25" s="68"/>
      <c r="EZ25" s="68"/>
      <c r="FA25" s="68"/>
      <c r="FB25" s="68"/>
      <c r="FC25" s="68"/>
      <c r="FD25" s="68"/>
      <c r="FE25" s="68"/>
      <c r="FF25" s="68"/>
      <c r="FG25" s="68"/>
      <c r="FH25" s="68"/>
      <c r="FI25" s="68"/>
      <c r="FJ25" s="68"/>
      <c r="FK25" s="68"/>
      <c r="FL25" s="68"/>
      <c r="FM25" s="68"/>
      <c r="FN25" s="68"/>
      <c r="FO25" s="68"/>
      <c r="FP25" s="68"/>
      <c r="FQ25" s="68"/>
      <c r="FR25" s="68"/>
      <c r="FS25" s="68"/>
      <c r="FT25" s="68"/>
      <c r="FU25" s="68"/>
      <c r="FV25" s="68"/>
      <c r="FW25" s="68"/>
      <c r="FX25" s="68"/>
      <c r="FY25" s="68"/>
      <c r="FZ25" s="68"/>
      <c r="GA25" s="68"/>
      <c r="GB25" s="68"/>
      <c r="GC25" s="68"/>
      <c r="GD25" s="68"/>
      <c r="GE25" s="68"/>
      <c r="GF25" s="68"/>
      <c r="GG25" s="68"/>
      <c r="GH25" s="68"/>
      <c r="GI25" s="68"/>
      <c r="GJ25" s="68"/>
      <c r="GK25" s="68"/>
      <c r="GL25" s="68"/>
      <c r="GM25" s="68"/>
      <c r="GN25" s="68"/>
      <c r="GO25" s="68"/>
      <c r="GP25" s="68"/>
      <c r="GQ25" s="68"/>
      <c r="GR25" s="68"/>
      <c r="GS25" s="68"/>
      <c r="GT25" s="68"/>
      <c r="GU25" s="68"/>
      <c r="GV25" s="68"/>
      <c r="GW25" s="68"/>
      <c r="GX25" s="68"/>
      <c r="GY25" s="68"/>
      <c r="GZ25" s="68"/>
      <c r="HA25" s="68"/>
      <c r="HB25" s="68"/>
      <c r="HC25" s="68"/>
      <c r="HD25" s="68"/>
      <c r="HE25" s="68"/>
      <c r="HF25" s="68"/>
      <c r="HG25" s="68"/>
      <c r="HH25" s="68"/>
      <c r="HI25" s="68"/>
      <c r="HJ25" s="68"/>
      <c r="HK25" s="68"/>
      <c r="HL25" s="68"/>
      <c r="HM25" s="68"/>
      <c r="HN25" s="68"/>
      <c r="HO25" s="68"/>
      <c r="HP25" s="68"/>
      <c r="HQ25" s="68"/>
      <c r="HR25" s="68"/>
      <c r="HS25" s="68"/>
      <c r="HT25" s="68"/>
      <c r="HU25" s="68"/>
      <c r="HV25" s="68"/>
      <c r="HW25" s="68"/>
      <c r="HX25" s="68"/>
      <c r="HY25" s="68"/>
      <c r="HZ25" s="68"/>
      <c r="IA25" s="68"/>
      <c r="IB25" s="68"/>
      <c r="IC25" s="68"/>
      <c r="ID25" s="68"/>
      <c r="IE25" s="68"/>
      <c r="IF25" s="68"/>
      <c r="IG25" s="68"/>
      <c r="IH25" s="68"/>
      <c r="II25" s="68"/>
      <c r="IJ25" s="68"/>
      <c r="IK25" s="68"/>
      <c r="IL25" s="68"/>
      <c r="IM25" s="68"/>
      <c r="IN25" s="68"/>
      <c r="IO25" s="68"/>
      <c r="IP25" s="68"/>
      <c r="IQ25" s="68"/>
      <c r="IR25" s="68"/>
      <c r="IS25" s="68"/>
      <c r="IT25" s="68"/>
      <c r="IU25" s="68"/>
      <c r="IV25" s="68"/>
    </row>
    <row r="26" spans="1:256" hidden="1">
      <c r="A26" s="88">
        <v>18.100000000000001</v>
      </c>
      <c r="B26" s="356" t="s">
        <v>83</v>
      </c>
      <c r="C26" s="356"/>
      <c r="D26" s="356"/>
      <c r="E26" s="356"/>
      <c r="F26" s="356"/>
      <c r="G26" s="82"/>
      <c r="H26" s="71"/>
      <c r="I26" s="101"/>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8"/>
      <c r="AO26" s="68"/>
      <c r="AP26" s="68"/>
      <c r="AQ26" s="68"/>
      <c r="AR26" s="68"/>
      <c r="AS26" s="68"/>
      <c r="AT26" s="68"/>
      <c r="AU26" s="68"/>
      <c r="AV26" s="68"/>
      <c r="AW26" s="68"/>
      <c r="AX26" s="68"/>
      <c r="AY26" s="68"/>
      <c r="AZ26" s="68"/>
      <c r="BA26" s="68"/>
      <c r="BB26" s="68"/>
      <c r="BC26" s="68"/>
      <c r="BD26" s="68"/>
      <c r="BE26" s="68"/>
      <c r="BF26" s="68"/>
      <c r="BG26" s="68"/>
      <c r="BH26" s="68"/>
      <c r="BI26" s="68"/>
      <c r="BJ26" s="68"/>
      <c r="BK26" s="68"/>
      <c r="BL26" s="68"/>
      <c r="BM26" s="68"/>
      <c r="BN26" s="68"/>
      <c r="BO26" s="68"/>
      <c r="BP26" s="68"/>
      <c r="BQ26" s="68"/>
      <c r="BR26" s="68"/>
      <c r="BS26" s="68"/>
      <c r="BT26" s="68"/>
      <c r="BU26" s="68"/>
      <c r="BV26" s="68"/>
      <c r="BW26" s="68"/>
      <c r="BX26" s="68"/>
      <c r="BY26" s="68"/>
      <c r="BZ26" s="68"/>
      <c r="CA26" s="68"/>
      <c r="CB26" s="68"/>
      <c r="CC26" s="68"/>
      <c r="CD26" s="68"/>
      <c r="CE26" s="68"/>
      <c r="CF26" s="68"/>
      <c r="CG26" s="68"/>
      <c r="CH26" s="68"/>
      <c r="CI26" s="68"/>
      <c r="CJ26" s="68"/>
      <c r="CK26" s="68"/>
      <c r="CL26" s="68"/>
      <c r="CM26" s="68"/>
      <c r="CN26" s="68"/>
      <c r="CO26" s="68"/>
      <c r="CP26" s="68"/>
      <c r="CQ26" s="68"/>
      <c r="CR26" s="68"/>
      <c r="CS26" s="68"/>
      <c r="CT26" s="68"/>
      <c r="CU26" s="68"/>
      <c r="CV26" s="68"/>
      <c r="CW26" s="68"/>
      <c r="CX26" s="68"/>
      <c r="CY26" s="68"/>
      <c r="CZ26" s="68"/>
      <c r="DA26" s="68"/>
      <c r="DB26" s="68"/>
      <c r="DC26" s="68"/>
      <c r="DD26" s="68"/>
      <c r="DE26" s="68"/>
      <c r="DF26" s="68"/>
      <c r="DG26" s="68"/>
      <c r="DH26" s="68"/>
      <c r="DI26" s="68"/>
      <c r="DJ26" s="68"/>
      <c r="DK26" s="68"/>
      <c r="DL26" s="68"/>
      <c r="DM26" s="68"/>
      <c r="DN26" s="68"/>
      <c r="DO26" s="68"/>
      <c r="DP26" s="68"/>
      <c r="DQ26" s="68"/>
      <c r="DR26" s="68"/>
      <c r="DS26" s="68"/>
      <c r="DT26" s="68"/>
      <c r="DU26" s="68"/>
      <c r="DV26" s="68"/>
      <c r="DW26" s="68"/>
      <c r="DX26" s="68"/>
      <c r="DY26" s="68"/>
      <c r="DZ26" s="68"/>
      <c r="EA26" s="68"/>
      <c r="EB26" s="68"/>
      <c r="EC26" s="68"/>
      <c r="ED26" s="68"/>
      <c r="EE26" s="68"/>
      <c r="EF26" s="68"/>
      <c r="EG26" s="68"/>
      <c r="EH26" s="68"/>
      <c r="EI26" s="68"/>
      <c r="EJ26" s="68"/>
      <c r="EK26" s="68"/>
      <c r="EL26" s="68"/>
      <c r="EM26" s="68"/>
      <c r="EN26" s="68"/>
      <c r="EO26" s="68"/>
      <c r="EP26" s="68"/>
      <c r="EQ26" s="68"/>
      <c r="ER26" s="68"/>
      <c r="ES26" s="68"/>
      <c r="ET26" s="68"/>
      <c r="EU26" s="68"/>
      <c r="EV26" s="68"/>
      <c r="EW26" s="68"/>
      <c r="EX26" s="68"/>
      <c r="EY26" s="68"/>
      <c r="EZ26" s="68"/>
      <c r="FA26" s="68"/>
      <c r="FB26" s="68"/>
      <c r="FC26" s="68"/>
      <c r="FD26" s="68"/>
      <c r="FE26" s="68"/>
      <c r="FF26" s="68"/>
      <c r="FG26" s="68"/>
      <c r="FH26" s="68"/>
      <c r="FI26" s="68"/>
      <c r="FJ26" s="68"/>
      <c r="FK26" s="68"/>
      <c r="FL26" s="68"/>
      <c r="FM26" s="68"/>
      <c r="FN26" s="68"/>
      <c r="FO26" s="68"/>
      <c r="FP26" s="68"/>
      <c r="FQ26" s="68"/>
      <c r="FR26" s="68"/>
      <c r="FS26" s="68"/>
      <c r="FT26" s="68"/>
      <c r="FU26" s="68"/>
      <c r="FV26" s="68"/>
      <c r="FW26" s="68"/>
      <c r="FX26" s="68"/>
      <c r="FY26" s="68"/>
      <c r="FZ26" s="68"/>
      <c r="GA26" s="68"/>
      <c r="GB26" s="68"/>
      <c r="GC26" s="68"/>
      <c r="GD26" s="68"/>
      <c r="GE26" s="68"/>
      <c r="GF26" s="68"/>
      <c r="GG26" s="68"/>
      <c r="GH26" s="68"/>
      <c r="GI26" s="68"/>
      <c r="GJ26" s="68"/>
      <c r="GK26" s="68"/>
      <c r="GL26" s="68"/>
      <c r="GM26" s="68"/>
      <c r="GN26" s="68"/>
      <c r="GO26" s="68"/>
      <c r="GP26" s="68"/>
      <c r="GQ26" s="68"/>
      <c r="GR26" s="68"/>
      <c r="GS26" s="68"/>
      <c r="GT26" s="68"/>
      <c r="GU26" s="68"/>
      <c r="GV26" s="68"/>
      <c r="GW26" s="68"/>
      <c r="GX26" s="68"/>
      <c r="GY26" s="68"/>
      <c r="GZ26" s="68"/>
      <c r="HA26" s="68"/>
      <c r="HB26" s="68"/>
      <c r="HC26" s="68"/>
      <c r="HD26" s="68"/>
      <c r="HE26" s="68"/>
      <c r="HF26" s="68"/>
      <c r="HG26" s="68"/>
      <c r="HH26" s="68"/>
      <c r="HI26" s="68"/>
      <c r="HJ26" s="68"/>
      <c r="HK26" s="68"/>
      <c r="HL26" s="68"/>
      <c r="HM26" s="68"/>
      <c r="HN26" s="68"/>
      <c r="HO26" s="68"/>
      <c r="HP26" s="68"/>
      <c r="HQ26" s="68"/>
      <c r="HR26" s="68"/>
      <c r="HS26" s="68"/>
      <c r="HT26" s="68"/>
      <c r="HU26" s="68"/>
      <c r="HV26" s="68"/>
      <c r="HW26" s="68"/>
      <c r="HX26" s="68"/>
      <c r="HY26" s="68"/>
      <c r="HZ26" s="68"/>
      <c r="IA26" s="68"/>
      <c r="IB26" s="68"/>
      <c r="IC26" s="68"/>
      <c r="ID26" s="68"/>
      <c r="IE26" s="68"/>
      <c r="IF26" s="68"/>
      <c r="IG26" s="68"/>
      <c r="IH26" s="68"/>
      <c r="II26" s="68"/>
      <c r="IJ26" s="68"/>
      <c r="IK26" s="68"/>
      <c r="IL26" s="68"/>
      <c r="IM26" s="68"/>
      <c r="IN26" s="68"/>
      <c r="IO26" s="68"/>
      <c r="IP26" s="68"/>
      <c r="IQ26" s="68"/>
      <c r="IR26" s="68"/>
      <c r="IS26" s="68"/>
      <c r="IT26" s="68"/>
      <c r="IU26" s="68"/>
      <c r="IV26" s="68"/>
    </row>
    <row r="27" spans="1:256" ht="15" hidden="1">
      <c r="A27" s="88"/>
      <c r="B27" s="356" t="s">
        <v>84</v>
      </c>
      <c r="C27" s="356"/>
      <c r="D27" s="356"/>
      <c r="E27" s="82"/>
      <c r="F27" s="82"/>
      <c r="G27" s="71"/>
      <c r="H27" s="78"/>
      <c r="I27" s="101"/>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8"/>
      <c r="AO27" s="68"/>
      <c r="AP27" s="68"/>
      <c r="AQ27" s="68"/>
      <c r="AR27" s="68"/>
      <c r="AS27" s="68"/>
      <c r="AT27" s="68"/>
      <c r="AU27" s="68"/>
      <c r="AV27" s="68"/>
      <c r="AW27" s="68"/>
      <c r="AX27" s="68"/>
      <c r="AY27" s="68"/>
      <c r="AZ27" s="68"/>
      <c r="BA27" s="68"/>
      <c r="BB27" s="68"/>
      <c r="BC27" s="68"/>
      <c r="BD27" s="68"/>
      <c r="BE27" s="68"/>
      <c r="BF27" s="68"/>
      <c r="BG27" s="68"/>
      <c r="BH27" s="68"/>
      <c r="BI27" s="68"/>
      <c r="BJ27" s="68"/>
      <c r="BK27" s="68"/>
      <c r="BL27" s="68"/>
      <c r="BM27" s="68"/>
      <c r="BN27" s="68"/>
      <c r="BO27" s="68"/>
      <c r="BP27" s="68"/>
      <c r="BQ27" s="68"/>
      <c r="BR27" s="68"/>
      <c r="BS27" s="68"/>
      <c r="BT27" s="68"/>
      <c r="BU27" s="68"/>
      <c r="BV27" s="68"/>
      <c r="BW27" s="68"/>
      <c r="BX27" s="68"/>
      <c r="BY27" s="68"/>
      <c r="BZ27" s="68"/>
      <c r="CA27" s="68"/>
      <c r="CB27" s="68"/>
      <c r="CC27" s="68"/>
      <c r="CD27" s="68"/>
      <c r="CE27" s="68"/>
      <c r="CF27" s="68"/>
      <c r="CG27" s="68"/>
      <c r="CH27" s="68"/>
      <c r="CI27" s="68"/>
      <c r="CJ27" s="68"/>
      <c r="CK27" s="68"/>
      <c r="CL27" s="68"/>
      <c r="CM27" s="68"/>
      <c r="CN27" s="68"/>
      <c r="CO27" s="68"/>
      <c r="CP27" s="68"/>
      <c r="CQ27" s="68"/>
      <c r="CR27" s="68"/>
      <c r="CS27" s="68"/>
      <c r="CT27" s="68"/>
      <c r="CU27" s="68"/>
      <c r="CV27" s="68"/>
      <c r="CW27" s="68"/>
      <c r="CX27" s="68"/>
      <c r="CY27" s="68"/>
      <c r="CZ27" s="68"/>
      <c r="DA27" s="68"/>
      <c r="DB27" s="68"/>
      <c r="DC27" s="68"/>
      <c r="DD27" s="68"/>
      <c r="DE27" s="68"/>
      <c r="DF27" s="68"/>
      <c r="DG27" s="68"/>
      <c r="DH27" s="68"/>
      <c r="DI27" s="68"/>
      <c r="DJ27" s="68"/>
      <c r="DK27" s="68"/>
      <c r="DL27" s="68"/>
      <c r="DM27" s="68"/>
      <c r="DN27" s="68"/>
      <c r="DO27" s="68"/>
      <c r="DP27" s="68"/>
      <c r="DQ27" s="68"/>
      <c r="DR27" s="68"/>
      <c r="DS27" s="68"/>
      <c r="DT27" s="68"/>
      <c r="DU27" s="68"/>
      <c r="DV27" s="68"/>
      <c r="DW27" s="68"/>
      <c r="DX27" s="68"/>
      <c r="DY27" s="68"/>
      <c r="DZ27" s="68"/>
      <c r="EA27" s="68"/>
      <c r="EB27" s="68"/>
      <c r="EC27" s="68"/>
      <c r="ED27" s="68"/>
      <c r="EE27" s="68"/>
      <c r="EF27" s="68"/>
      <c r="EG27" s="68"/>
      <c r="EH27" s="68"/>
      <c r="EI27" s="68"/>
      <c r="EJ27" s="68"/>
      <c r="EK27" s="68"/>
      <c r="EL27" s="68"/>
      <c r="EM27" s="68"/>
      <c r="EN27" s="68"/>
      <c r="EO27" s="68"/>
      <c r="EP27" s="68"/>
      <c r="EQ27" s="68"/>
      <c r="ER27" s="68"/>
      <c r="ES27" s="68"/>
      <c r="ET27" s="68"/>
      <c r="EU27" s="68"/>
      <c r="EV27" s="68"/>
      <c r="EW27" s="68"/>
      <c r="EX27" s="68"/>
      <c r="EY27" s="68"/>
      <c r="EZ27" s="68"/>
      <c r="FA27" s="68"/>
      <c r="FB27" s="68"/>
      <c r="FC27" s="68"/>
      <c r="FD27" s="68"/>
      <c r="FE27" s="68"/>
      <c r="FF27" s="68"/>
      <c r="FG27" s="68"/>
      <c r="FH27" s="68"/>
      <c r="FI27" s="68"/>
      <c r="FJ27" s="68"/>
      <c r="FK27" s="68"/>
      <c r="FL27" s="68"/>
      <c r="FM27" s="68"/>
      <c r="FN27" s="68"/>
      <c r="FO27" s="68"/>
      <c r="FP27" s="68"/>
      <c r="FQ27" s="68"/>
      <c r="FR27" s="68"/>
      <c r="FS27" s="68"/>
      <c r="FT27" s="68"/>
      <c r="FU27" s="68"/>
      <c r="FV27" s="68"/>
      <c r="FW27" s="68"/>
      <c r="FX27" s="68"/>
      <c r="FY27" s="68"/>
      <c r="FZ27" s="68"/>
      <c r="GA27" s="68"/>
      <c r="GB27" s="68"/>
      <c r="GC27" s="68"/>
      <c r="GD27" s="68"/>
      <c r="GE27" s="68"/>
      <c r="GF27" s="68"/>
      <c r="GG27" s="68"/>
      <c r="GH27" s="68"/>
      <c r="GI27" s="68"/>
      <c r="GJ27" s="68"/>
      <c r="GK27" s="68"/>
      <c r="GL27" s="68"/>
      <c r="GM27" s="68"/>
      <c r="GN27" s="68"/>
      <c r="GO27" s="68"/>
      <c r="GP27" s="68"/>
      <c r="GQ27" s="68"/>
      <c r="GR27" s="68"/>
      <c r="GS27" s="68"/>
      <c r="GT27" s="68"/>
      <c r="GU27" s="68"/>
      <c r="GV27" s="68"/>
      <c r="GW27" s="68"/>
      <c r="GX27" s="68"/>
      <c r="GY27" s="68"/>
      <c r="GZ27" s="68"/>
      <c r="HA27" s="68"/>
      <c r="HB27" s="68"/>
      <c r="HC27" s="68"/>
      <c r="HD27" s="68"/>
      <c r="HE27" s="68"/>
      <c r="HF27" s="68"/>
      <c r="HG27" s="68"/>
      <c r="HH27" s="68"/>
      <c r="HI27" s="68"/>
      <c r="HJ27" s="68"/>
      <c r="HK27" s="68"/>
      <c r="HL27" s="68"/>
      <c r="HM27" s="68"/>
      <c r="HN27" s="68"/>
      <c r="HO27" s="68"/>
      <c r="HP27" s="68"/>
      <c r="HQ27" s="68"/>
      <c r="HR27" s="68"/>
      <c r="HS27" s="68"/>
      <c r="HT27" s="68"/>
      <c r="HU27" s="68"/>
      <c r="HV27" s="68"/>
      <c r="HW27" s="68"/>
      <c r="HX27" s="68"/>
      <c r="HY27" s="68"/>
      <c r="HZ27" s="68"/>
      <c r="IA27" s="68"/>
      <c r="IB27" s="68"/>
      <c r="IC27" s="68"/>
      <c r="ID27" s="68"/>
      <c r="IE27" s="68"/>
      <c r="IF27" s="68"/>
      <c r="IG27" s="68"/>
      <c r="IH27" s="68"/>
      <c r="II27" s="68"/>
      <c r="IJ27" s="68"/>
      <c r="IK27" s="68"/>
      <c r="IL27" s="68"/>
      <c r="IM27" s="68"/>
      <c r="IN27" s="68"/>
      <c r="IO27" s="68"/>
      <c r="IP27" s="68"/>
      <c r="IQ27" s="68"/>
      <c r="IR27" s="68"/>
      <c r="IS27" s="68"/>
      <c r="IT27" s="68"/>
      <c r="IU27" s="68"/>
      <c r="IV27" s="68"/>
    </row>
    <row r="28" spans="1:256" ht="25.5" hidden="1" customHeight="1">
      <c r="A28" s="88"/>
      <c r="B28" s="89" t="s">
        <v>85</v>
      </c>
      <c r="C28" s="77">
        <v>1</v>
      </c>
      <c r="D28" s="77">
        <v>2</v>
      </c>
      <c r="E28" s="71">
        <v>7.2</v>
      </c>
      <c r="F28" s="71">
        <v>0.9</v>
      </c>
      <c r="G28" s="87"/>
      <c r="H28" s="71">
        <f>PRODUCT(C28:G28)</f>
        <v>12.96</v>
      </c>
      <c r="I28" s="101"/>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8"/>
      <c r="AO28" s="68"/>
      <c r="AP28" s="68"/>
      <c r="AQ28" s="68"/>
      <c r="AR28" s="68"/>
      <c r="AS28" s="68"/>
      <c r="AT28" s="68"/>
      <c r="AU28" s="68"/>
      <c r="AV28" s="68"/>
      <c r="AW28" s="68"/>
      <c r="AX28" s="68"/>
      <c r="AY28" s="68"/>
      <c r="AZ28" s="68"/>
      <c r="BA28" s="68"/>
      <c r="BB28" s="68"/>
      <c r="BC28" s="68"/>
      <c r="BD28" s="68"/>
      <c r="BE28" s="68"/>
      <c r="BF28" s="68"/>
      <c r="BG28" s="68"/>
      <c r="BH28" s="68"/>
      <c r="BI28" s="68"/>
      <c r="BJ28" s="68"/>
      <c r="BK28" s="68"/>
      <c r="BL28" s="68"/>
      <c r="BM28" s="68"/>
      <c r="BN28" s="68"/>
      <c r="BO28" s="68"/>
      <c r="BP28" s="68"/>
      <c r="BQ28" s="68"/>
      <c r="BR28" s="68"/>
      <c r="BS28" s="68"/>
      <c r="BT28" s="68"/>
      <c r="BU28" s="68"/>
      <c r="BV28" s="68"/>
      <c r="BW28" s="68"/>
      <c r="BX28" s="68"/>
      <c r="BY28" s="68"/>
      <c r="BZ28" s="68"/>
      <c r="CA28" s="68"/>
      <c r="CB28" s="68"/>
      <c r="CC28" s="68"/>
      <c r="CD28" s="68"/>
      <c r="CE28" s="68"/>
      <c r="CF28" s="68"/>
      <c r="CG28" s="68"/>
      <c r="CH28" s="68"/>
      <c r="CI28" s="68"/>
      <c r="CJ28" s="68"/>
      <c r="CK28" s="68"/>
      <c r="CL28" s="68"/>
      <c r="CM28" s="68"/>
      <c r="CN28" s="68"/>
      <c r="CO28" s="68"/>
      <c r="CP28" s="68"/>
      <c r="CQ28" s="68"/>
      <c r="CR28" s="68"/>
      <c r="CS28" s="68"/>
      <c r="CT28" s="68"/>
      <c r="CU28" s="68"/>
      <c r="CV28" s="68"/>
      <c r="CW28" s="68"/>
      <c r="CX28" s="68"/>
      <c r="CY28" s="68"/>
      <c r="CZ28" s="68"/>
      <c r="DA28" s="68"/>
      <c r="DB28" s="68"/>
      <c r="DC28" s="68"/>
      <c r="DD28" s="68"/>
      <c r="DE28" s="68"/>
      <c r="DF28" s="68"/>
      <c r="DG28" s="68"/>
      <c r="DH28" s="68"/>
      <c r="DI28" s="68"/>
      <c r="DJ28" s="68"/>
      <c r="DK28" s="68"/>
      <c r="DL28" s="68"/>
      <c r="DM28" s="68"/>
      <c r="DN28" s="68"/>
      <c r="DO28" s="68"/>
      <c r="DP28" s="68"/>
      <c r="DQ28" s="68"/>
      <c r="DR28" s="68"/>
      <c r="DS28" s="68"/>
      <c r="DT28" s="68"/>
      <c r="DU28" s="68"/>
      <c r="DV28" s="68"/>
      <c r="DW28" s="68"/>
      <c r="DX28" s="68"/>
      <c r="DY28" s="68"/>
      <c r="DZ28" s="68"/>
      <c r="EA28" s="68"/>
      <c r="EB28" s="68"/>
      <c r="EC28" s="68"/>
      <c r="ED28" s="68"/>
      <c r="EE28" s="68"/>
      <c r="EF28" s="68"/>
      <c r="EG28" s="68"/>
      <c r="EH28" s="68"/>
      <c r="EI28" s="68"/>
      <c r="EJ28" s="68"/>
      <c r="EK28" s="68"/>
      <c r="EL28" s="68"/>
      <c r="EM28" s="68"/>
      <c r="EN28" s="68"/>
      <c r="EO28" s="68"/>
      <c r="EP28" s="68"/>
      <c r="EQ28" s="68"/>
      <c r="ER28" s="68"/>
      <c r="ES28" s="68"/>
      <c r="ET28" s="68"/>
      <c r="EU28" s="68"/>
      <c r="EV28" s="68"/>
      <c r="EW28" s="68"/>
      <c r="EX28" s="68"/>
      <c r="EY28" s="68"/>
      <c r="EZ28" s="68"/>
      <c r="FA28" s="68"/>
      <c r="FB28" s="68"/>
      <c r="FC28" s="68"/>
      <c r="FD28" s="68"/>
      <c r="FE28" s="68"/>
      <c r="FF28" s="68"/>
      <c r="FG28" s="68"/>
      <c r="FH28" s="68"/>
      <c r="FI28" s="68"/>
      <c r="FJ28" s="68"/>
      <c r="FK28" s="68"/>
      <c r="FL28" s="68"/>
      <c r="FM28" s="68"/>
      <c r="FN28" s="68"/>
      <c r="FO28" s="68"/>
      <c r="FP28" s="68"/>
      <c r="FQ28" s="68"/>
      <c r="FR28" s="68"/>
      <c r="FS28" s="68"/>
      <c r="FT28" s="68"/>
      <c r="FU28" s="68"/>
      <c r="FV28" s="68"/>
      <c r="FW28" s="68"/>
      <c r="FX28" s="68"/>
      <c r="FY28" s="68"/>
      <c r="FZ28" s="68"/>
      <c r="GA28" s="68"/>
      <c r="GB28" s="68"/>
      <c r="GC28" s="68"/>
      <c r="GD28" s="68"/>
      <c r="GE28" s="68"/>
      <c r="GF28" s="68"/>
      <c r="GG28" s="68"/>
      <c r="GH28" s="68"/>
      <c r="GI28" s="68"/>
      <c r="GJ28" s="68"/>
      <c r="GK28" s="68"/>
      <c r="GL28" s="68"/>
      <c r="GM28" s="68"/>
      <c r="GN28" s="68"/>
      <c r="GO28" s="68"/>
      <c r="GP28" s="68"/>
      <c r="GQ28" s="68"/>
      <c r="GR28" s="68"/>
      <c r="GS28" s="68"/>
      <c r="GT28" s="68"/>
      <c r="GU28" s="68"/>
      <c r="GV28" s="68"/>
      <c r="GW28" s="68"/>
      <c r="GX28" s="68"/>
      <c r="GY28" s="68"/>
      <c r="GZ28" s="68"/>
      <c r="HA28" s="68"/>
      <c r="HB28" s="68"/>
      <c r="HC28" s="68"/>
      <c r="HD28" s="68"/>
      <c r="HE28" s="68"/>
      <c r="HF28" s="68"/>
      <c r="HG28" s="68"/>
      <c r="HH28" s="68"/>
      <c r="HI28" s="68"/>
      <c r="HJ28" s="68"/>
      <c r="HK28" s="68"/>
      <c r="HL28" s="68"/>
      <c r="HM28" s="68"/>
      <c r="HN28" s="68"/>
      <c r="HO28" s="68"/>
      <c r="HP28" s="68"/>
      <c r="HQ28" s="68"/>
      <c r="HR28" s="68"/>
      <c r="HS28" s="68"/>
      <c r="HT28" s="68"/>
      <c r="HU28" s="68"/>
      <c r="HV28" s="68"/>
      <c r="HW28" s="68"/>
      <c r="HX28" s="68"/>
      <c r="HY28" s="68"/>
      <c r="HZ28" s="68"/>
      <c r="IA28" s="68"/>
      <c r="IB28" s="68"/>
      <c r="IC28" s="68"/>
      <c r="ID28" s="68"/>
      <c r="IE28" s="68"/>
      <c r="IF28" s="68"/>
      <c r="IG28" s="68"/>
      <c r="IH28" s="68"/>
      <c r="II28" s="68"/>
      <c r="IJ28" s="68"/>
      <c r="IK28" s="68"/>
      <c r="IL28" s="68"/>
      <c r="IM28" s="68"/>
      <c r="IN28" s="68"/>
      <c r="IO28" s="68"/>
      <c r="IP28" s="68"/>
      <c r="IQ28" s="68"/>
      <c r="IR28" s="68"/>
      <c r="IS28" s="68"/>
      <c r="IT28" s="68"/>
      <c r="IU28" s="68"/>
      <c r="IV28" s="68"/>
    </row>
    <row r="29" spans="1:256" ht="25.5" hidden="1" customHeight="1">
      <c r="A29" s="88"/>
      <c r="B29" s="89" t="s">
        <v>86</v>
      </c>
      <c r="C29" s="77">
        <v>1</v>
      </c>
      <c r="D29" s="77">
        <v>2</v>
      </c>
      <c r="E29" s="71">
        <v>17.559999999999999</v>
      </c>
      <c r="F29" s="71"/>
      <c r="G29" s="71">
        <v>0.2</v>
      </c>
      <c r="H29" s="71">
        <f>PRODUCT(C29:G29)</f>
        <v>7.024</v>
      </c>
      <c r="I29" s="101"/>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8"/>
      <c r="AO29" s="68"/>
      <c r="AP29" s="68"/>
      <c r="AQ29" s="68"/>
      <c r="AR29" s="68"/>
      <c r="AS29" s="68"/>
      <c r="AT29" s="68"/>
      <c r="AU29" s="68"/>
      <c r="AV29" s="68"/>
      <c r="AW29" s="68"/>
      <c r="AX29" s="68"/>
      <c r="AY29" s="68"/>
      <c r="AZ29" s="68"/>
      <c r="BA29" s="68"/>
      <c r="BB29" s="68"/>
      <c r="BC29" s="68"/>
      <c r="BD29" s="68"/>
      <c r="BE29" s="68"/>
      <c r="BF29" s="68"/>
      <c r="BG29" s="68"/>
      <c r="BH29" s="68"/>
      <c r="BI29" s="68"/>
      <c r="BJ29" s="68"/>
      <c r="BK29" s="68"/>
      <c r="BL29" s="68"/>
      <c r="BM29" s="68"/>
      <c r="BN29" s="68"/>
      <c r="BO29" s="68"/>
      <c r="BP29" s="68"/>
      <c r="BQ29" s="68"/>
      <c r="BR29" s="68"/>
      <c r="BS29" s="68"/>
      <c r="BT29" s="68"/>
      <c r="BU29" s="68"/>
      <c r="BV29" s="68"/>
      <c r="BW29" s="68"/>
      <c r="BX29" s="68"/>
      <c r="BY29" s="68"/>
      <c r="BZ29" s="68"/>
      <c r="CA29" s="68"/>
      <c r="CB29" s="68"/>
      <c r="CC29" s="68"/>
      <c r="CD29" s="68"/>
      <c r="CE29" s="68"/>
      <c r="CF29" s="68"/>
      <c r="CG29" s="68"/>
      <c r="CH29" s="68"/>
      <c r="CI29" s="68"/>
      <c r="CJ29" s="68"/>
      <c r="CK29" s="68"/>
      <c r="CL29" s="68"/>
      <c r="CM29" s="68"/>
      <c r="CN29" s="68"/>
      <c r="CO29" s="68"/>
      <c r="CP29" s="68"/>
      <c r="CQ29" s="68"/>
      <c r="CR29" s="68"/>
      <c r="CS29" s="68"/>
      <c r="CT29" s="68"/>
      <c r="CU29" s="68"/>
      <c r="CV29" s="68"/>
      <c r="CW29" s="68"/>
      <c r="CX29" s="68"/>
      <c r="CY29" s="68"/>
      <c r="CZ29" s="68"/>
      <c r="DA29" s="68"/>
      <c r="DB29" s="68"/>
      <c r="DC29" s="68"/>
      <c r="DD29" s="68"/>
      <c r="DE29" s="68"/>
      <c r="DF29" s="68"/>
      <c r="DG29" s="68"/>
      <c r="DH29" s="68"/>
      <c r="DI29" s="68"/>
      <c r="DJ29" s="68"/>
      <c r="DK29" s="68"/>
      <c r="DL29" s="68"/>
      <c r="DM29" s="68"/>
      <c r="DN29" s="68"/>
      <c r="DO29" s="68"/>
      <c r="DP29" s="68"/>
      <c r="DQ29" s="68"/>
      <c r="DR29" s="68"/>
      <c r="DS29" s="68"/>
      <c r="DT29" s="68"/>
      <c r="DU29" s="68"/>
      <c r="DV29" s="68"/>
      <c r="DW29" s="68"/>
      <c r="DX29" s="68"/>
      <c r="DY29" s="68"/>
      <c r="DZ29" s="68"/>
      <c r="EA29" s="68"/>
      <c r="EB29" s="68"/>
      <c r="EC29" s="68"/>
      <c r="ED29" s="68"/>
      <c r="EE29" s="68"/>
      <c r="EF29" s="68"/>
      <c r="EG29" s="68"/>
      <c r="EH29" s="68"/>
      <c r="EI29" s="68"/>
      <c r="EJ29" s="68"/>
      <c r="EK29" s="68"/>
      <c r="EL29" s="68"/>
      <c r="EM29" s="68"/>
      <c r="EN29" s="68"/>
      <c r="EO29" s="68"/>
      <c r="EP29" s="68"/>
      <c r="EQ29" s="68"/>
      <c r="ER29" s="68"/>
      <c r="ES29" s="68"/>
      <c r="ET29" s="68"/>
      <c r="EU29" s="68"/>
      <c r="EV29" s="68"/>
      <c r="EW29" s="68"/>
      <c r="EX29" s="68"/>
      <c r="EY29" s="68"/>
      <c r="EZ29" s="68"/>
      <c r="FA29" s="68"/>
      <c r="FB29" s="68"/>
      <c r="FC29" s="68"/>
      <c r="FD29" s="68"/>
      <c r="FE29" s="68"/>
      <c r="FF29" s="68"/>
      <c r="FG29" s="68"/>
      <c r="FH29" s="68"/>
      <c r="FI29" s="68"/>
      <c r="FJ29" s="68"/>
      <c r="FK29" s="68"/>
      <c r="FL29" s="68"/>
      <c r="FM29" s="68"/>
      <c r="FN29" s="68"/>
      <c r="FO29" s="68"/>
      <c r="FP29" s="68"/>
      <c r="FQ29" s="68"/>
      <c r="FR29" s="68"/>
      <c r="FS29" s="68"/>
      <c r="FT29" s="68"/>
      <c r="FU29" s="68"/>
      <c r="FV29" s="68"/>
      <c r="FW29" s="68"/>
      <c r="FX29" s="68"/>
      <c r="FY29" s="68"/>
      <c r="FZ29" s="68"/>
      <c r="GA29" s="68"/>
      <c r="GB29" s="68"/>
      <c r="GC29" s="68"/>
      <c r="GD29" s="68"/>
      <c r="GE29" s="68"/>
      <c r="GF29" s="68"/>
      <c r="GG29" s="68"/>
      <c r="GH29" s="68"/>
      <c r="GI29" s="68"/>
      <c r="GJ29" s="68"/>
      <c r="GK29" s="68"/>
      <c r="GL29" s="68"/>
      <c r="GM29" s="68"/>
      <c r="GN29" s="68"/>
      <c r="GO29" s="68"/>
      <c r="GP29" s="68"/>
      <c r="GQ29" s="68"/>
      <c r="GR29" s="68"/>
      <c r="GS29" s="68"/>
      <c r="GT29" s="68"/>
      <c r="GU29" s="68"/>
      <c r="GV29" s="68"/>
      <c r="GW29" s="68"/>
      <c r="GX29" s="68"/>
      <c r="GY29" s="68"/>
      <c r="GZ29" s="68"/>
      <c r="HA29" s="68"/>
      <c r="HB29" s="68"/>
      <c r="HC29" s="68"/>
      <c r="HD29" s="68"/>
      <c r="HE29" s="68"/>
      <c r="HF29" s="68"/>
      <c r="HG29" s="68"/>
      <c r="HH29" s="68"/>
      <c r="HI29" s="68"/>
      <c r="HJ29" s="68"/>
      <c r="HK29" s="68"/>
      <c r="HL29" s="68"/>
      <c r="HM29" s="68"/>
      <c r="HN29" s="68"/>
      <c r="HO29" s="68"/>
      <c r="HP29" s="68"/>
      <c r="HQ29" s="68"/>
      <c r="HR29" s="68"/>
      <c r="HS29" s="68"/>
      <c r="HT29" s="68"/>
      <c r="HU29" s="68"/>
      <c r="HV29" s="68"/>
      <c r="HW29" s="68"/>
      <c r="HX29" s="68"/>
      <c r="HY29" s="68"/>
      <c r="HZ29" s="68"/>
      <c r="IA29" s="68"/>
      <c r="IB29" s="68"/>
      <c r="IC29" s="68"/>
      <c r="ID29" s="68"/>
      <c r="IE29" s="68"/>
      <c r="IF29" s="68"/>
      <c r="IG29" s="68"/>
      <c r="IH29" s="68"/>
      <c r="II29" s="68"/>
      <c r="IJ29" s="68"/>
      <c r="IK29" s="68"/>
      <c r="IL29" s="68"/>
      <c r="IM29" s="68"/>
      <c r="IN29" s="68"/>
      <c r="IO29" s="68"/>
      <c r="IP29" s="68"/>
      <c r="IQ29" s="68"/>
      <c r="IR29" s="68"/>
      <c r="IS29" s="68"/>
      <c r="IT29" s="68"/>
      <c r="IU29" s="68"/>
      <c r="IV29" s="68"/>
    </row>
    <row r="30" spans="1:256" ht="16.5" hidden="1">
      <c r="A30" s="88"/>
      <c r="B30" s="89"/>
      <c r="C30" s="77"/>
      <c r="D30" s="75"/>
      <c r="E30" s="71"/>
      <c r="F30" s="71"/>
      <c r="G30" s="78" t="s">
        <v>87</v>
      </c>
      <c r="H30" s="78">
        <f>SUM(H28:H29)</f>
        <v>19.984000000000002</v>
      </c>
      <c r="I30" s="102" t="s">
        <v>82</v>
      </c>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8"/>
      <c r="AX30" s="68"/>
      <c r="AY30" s="68"/>
      <c r="AZ30" s="68"/>
      <c r="BA30" s="68"/>
      <c r="BB30" s="68"/>
      <c r="BC30" s="68"/>
      <c r="BD30" s="68"/>
      <c r="BE30" s="68"/>
      <c r="BF30" s="68"/>
      <c r="BG30" s="68"/>
      <c r="BH30" s="68"/>
      <c r="BI30" s="68"/>
      <c r="BJ30" s="68"/>
      <c r="BK30" s="68"/>
      <c r="BL30" s="68"/>
      <c r="BM30" s="68"/>
      <c r="BN30" s="68"/>
      <c r="BO30" s="68"/>
      <c r="BP30" s="68"/>
      <c r="BQ30" s="68"/>
      <c r="BR30" s="68"/>
      <c r="BS30" s="68"/>
      <c r="BT30" s="68"/>
      <c r="BU30" s="68"/>
      <c r="BV30" s="68"/>
      <c r="BW30" s="68"/>
      <c r="BX30" s="68"/>
      <c r="BY30" s="68"/>
      <c r="BZ30" s="68"/>
      <c r="CA30" s="68"/>
      <c r="CB30" s="68"/>
      <c r="CC30" s="68"/>
      <c r="CD30" s="68"/>
      <c r="CE30" s="68"/>
      <c r="CF30" s="68"/>
      <c r="CG30" s="68"/>
      <c r="CH30" s="68"/>
      <c r="CI30" s="68"/>
      <c r="CJ30" s="68"/>
      <c r="CK30" s="68"/>
      <c r="CL30" s="68"/>
      <c r="CM30" s="68"/>
      <c r="CN30" s="68"/>
      <c r="CO30" s="68"/>
      <c r="CP30" s="68"/>
      <c r="CQ30" s="68"/>
      <c r="CR30" s="68"/>
      <c r="CS30" s="68"/>
      <c r="CT30" s="68"/>
      <c r="CU30" s="68"/>
      <c r="CV30" s="68"/>
      <c r="CW30" s="68"/>
      <c r="CX30" s="68"/>
      <c r="CY30" s="68"/>
      <c r="CZ30" s="68"/>
      <c r="DA30" s="68"/>
      <c r="DB30" s="68"/>
      <c r="DC30" s="68"/>
      <c r="DD30" s="68"/>
      <c r="DE30" s="68"/>
      <c r="DF30" s="68"/>
      <c r="DG30" s="68"/>
      <c r="DH30" s="68"/>
      <c r="DI30" s="68"/>
      <c r="DJ30" s="68"/>
      <c r="DK30" s="68"/>
      <c r="DL30" s="68"/>
      <c r="DM30" s="68"/>
      <c r="DN30" s="68"/>
      <c r="DO30" s="68"/>
      <c r="DP30" s="68"/>
      <c r="DQ30" s="68"/>
      <c r="DR30" s="68"/>
      <c r="DS30" s="68"/>
      <c r="DT30" s="68"/>
      <c r="DU30" s="68"/>
      <c r="DV30" s="68"/>
      <c r="DW30" s="68"/>
      <c r="DX30" s="68"/>
      <c r="DY30" s="68"/>
      <c r="DZ30" s="68"/>
      <c r="EA30" s="68"/>
      <c r="EB30" s="68"/>
      <c r="EC30" s="68"/>
      <c r="ED30" s="68"/>
      <c r="EE30" s="68"/>
      <c r="EF30" s="68"/>
      <c r="EG30" s="68"/>
      <c r="EH30" s="68"/>
      <c r="EI30" s="68"/>
      <c r="EJ30" s="68"/>
      <c r="EK30" s="68"/>
      <c r="EL30" s="68"/>
      <c r="EM30" s="68"/>
      <c r="EN30" s="68"/>
      <c r="EO30" s="68"/>
      <c r="EP30" s="68"/>
      <c r="EQ30" s="68"/>
      <c r="ER30" s="68"/>
      <c r="ES30" s="68"/>
      <c r="ET30" s="68"/>
      <c r="EU30" s="68"/>
      <c r="EV30" s="68"/>
      <c r="EW30" s="68"/>
      <c r="EX30" s="68"/>
      <c r="EY30" s="68"/>
      <c r="EZ30" s="68"/>
      <c r="FA30" s="68"/>
      <c r="FB30" s="68"/>
      <c r="FC30" s="68"/>
      <c r="FD30" s="68"/>
      <c r="FE30" s="68"/>
      <c r="FF30" s="68"/>
      <c r="FG30" s="68"/>
      <c r="FH30" s="68"/>
      <c r="FI30" s="68"/>
      <c r="FJ30" s="68"/>
      <c r="FK30" s="68"/>
      <c r="FL30" s="68"/>
      <c r="FM30" s="68"/>
      <c r="FN30" s="68"/>
      <c r="FO30" s="68"/>
      <c r="FP30" s="68"/>
      <c r="FQ30" s="68"/>
      <c r="FR30" s="68"/>
      <c r="FS30" s="68"/>
      <c r="FT30" s="68"/>
      <c r="FU30" s="68"/>
      <c r="FV30" s="68"/>
      <c r="FW30" s="68"/>
      <c r="FX30" s="68"/>
      <c r="FY30" s="68"/>
      <c r="FZ30" s="68"/>
      <c r="GA30" s="68"/>
      <c r="GB30" s="68"/>
      <c r="GC30" s="68"/>
      <c r="GD30" s="68"/>
      <c r="GE30" s="68"/>
      <c r="GF30" s="68"/>
      <c r="GG30" s="68"/>
      <c r="GH30" s="68"/>
      <c r="GI30" s="68"/>
      <c r="GJ30" s="68"/>
      <c r="GK30" s="68"/>
      <c r="GL30" s="68"/>
      <c r="GM30" s="68"/>
      <c r="GN30" s="68"/>
      <c r="GO30" s="68"/>
      <c r="GP30" s="68"/>
      <c r="GQ30" s="68"/>
      <c r="GR30" s="68"/>
      <c r="GS30" s="68"/>
      <c r="GT30" s="68"/>
      <c r="GU30" s="68"/>
      <c r="GV30" s="68"/>
      <c r="GW30" s="68"/>
      <c r="GX30" s="68"/>
      <c r="GY30" s="68"/>
      <c r="GZ30" s="68"/>
      <c r="HA30" s="68"/>
      <c r="HB30" s="68"/>
      <c r="HC30" s="68"/>
      <c r="HD30" s="68"/>
      <c r="HE30" s="68"/>
      <c r="HF30" s="68"/>
      <c r="HG30" s="68"/>
      <c r="HH30" s="68"/>
      <c r="HI30" s="68"/>
      <c r="HJ30" s="68"/>
      <c r="HK30" s="68"/>
      <c r="HL30" s="68"/>
      <c r="HM30" s="68"/>
      <c r="HN30" s="68"/>
      <c r="HO30" s="68"/>
      <c r="HP30" s="68"/>
      <c r="HQ30" s="68"/>
      <c r="HR30" s="68"/>
      <c r="HS30" s="68"/>
      <c r="HT30" s="68"/>
      <c r="HU30" s="68"/>
      <c r="HV30" s="68"/>
      <c r="HW30" s="68"/>
      <c r="HX30" s="68"/>
      <c r="HY30" s="68"/>
      <c r="HZ30" s="68"/>
      <c r="IA30" s="68"/>
      <c r="IB30" s="68"/>
      <c r="IC30" s="68"/>
      <c r="ID30" s="68"/>
      <c r="IE30" s="68"/>
      <c r="IF30" s="68"/>
      <c r="IG30" s="68"/>
      <c r="IH30" s="68"/>
      <c r="II30" s="68"/>
      <c r="IJ30" s="68"/>
      <c r="IK30" s="68"/>
      <c r="IL30" s="68"/>
      <c r="IM30" s="68"/>
      <c r="IN30" s="68"/>
      <c r="IO30" s="68"/>
      <c r="IP30" s="68"/>
      <c r="IQ30" s="68"/>
      <c r="IR30" s="68"/>
      <c r="IS30" s="68"/>
      <c r="IT30" s="68"/>
      <c r="IU30" s="68"/>
      <c r="IV30" s="68"/>
    </row>
    <row r="31" spans="1:256" ht="21.75" hidden="1" customHeight="1">
      <c r="A31" s="83"/>
      <c r="B31" s="76"/>
      <c r="C31" s="77"/>
      <c r="D31" s="75"/>
      <c r="E31" s="71"/>
      <c r="F31" s="71"/>
      <c r="G31" s="78" t="s">
        <v>9</v>
      </c>
      <c r="H31" s="78">
        <v>20</v>
      </c>
      <c r="I31" s="102"/>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c r="BE31" s="68"/>
      <c r="BF31" s="68"/>
      <c r="BG31" s="68"/>
      <c r="BH31" s="68"/>
      <c r="BI31" s="68"/>
      <c r="BJ31" s="68"/>
      <c r="BK31" s="68"/>
      <c r="BL31" s="68"/>
      <c r="BM31" s="68"/>
      <c r="BN31" s="68"/>
      <c r="BO31" s="68"/>
      <c r="BP31" s="68"/>
      <c r="BQ31" s="68"/>
      <c r="BR31" s="68"/>
      <c r="BS31" s="68"/>
      <c r="BT31" s="68"/>
      <c r="BU31" s="68"/>
      <c r="BV31" s="68"/>
      <c r="BW31" s="68"/>
      <c r="BX31" s="68"/>
      <c r="BY31" s="68"/>
      <c r="BZ31" s="68"/>
      <c r="CA31" s="68"/>
      <c r="CB31" s="68"/>
      <c r="CC31" s="68"/>
      <c r="CD31" s="68"/>
      <c r="CE31" s="68"/>
      <c r="CF31" s="68"/>
      <c r="CG31" s="68"/>
      <c r="CH31" s="68"/>
      <c r="CI31" s="68"/>
      <c r="CJ31" s="68"/>
      <c r="CK31" s="68"/>
      <c r="CL31" s="68"/>
      <c r="CM31" s="68"/>
      <c r="CN31" s="68"/>
      <c r="CO31" s="68"/>
      <c r="CP31" s="68"/>
      <c r="CQ31" s="68"/>
      <c r="CR31" s="68"/>
      <c r="CS31" s="68"/>
      <c r="CT31" s="68"/>
      <c r="CU31" s="68"/>
      <c r="CV31" s="68"/>
      <c r="CW31" s="68"/>
      <c r="CX31" s="68"/>
      <c r="CY31" s="68"/>
      <c r="CZ31" s="68"/>
      <c r="DA31" s="68"/>
      <c r="DB31" s="68"/>
      <c r="DC31" s="68"/>
      <c r="DD31" s="68"/>
      <c r="DE31" s="68"/>
      <c r="DF31" s="68"/>
      <c r="DG31" s="68"/>
      <c r="DH31" s="68"/>
      <c r="DI31" s="68"/>
      <c r="DJ31" s="68"/>
      <c r="DK31" s="68"/>
      <c r="DL31" s="68"/>
      <c r="DM31" s="68"/>
      <c r="DN31" s="68"/>
      <c r="DO31" s="68"/>
      <c r="DP31" s="68"/>
      <c r="DQ31" s="68"/>
      <c r="DR31" s="68"/>
      <c r="DS31" s="68"/>
      <c r="DT31" s="68"/>
      <c r="DU31" s="68"/>
      <c r="DV31" s="68"/>
      <c r="DW31" s="68"/>
      <c r="DX31" s="68"/>
      <c r="DY31" s="68"/>
      <c r="DZ31" s="68"/>
      <c r="EA31" s="68"/>
      <c r="EB31" s="68"/>
      <c r="EC31" s="68"/>
      <c r="ED31" s="68"/>
      <c r="EE31" s="68"/>
      <c r="EF31" s="68"/>
      <c r="EG31" s="68"/>
      <c r="EH31" s="68"/>
      <c r="EI31" s="68"/>
      <c r="EJ31" s="68"/>
      <c r="EK31" s="68"/>
      <c r="EL31" s="68"/>
      <c r="EM31" s="68"/>
      <c r="EN31" s="68"/>
      <c r="EO31" s="68"/>
      <c r="EP31" s="68"/>
      <c r="EQ31" s="68"/>
      <c r="ER31" s="68"/>
      <c r="ES31" s="68"/>
      <c r="ET31" s="68"/>
      <c r="EU31" s="68"/>
      <c r="EV31" s="68"/>
      <c r="EW31" s="68"/>
      <c r="EX31" s="68"/>
      <c r="EY31" s="68"/>
      <c r="EZ31" s="68"/>
      <c r="FA31" s="68"/>
      <c r="FB31" s="68"/>
      <c r="FC31" s="68"/>
      <c r="FD31" s="68"/>
      <c r="FE31" s="68"/>
      <c r="FF31" s="68"/>
      <c r="FG31" s="68"/>
      <c r="FH31" s="68"/>
      <c r="FI31" s="68"/>
      <c r="FJ31" s="68"/>
      <c r="FK31" s="68"/>
      <c r="FL31" s="68"/>
      <c r="FM31" s="68"/>
      <c r="FN31" s="68"/>
      <c r="FO31" s="68"/>
      <c r="FP31" s="68"/>
      <c r="FQ31" s="68"/>
      <c r="FR31" s="68"/>
      <c r="FS31" s="68"/>
      <c r="FT31" s="68"/>
      <c r="FU31" s="68"/>
      <c r="FV31" s="68"/>
      <c r="FW31" s="68"/>
      <c r="FX31" s="68"/>
      <c r="FY31" s="68"/>
      <c r="FZ31" s="68"/>
      <c r="GA31" s="68"/>
      <c r="GB31" s="68"/>
      <c r="GC31" s="68"/>
      <c r="GD31" s="68"/>
      <c r="GE31" s="68"/>
      <c r="GF31" s="68"/>
      <c r="GG31" s="68"/>
      <c r="GH31" s="68"/>
      <c r="GI31" s="68"/>
      <c r="GJ31" s="68"/>
      <c r="GK31" s="68"/>
      <c r="GL31" s="68"/>
      <c r="GM31" s="68"/>
      <c r="GN31" s="68"/>
      <c r="GO31" s="68"/>
      <c r="GP31" s="68"/>
      <c r="GQ31" s="68"/>
      <c r="GR31" s="68"/>
      <c r="GS31" s="68"/>
      <c r="GT31" s="68"/>
      <c r="GU31" s="68"/>
      <c r="GV31" s="68"/>
      <c r="GW31" s="68"/>
      <c r="GX31" s="68"/>
      <c r="GY31" s="68"/>
      <c r="GZ31" s="68"/>
      <c r="HA31" s="68"/>
      <c r="HB31" s="68"/>
      <c r="HC31" s="68"/>
      <c r="HD31" s="68"/>
      <c r="HE31" s="68"/>
      <c r="HF31" s="68"/>
      <c r="HG31" s="68"/>
      <c r="HH31" s="68"/>
      <c r="HI31" s="68"/>
      <c r="HJ31" s="68"/>
      <c r="HK31" s="68"/>
      <c r="HL31" s="68"/>
      <c r="HM31" s="68"/>
      <c r="HN31" s="68"/>
      <c r="HO31" s="68"/>
      <c r="HP31" s="68"/>
      <c r="HQ31" s="68"/>
      <c r="HR31" s="68"/>
      <c r="HS31" s="68"/>
      <c r="HT31" s="68"/>
      <c r="HU31" s="68"/>
      <c r="HV31" s="68"/>
      <c r="HW31" s="68"/>
      <c r="HX31" s="68"/>
      <c r="HY31" s="68"/>
      <c r="HZ31" s="68"/>
      <c r="IA31" s="68"/>
      <c r="IB31" s="68"/>
      <c r="IC31" s="68"/>
      <c r="ID31" s="68"/>
      <c r="IE31" s="68"/>
      <c r="IF31" s="68"/>
      <c r="IG31" s="68"/>
      <c r="IH31" s="68"/>
      <c r="II31" s="68"/>
      <c r="IJ31" s="68"/>
      <c r="IK31" s="68"/>
      <c r="IL31" s="68"/>
      <c r="IM31" s="68"/>
      <c r="IN31" s="68"/>
      <c r="IO31" s="68"/>
      <c r="IP31" s="68"/>
      <c r="IQ31" s="68"/>
      <c r="IR31" s="68"/>
      <c r="IS31" s="68"/>
      <c r="IT31" s="68"/>
      <c r="IU31" s="68"/>
      <c r="IV31" s="68"/>
    </row>
    <row r="32" spans="1:256" ht="33" customHeight="1">
      <c r="A32" s="81">
        <v>43.1</v>
      </c>
      <c r="B32" s="374" t="s">
        <v>88</v>
      </c>
      <c r="C32" s="374"/>
      <c r="D32" s="374"/>
      <c r="E32" s="374"/>
      <c r="F32" s="90" t="s">
        <v>89</v>
      </c>
      <c r="G32" s="70"/>
      <c r="H32" s="71"/>
      <c r="I32" s="101"/>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68"/>
      <c r="BA32" s="68"/>
      <c r="BB32" s="68"/>
      <c r="BC32" s="68"/>
      <c r="BD32" s="68"/>
      <c r="BE32" s="68"/>
      <c r="BF32" s="68"/>
      <c r="BG32" s="68"/>
      <c r="BH32" s="68"/>
      <c r="BI32" s="68"/>
      <c r="BJ32" s="68"/>
      <c r="BK32" s="68"/>
      <c r="BL32" s="68"/>
      <c r="BM32" s="68"/>
      <c r="BN32" s="68"/>
      <c r="BO32" s="68"/>
      <c r="BP32" s="68"/>
      <c r="BQ32" s="68"/>
      <c r="BR32" s="68"/>
      <c r="BS32" s="68"/>
      <c r="BT32" s="68"/>
      <c r="BU32" s="68"/>
      <c r="BV32" s="68"/>
      <c r="BW32" s="68"/>
      <c r="BX32" s="68"/>
      <c r="BY32" s="68"/>
      <c r="BZ32" s="68"/>
      <c r="CA32" s="68"/>
      <c r="CB32" s="68"/>
      <c r="CC32" s="68"/>
      <c r="CD32" s="68"/>
      <c r="CE32" s="68"/>
      <c r="CF32" s="68"/>
      <c r="CG32" s="68"/>
      <c r="CH32" s="68"/>
      <c r="CI32" s="68"/>
      <c r="CJ32" s="68"/>
      <c r="CK32" s="68"/>
      <c r="CL32" s="68"/>
      <c r="CM32" s="68"/>
      <c r="CN32" s="68"/>
      <c r="CO32" s="68"/>
      <c r="CP32" s="68"/>
      <c r="CQ32" s="68"/>
      <c r="CR32" s="68"/>
      <c r="CS32" s="68"/>
      <c r="CT32" s="68"/>
      <c r="CU32" s="68"/>
      <c r="CV32" s="68"/>
      <c r="CW32" s="68"/>
      <c r="CX32" s="68"/>
      <c r="CY32" s="68"/>
      <c r="CZ32" s="68"/>
      <c r="DA32" s="68"/>
      <c r="DB32" s="68"/>
      <c r="DC32" s="68"/>
      <c r="DD32" s="68"/>
      <c r="DE32" s="68"/>
      <c r="DF32" s="68"/>
      <c r="DG32" s="68"/>
      <c r="DH32" s="68"/>
      <c r="DI32" s="68"/>
      <c r="DJ32" s="68"/>
      <c r="DK32" s="68"/>
      <c r="DL32" s="68"/>
      <c r="DM32" s="68"/>
      <c r="DN32" s="68"/>
      <c r="DO32" s="68"/>
      <c r="DP32" s="68"/>
      <c r="DQ32" s="68"/>
      <c r="DR32" s="68"/>
      <c r="DS32" s="68"/>
      <c r="DT32" s="68"/>
      <c r="DU32" s="68"/>
      <c r="DV32" s="68"/>
      <c r="DW32" s="68"/>
      <c r="DX32" s="68"/>
      <c r="DY32" s="68"/>
      <c r="DZ32" s="68"/>
      <c r="EA32" s="68"/>
      <c r="EB32" s="68"/>
      <c r="EC32" s="68"/>
      <c r="ED32" s="68"/>
      <c r="EE32" s="68"/>
      <c r="EF32" s="68"/>
      <c r="EG32" s="68"/>
      <c r="EH32" s="68"/>
      <c r="EI32" s="68"/>
      <c r="EJ32" s="68"/>
      <c r="EK32" s="68"/>
      <c r="EL32" s="68"/>
      <c r="EM32" s="68"/>
      <c r="EN32" s="68"/>
      <c r="EO32" s="68"/>
      <c r="EP32" s="68"/>
      <c r="EQ32" s="68"/>
      <c r="ER32" s="68"/>
      <c r="ES32" s="68"/>
      <c r="ET32" s="68"/>
      <c r="EU32" s="68"/>
      <c r="EV32" s="68"/>
      <c r="EW32" s="68"/>
      <c r="EX32" s="68"/>
      <c r="EY32" s="68"/>
      <c r="EZ32" s="68"/>
      <c r="FA32" s="68"/>
      <c r="FB32" s="68"/>
      <c r="FC32" s="68"/>
      <c r="FD32" s="68"/>
      <c r="FE32" s="68"/>
      <c r="FF32" s="68"/>
      <c r="FG32" s="68"/>
      <c r="FH32" s="68"/>
      <c r="FI32" s="68"/>
      <c r="FJ32" s="68"/>
      <c r="FK32" s="68"/>
      <c r="FL32" s="68"/>
      <c r="FM32" s="68"/>
      <c r="FN32" s="68"/>
      <c r="FO32" s="68"/>
      <c r="FP32" s="68"/>
      <c r="FQ32" s="68"/>
      <c r="FR32" s="68"/>
      <c r="FS32" s="68"/>
      <c r="FT32" s="68"/>
      <c r="FU32" s="68"/>
      <c r="FV32" s="68"/>
      <c r="FW32" s="68"/>
      <c r="FX32" s="68"/>
      <c r="FY32" s="68"/>
      <c r="FZ32" s="68"/>
      <c r="GA32" s="68"/>
      <c r="GB32" s="68"/>
      <c r="GC32" s="68"/>
      <c r="GD32" s="68"/>
      <c r="GE32" s="68"/>
      <c r="GF32" s="68"/>
      <c r="GG32" s="68"/>
      <c r="GH32" s="68"/>
      <c r="GI32" s="68"/>
      <c r="GJ32" s="68"/>
      <c r="GK32" s="68"/>
      <c r="GL32" s="68"/>
      <c r="GM32" s="68"/>
      <c r="GN32" s="68"/>
      <c r="GO32" s="68"/>
      <c r="GP32" s="68"/>
      <c r="GQ32" s="68"/>
      <c r="GR32" s="68"/>
      <c r="GS32" s="68"/>
      <c r="GT32" s="68"/>
      <c r="GU32" s="68"/>
      <c r="GV32" s="68"/>
      <c r="GW32" s="68"/>
      <c r="GX32" s="68"/>
      <c r="GY32" s="68"/>
      <c r="GZ32" s="68"/>
      <c r="HA32" s="68"/>
      <c r="HB32" s="68"/>
      <c r="HC32" s="68"/>
      <c r="HD32" s="68"/>
      <c r="HE32" s="68"/>
      <c r="HF32" s="68"/>
      <c r="HG32" s="68"/>
      <c r="HH32" s="68"/>
      <c r="HI32" s="68"/>
      <c r="HJ32" s="68"/>
      <c r="HK32" s="68"/>
      <c r="HL32" s="68"/>
      <c r="HM32" s="68"/>
      <c r="HN32" s="68"/>
      <c r="HO32" s="68"/>
      <c r="HP32" s="68"/>
      <c r="HQ32" s="68"/>
      <c r="HR32" s="68"/>
      <c r="HS32" s="68"/>
      <c r="HT32" s="68"/>
      <c r="HU32" s="68"/>
      <c r="HV32" s="68"/>
      <c r="HW32" s="68"/>
      <c r="HX32" s="68"/>
      <c r="HY32" s="68"/>
      <c r="HZ32" s="68"/>
      <c r="IA32" s="68"/>
      <c r="IB32" s="68"/>
      <c r="IC32" s="68"/>
      <c r="ID32" s="68"/>
      <c r="IE32" s="68"/>
      <c r="IF32" s="68"/>
      <c r="IG32" s="68"/>
      <c r="IH32" s="68"/>
      <c r="II32" s="68"/>
      <c r="IJ32" s="68"/>
      <c r="IK32" s="68"/>
      <c r="IL32" s="68"/>
      <c r="IM32" s="68"/>
      <c r="IN32" s="68"/>
      <c r="IO32" s="68"/>
      <c r="IP32" s="68"/>
      <c r="IQ32" s="68"/>
      <c r="IR32" s="68"/>
      <c r="IS32" s="68"/>
      <c r="IT32" s="68"/>
      <c r="IU32" s="68"/>
      <c r="IV32" s="68"/>
    </row>
    <row r="33" spans="1:256">
      <c r="A33" s="83"/>
      <c r="B33" s="76" t="s">
        <v>90</v>
      </c>
      <c r="C33" s="77">
        <v>1</v>
      </c>
      <c r="D33" s="75">
        <v>2</v>
      </c>
      <c r="E33" s="91">
        <f>H19</f>
        <v>4.5504000000000007</v>
      </c>
      <c r="F33" s="91">
        <v>120</v>
      </c>
      <c r="G33" s="92"/>
      <c r="H33" s="71">
        <f>PRODUCT(C33:G33)</f>
        <v>1092.0960000000002</v>
      </c>
      <c r="I33" s="101" t="s">
        <v>91</v>
      </c>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8"/>
      <c r="AO33" s="68"/>
      <c r="AP33" s="68"/>
      <c r="AQ33" s="68"/>
      <c r="AR33" s="68"/>
      <c r="AS33" s="68"/>
      <c r="AT33" s="68"/>
      <c r="AU33" s="68"/>
      <c r="AV33" s="68"/>
      <c r="AW33" s="68"/>
      <c r="AX33" s="68"/>
      <c r="AY33" s="68"/>
      <c r="AZ33" s="68"/>
      <c r="BA33" s="68"/>
      <c r="BB33" s="68"/>
      <c r="BC33" s="68"/>
      <c r="BD33" s="68"/>
      <c r="BE33" s="68"/>
      <c r="BF33" s="68"/>
      <c r="BG33" s="68"/>
      <c r="BH33" s="68"/>
      <c r="BI33" s="68"/>
      <c r="BJ33" s="68"/>
      <c r="BK33" s="68"/>
      <c r="BL33" s="68"/>
      <c r="BM33" s="68"/>
      <c r="BN33" s="68"/>
      <c r="BO33" s="68"/>
      <c r="BP33" s="68"/>
      <c r="BQ33" s="68"/>
      <c r="BR33" s="68"/>
      <c r="BS33" s="68"/>
      <c r="BT33" s="68"/>
      <c r="BU33" s="68"/>
      <c r="BV33" s="68"/>
      <c r="BW33" s="68"/>
      <c r="BX33" s="68"/>
      <c r="BY33" s="68"/>
      <c r="BZ33" s="68"/>
      <c r="CA33" s="68"/>
      <c r="CB33" s="68"/>
      <c r="CC33" s="68"/>
      <c r="CD33" s="68"/>
      <c r="CE33" s="68"/>
      <c r="CF33" s="68"/>
      <c r="CG33" s="68"/>
      <c r="CH33" s="68"/>
      <c r="CI33" s="68"/>
      <c r="CJ33" s="68"/>
      <c r="CK33" s="68"/>
      <c r="CL33" s="68"/>
      <c r="CM33" s="68"/>
      <c r="CN33" s="68"/>
      <c r="CO33" s="68"/>
      <c r="CP33" s="68"/>
      <c r="CQ33" s="68"/>
      <c r="CR33" s="68"/>
      <c r="CS33" s="68"/>
      <c r="CT33" s="68"/>
      <c r="CU33" s="68"/>
      <c r="CV33" s="68"/>
      <c r="CW33" s="68"/>
      <c r="CX33" s="68"/>
      <c r="CY33" s="68"/>
      <c r="CZ33" s="68"/>
      <c r="DA33" s="68"/>
      <c r="DB33" s="68"/>
      <c r="DC33" s="68"/>
      <c r="DD33" s="68"/>
      <c r="DE33" s="68"/>
      <c r="DF33" s="68"/>
      <c r="DG33" s="68"/>
      <c r="DH33" s="68"/>
      <c r="DI33" s="68"/>
      <c r="DJ33" s="68"/>
      <c r="DK33" s="68"/>
      <c r="DL33" s="68"/>
      <c r="DM33" s="68"/>
      <c r="DN33" s="68"/>
      <c r="DO33" s="68"/>
      <c r="DP33" s="68"/>
      <c r="DQ33" s="68"/>
      <c r="DR33" s="68"/>
      <c r="DS33" s="68"/>
      <c r="DT33" s="68"/>
      <c r="DU33" s="68"/>
      <c r="DV33" s="68"/>
      <c r="DW33" s="68"/>
      <c r="DX33" s="68"/>
      <c r="DY33" s="68"/>
      <c r="DZ33" s="68"/>
      <c r="EA33" s="68"/>
      <c r="EB33" s="68"/>
      <c r="EC33" s="68"/>
      <c r="ED33" s="68"/>
      <c r="EE33" s="68"/>
      <c r="EF33" s="68"/>
      <c r="EG33" s="68"/>
      <c r="EH33" s="68"/>
      <c r="EI33" s="68"/>
      <c r="EJ33" s="68"/>
      <c r="EK33" s="68"/>
      <c r="EL33" s="68"/>
      <c r="EM33" s="68"/>
      <c r="EN33" s="68"/>
      <c r="EO33" s="68"/>
      <c r="EP33" s="68"/>
      <c r="EQ33" s="68"/>
      <c r="ER33" s="68"/>
      <c r="ES33" s="68"/>
      <c r="ET33" s="68"/>
      <c r="EU33" s="68"/>
      <c r="EV33" s="68"/>
      <c r="EW33" s="68"/>
      <c r="EX33" s="68"/>
      <c r="EY33" s="68"/>
      <c r="EZ33" s="68"/>
      <c r="FA33" s="68"/>
      <c r="FB33" s="68"/>
      <c r="FC33" s="68"/>
      <c r="FD33" s="68"/>
      <c r="FE33" s="68"/>
      <c r="FF33" s="68"/>
      <c r="FG33" s="68"/>
      <c r="FH33" s="68"/>
      <c r="FI33" s="68"/>
      <c r="FJ33" s="68"/>
      <c r="FK33" s="68"/>
      <c r="FL33" s="68"/>
      <c r="FM33" s="68"/>
      <c r="FN33" s="68"/>
      <c r="FO33" s="68"/>
      <c r="FP33" s="68"/>
      <c r="FQ33" s="68"/>
      <c r="FR33" s="68"/>
      <c r="FS33" s="68"/>
      <c r="FT33" s="68"/>
      <c r="FU33" s="68"/>
      <c r="FV33" s="68"/>
      <c r="FW33" s="68"/>
      <c r="FX33" s="68"/>
      <c r="FY33" s="68"/>
      <c r="FZ33" s="68"/>
      <c r="GA33" s="68"/>
      <c r="GB33" s="68"/>
      <c r="GC33" s="68"/>
      <c r="GD33" s="68"/>
      <c r="GE33" s="68"/>
      <c r="GF33" s="68"/>
      <c r="GG33" s="68"/>
      <c r="GH33" s="68"/>
      <c r="GI33" s="68"/>
      <c r="GJ33" s="68"/>
      <c r="GK33" s="68"/>
      <c r="GL33" s="68"/>
      <c r="GM33" s="68"/>
      <c r="GN33" s="68"/>
      <c r="GO33" s="68"/>
      <c r="GP33" s="68"/>
      <c r="GQ33" s="68"/>
      <c r="GR33" s="68"/>
      <c r="GS33" s="68"/>
      <c r="GT33" s="68"/>
      <c r="GU33" s="68"/>
      <c r="GV33" s="68"/>
      <c r="GW33" s="68"/>
      <c r="GX33" s="68"/>
      <c r="GY33" s="68"/>
      <c r="GZ33" s="68"/>
      <c r="HA33" s="68"/>
      <c r="HB33" s="68"/>
      <c r="HC33" s="68"/>
      <c r="HD33" s="68"/>
      <c r="HE33" s="68"/>
      <c r="HF33" s="68"/>
      <c r="HG33" s="68"/>
      <c r="HH33" s="68"/>
      <c r="HI33" s="68"/>
      <c r="HJ33" s="68"/>
      <c r="HK33" s="68"/>
      <c r="HL33" s="68"/>
      <c r="HM33" s="68"/>
      <c r="HN33" s="68"/>
      <c r="HO33" s="68"/>
      <c r="HP33" s="68"/>
      <c r="HQ33" s="68"/>
      <c r="HR33" s="68"/>
      <c r="HS33" s="68"/>
      <c r="HT33" s="68"/>
      <c r="HU33" s="68"/>
      <c r="HV33" s="68"/>
      <c r="HW33" s="68"/>
      <c r="HX33" s="68"/>
      <c r="HY33" s="68"/>
      <c r="HZ33" s="68"/>
      <c r="IA33" s="68"/>
      <c r="IB33" s="68"/>
      <c r="IC33" s="68"/>
      <c r="ID33" s="68"/>
      <c r="IE33" s="68"/>
      <c r="IF33" s="68"/>
      <c r="IG33" s="68"/>
      <c r="IH33" s="68"/>
      <c r="II33" s="68"/>
      <c r="IJ33" s="68"/>
      <c r="IK33" s="68"/>
      <c r="IL33" s="68"/>
      <c r="IM33" s="68"/>
      <c r="IN33" s="68"/>
      <c r="IO33" s="68"/>
      <c r="IP33" s="68"/>
      <c r="IQ33" s="68"/>
      <c r="IR33" s="68"/>
      <c r="IS33" s="68"/>
      <c r="IT33" s="68"/>
      <c r="IU33" s="68"/>
      <c r="IV33" s="68"/>
    </row>
    <row r="34" spans="1:256" ht="15">
      <c r="A34" s="83"/>
      <c r="B34" s="76"/>
      <c r="C34" s="77"/>
      <c r="D34" s="75"/>
      <c r="E34" s="71"/>
      <c r="F34" s="71"/>
      <c r="G34" s="78" t="s">
        <v>31</v>
      </c>
      <c r="H34" s="93">
        <f>(H33/1000)</f>
        <v>1.0920960000000002</v>
      </c>
      <c r="I34" s="101" t="s">
        <v>49</v>
      </c>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8"/>
      <c r="AO34" s="68"/>
      <c r="AP34" s="68"/>
      <c r="AQ34" s="68"/>
      <c r="AR34" s="68"/>
      <c r="AS34" s="68"/>
      <c r="AT34" s="68"/>
      <c r="AU34" s="68"/>
      <c r="AV34" s="68"/>
      <c r="AW34" s="68"/>
      <c r="AX34" s="68"/>
      <c r="AY34" s="68"/>
      <c r="AZ34" s="68"/>
      <c r="BA34" s="68"/>
      <c r="BB34" s="68"/>
      <c r="BC34" s="68"/>
      <c r="BD34" s="68"/>
      <c r="BE34" s="68"/>
      <c r="BF34" s="68"/>
      <c r="BG34" s="68"/>
      <c r="BH34" s="68"/>
      <c r="BI34" s="68"/>
      <c r="BJ34" s="68"/>
      <c r="BK34" s="68"/>
      <c r="BL34" s="68"/>
      <c r="BM34" s="68"/>
      <c r="BN34" s="68"/>
      <c r="BO34" s="68"/>
      <c r="BP34" s="68"/>
      <c r="BQ34" s="68"/>
      <c r="BR34" s="68"/>
      <c r="BS34" s="68"/>
      <c r="BT34" s="68"/>
      <c r="BU34" s="68"/>
      <c r="BV34" s="68"/>
      <c r="BW34" s="68"/>
      <c r="BX34" s="68"/>
      <c r="BY34" s="68"/>
      <c r="BZ34" s="68"/>
      <c r="CA34" s="68"/>
      <c r="CB34" s="68"/>
      <c r="CC34" s="68"/>
      <c r="CD34" s="68"/>
      <c r="CE34" s="68"/>
      <c r="CF34" s="68"/>
      <c r="CG34" s="68"/>
      <c r="CH34" s="68"/>
      <c r="CI34" s="68"/>
      <c r="CJ34" s="68"/>
      <c r="CK34" s="68"/>
      <c r="CL34" s="68"/>
      <c r="CM34" s="68"/>
      <c r="CN34" s="68"/>
      <c r="CO34" s="68"/>
      <c r="CP34" s="68"/>
      <c r="CQ34" s="68"/>
      <c r="CR34" s="68"/>
      <c r="CS34" s="68"/>
      <c r="CT34" s="68"/>
      <c r="CU34" s="68"/>
      <c r="CV34" s="68"/>
      <c r="CW34" s="68"/>
      <c r="CX34" s="68"/>
      <c r="CY34" s="68"/>
      <c r="CZ34" s="68"/>
      <c r="DA34" s="68"/>
      <c r="DB34" s="68"/>
      <c r="DC34" s="68"/>
      <c r="DD34" s="68"/>
      <c r="DE34" s="68"/>
      <c r="DF34" s="68"/>
      <c r="DG34" s="68"/>
      <c r="DH34" s="68"/>
      <c r="DI34" s="68"/>
      <c r="DJ34" s="68"/>
      <c r="DK34" s="68"/>
      <c r="DL34" s="68"/>
      <c r="DM34" s="68"/>
      <c r="DN34" s="68"/>
      <c r="DO34" s="68"/>
      <c r="DP34" s="68"/>
      <c r="DQ34" s="68"/>
      <c r="DR34" s="68"/>
      <c r="DS34" s="68"/>
      <c r="DT34" s="68"/>
      <c r="DU34" s="68"/>
      <c r="DV34" s="68"/>
      <c r="DW34" s="68"/>
      <c r="DX34" s="68"/>
      <c r="DY34" s="68"/>
      <c r="DZ34" s="68"/>
      <c r="EA34" s="68"/>
      <c r="EB34" s="68"/>
      <c r="EC34" s="68"/>
      <c r="ED34" s="68"/>
      <c r="EE34" s="68"/>
      <c r="EF34" s="68"/>
      <c r="EG34" s="68"/>
      <c r="EH34" s="68"/>
      <c r="EI34" s="68"/>
      <c r="EJ34" s="68"/>
      <c r="EK34" s="68"/>
      <c r="EL34" s="68"/>
      <c r="EM34" s="68"/>
      <c r="EN34" s="68"/>
      <c r="EO34" s="68"/>
      <c r="EP34" s="68"/>
      <c r="EQ34" s="68"/>
      <c r="ER34" s="68"/>
      <c r="ES34" s="68"/>
      <c r="ET34" s="68"/>
      <c r="EU34" s="68"/>
      <c r="EV34" s="68"/>
      <c r="EW34" s="68"/>
      <c r="EX34" s="68"/>
      <c r="EY34" s="68"/>
      <c r="EZ34" s="68"/>
      <c r="FA34" s="68"/>
      <c r="FB34" s="68"/>
      <c r="FC34" s="68"/>
      <c r="FD34" s="68"/>
      <c r="FE34" s="68"/>
      <c r="FF34" s="68"/>
      <c r="FG34" s="68"/>
      <c r="FH34" s="68"/>
      <c r="FI34" s="68"/>
      <c r="FJ34" s="68"/>
      <c r="FK34" s="68"/>
      <c r="FL34" s="68"/>
      <c r="FM34" s="68"/>
      <c r="FN34" s="68"/>
      <c r="FO34" s="68"/>
      <c r="FP34" s="68"/>
      <c r="FQ34" s="68"/>
      <c r="FR34" s="68"/>
      <c r="FS34" s="68"/>
      <c r="FT34" s="68"/>
      <c r="FU34" s="68"/>
      <c r="FV34" s="68"/>
      <c r="FW34" s="68"/>
      <c r="FX34" s="68"/>
      <c r="FY34" s="68"/>
      <c r="FZ34" s="68"/>
      <c r="GA34" s="68"/>
      <c r="GB34" s="68"/>
      <c r="GC34" s="68"/>
      <c r="GD34" s="68"/>
      <c r="GE34" s="68"/>
      <c r="GF34" s="68"/>
      <c r="GG34" s="68"/>
      <c r="GH34" s="68"/>
      <c r="GI34" s="68"/>
      <c r="GJ34" s="68"/>
      <c r="GK34" s="68"/>
      <c r="GL34" s="68"/>
      <c r="GM34" s="68"/>
      <c r="GN34" s="68"/>
      <c r="GO34" s="68"/>
      <c r="GP34" s="68"/>
      <c r="GQ34" s="68"/>
      <c r="GR34" s="68"/>
      <c r="GS34" s="68"/>
      <c r="GT34" s="68"/>
      <c r="GU34" s="68"/>
      <c r="GV34" s="68"/>
      <c r="GW34" s="68"/>
      <c r="GX34" s="68"/>
      <c r="GY34" s="68"/>
      <c r="GZ34" s="68"/>
      <c r="HA34" s="68"/>
      <c r="HB34" s="68"/>
      <c r="HC34" s="68"/>
      <c r="HD34" s="68"/>
      <c r="HE34" s="68"/>
      <c r="HF34" s="68"/>
      <c r="HG34" s="68"/>
      <c r="HH34" s="68"/>
      <c r="HI34" s="68"/>
      <c r="HJ34" s="68"/>
      <c r="HK34" s="68"/>
      <c r="HL34" s="68"/>
      <c r="HM34" s="68"/>
      <c r="HN34" s="68"/>
      <c r="HO34" s="68"/>
      <c r="HP34" s="68"/>
      <c r="HQ34" s="68"/>
      <c r="HR34" s="68"/>
      <c r="HS34" s="68"/>
      <c r="HT34" s="68"/>
      <c r="HU34" s="68"/>
      <c r="HV34" s="68"/>
      <c r="HW34" s="68"/>
      <c r="HX34" s="68"/>
      <c r="HY34" s="68"/>
      <c r="HZ34" s="68"/>
      <c r="IA34" s="68"/>
      <c r="IB34" s="68"/>
      <c r="IC34" s="68"/>
      <c r="ID34" s="68"/>
      <c r="IE34" s="68"/>
      <c r="IF34" s="68"/>
      <c r="IG34" s="68"/>
      <c r="IH34" s="68"/>
      <c r="II34" s="68"/>
      <c r="IJ34" s="68"/>
      <c r="IK34" s="68"/>
      <c r="IL34" s="68"/>
      <c r="IM34" s="68"/>
      <c r="IN34" s="68"/>
      <c r="IO34" s="68"/>
      <c r="IP34" s="68"/>
      <c r="IQ34" s="68"/>
      <c r="IR34" s="68"/>
      <c r="IS34" s="68"/>
      <c r="IT34" s="68"/>
      <c r="IU34" s="68"/>
      <c r="IV34" s="68"/>
    </row>
    <row r="35" spans="1:256" ht="21.75" customHeight="1">
      <c r="A35" s="83"/>
      <c r="B35" s="76"/>
      <c r="C35" s="77"/>
      <c r="D35" s="75"/>
      <c r="E35" s="71"/>
      <c r="F35" s="71"/>
      <c r="G35" s="78" t="s">
        <v>9</v>
      </c>
      <c r="H35" s="78">
        <v>1.1000000000000001</v>
      </c>
      <c r="I35" s="102"/>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8"/>
      <c r="AO35" s="68"/>
      <c r="AP35" s="68"/>
      <c r="AQ35" s="68"/>
      <c r="AR35" s="68"/>
      <c r="AS35" s="68"/>
      <c r="AT35" s="68"/>
      <c r="AU35" s="68"/>
      <c r="AV35" s="68"/>
      <c r="AW35" s="68"/>
      <c r="AX35" s="68"/>
      <c r="AY35" s="68"/>
      <c r="AZ35" s="68"/>
      <c r="BA35" s="68"/>
      <c r="BB35" s="68"/>
      <c r="BC35" s="68"/>
      <c r="BD35" s="68"/>
      <c r="BE35" s="68"/>
      <c r="BF35" s="68"/>
      <c r="BG35" s="68"/>
      <c r="BH35" s="68"/>
      <c r="BI35" s="68"/>
      <c r="BJ35" s="68"/>
      <c r="BK35" s="68"/>
      <c r="BL35" s="68"/>
      <c r="BM35" s="68"/>
      <c r="BN35" s="68"/>
      <c r="BO35" s="68"/>
      <c r="BP35" s="68"/>
      <c r="BQ35" s="68"/>
      <c r="BR35" s="68"/>
      <c r="BS35" s="68"/>
      <c r="BT35" s="68"/>
      <c r="BU35" s="68"/>
      <c r="BV35" s="68"/>
      <c r="BW35" s="68"/>
      <c r="BX35" s="68"/>
      <c r="BY35" s="68"/>
      <c r="BZ35" s="68"/>
      <c r="CA35" s="68"/>
      <c r="CB35" s="68"/>
      <c r="CC35" s="68"/>
      <c r="CD35" s="68"/>
      <c r="CE35" s="68"/>
      <c r="CF35" s="68"/>
      <c r="CG35" s="68"/>
      <c r="CH35" s="68"/>
      <c r="CI35" s="68"/>
      <c r="CJ35" s="68"/>
      <c r="CK35" s="68"/>
      <c r="CL35" s="68"/>
      <c r="CM35" s="68"/>
      <c r="CN35" s="68"/>
      <c r="CO35" s="68"/>
      <c r="CP35" s="68"/>
      <c r="CQ35" s="68"/>
      <c r="CR35" s="68"/>
      <c r="CS35" s="68"/>
      <c r="CT35" s="68"/>
      <c r="CU35" s="68"/>
      <c r="CV35" s="68"/>
      <c r="CW35" s="68"/>
      <c r="CX35" s="68"/>
      <c r="CY35" s="68"/>
      <c r="CZ35" s="68"/>
      <c r="DA35" s="68"/>
      <c r="DB35" s="68"/>
      <c r="DC35" s="68"/>
      <c r="DD35" s="68"/>
      <c r="DE35" s="68"/>
      <c r="DF35" s="68"/>
      <c r="DG35" s="68"/>
      <c r="DH35" s="68"/>
      <c r="DI35" s="68"/>
      <c r="DJ35" s="68"/>
      <c r="DK35" s="68"/>
      <c r="DL35" s="68"/>
      <c r="DM35" s="68"/>
      <c r="DN35" s="68"/>
      <c r="DO35" s="68"/>
      <c r="DP35" s="68"/>
      <c r="DQ35" s="68"/>
      <c r="DR35" s="68"/>
      <c r="DS35" s="68"/>
      <c r="DT35" s="68"/>
      <c r="DU35" s="68"/>
      <c r="DV35" s="68"/>
      <c r="DW35" s="68"/>
      <c r="DX35" s="68"/>
      <c r="DY35" s="68"/>
      <c r="DZ35" s="68"/>
      <c r="EA35" s="68"/>
      <c r="EB35" s="68"/>
      <c r="EC35" s="68"/>
      <c r="ED35" s="68"/>
      <c r="EE35" s="68"/>
      <c r="EF35" s="68"/>
      <c r="EG35" s="68"/>
      <c r="EH35" s="68"/>
      <c r="EI35" s="68"/>
      <c r="EJ35" s="68"/>
      <c r="EK35" s="68"/>
      <c r="EL35" s="68"/>
      <c r="EM35" s="68"/>
      <c r="EN35" s="68"/>
      <c r="EO35" s="68"/>
      <c r="EP35" s="68"/>
      <c r="EQ35" s="68"/>
      <c r="ER35" s="68"/>
      <c r="ES35" s="68"/>
      <c r="ET35" s="68"/>
      <c r="EU35" s="68"/>
      <c r="EV35" s="68"/>
      <c r="EW35" s="68"/>
      <c r="EX35" s="68"/>
      <c r="EY35" s="68"/>
      <c r="EZ35" s="68"/>
      <c r="FA35" s="68"/>
      <c r="FB35" s="68"/>
      <c r="FC35" s="68"/>
      <c r="FD35" s="68"/>
      <c r="FE35" s="68"/>
      <c r="FF35" s="68"/>
      <c r="FG35" s="68"/>
      <c r="FH35" s="68"/>
      <c r="FI35" s="68"/>
      <c r="FJ35" s="68"/>
      <c r="FK35" s="68"/>
      <c r="FL35" s="68"/>
      <c r="FM35" s="68"/>
      <c r="FN35" s="68"/>
      <c r="FO35" s="68"/>
      <c r="FP35" s="68"/>
      <c r="FQ35" s="68"/>
      <c r="FR35" s="68"/>
      <c r="FS35" s="68"/>
      <c r="FT35" s="68"/>
      <c r="FU35" s="68"/>
      <c r="FV35" s="68"/>
      <c r="FW35" s="68"/>
      <c r="FX35" s="68"/>
      <c r="FY35" s="68"/>
      <c r="FZ35" s="68"/>
      <c r="GA35" s="68"/>
      <c r="GB35" s="68"/>
      <c r="GC35" s="68"/>
      <c r="GD35" s="68"/>
      <c r="GE35" s="68"/>
      <c r="GF35" s="68"/>
      <c r="GG35" s="68"/>
      <c r="GH35" s="68"/>
      <c r="GI35" s="68"/>
      <c r="GJ35" s="68"/>
      <c r="GK35" s="68"/>
      <c r="GL35" s="68"/>
      <c r="GM35" s="68"/>
      <c r="GN35" s="68"/>
      <c r="GO35" s="68"/>
      <c r="GP35" s="68"/>
      <c r="GQ35" s="68"/>
      <c r="GR35" s="68"/>
      <c r="GS35" s="68"/>
      <c r="GT35" s="68"/>
      <c r="GU35" s="68"/>
      <c r="GV35" s="68"/>
      <c r="GW35" s="68"/>
      <c r="GX35" s="68"/>
      <c r="GY35" s="68"/>
      <c r="GZ35" s="68"/>
      <c r="HA35" s="68"/>
      <c r="HB35" s="68"/>
      <c r="HC35" s="68"/>
      <c r="HD35" s="68"/>
      <c r="HE35" s="68"/>
      <c r="HF35" s="68"/>
      <c r="HG35" s="68"/>
      <c r="HH35" s="68"/>
      <c r="HI35" s="68"/>
      <c r="HJ35" s="68"/>
      <c r="HK35" s="68"/>
      <c r="HL35" s="68"/>
      <c r="HM35" s="68"/>
      <c r="HN35" s="68"/>
      <c r="HO35" s="68"/>
      <c r="HP35" s="68"/>
      <c r="HQ35" s="68"/>
      <c r="HR35" s="68"/>
      <c r="HS35" s="68"/>
      <c r="HT35" s="68"/>
      <c r="HU35" s="68"/>
      <c r="HV35" s="68"/>
      <c r="HW35" s="68"/>
      <c r="HX35" s="68"/>
      <c r="HY35" s="68"/>
      <c r="HZ35" s="68"/>
      <c r="IA35" s="68"/>
      <c r="IB35" s="68"/>
      <c r="IC35" s="68"/>
      <c r="ID35" s="68"/>
      <c r="IE35" s="68"/>
      <c r="IF35" s="68"/>
      <c r="IG35" s="68"/>
      <c r="IH35" s="68"/>
      <c r="II35" s="68"/>
      <c r="IJ35" s="68"/>
      <c r="IK35" s="68"/>
      <c r="IL35" s="68"/>
      <c r="IM35" s="68"/>
      <c r="IN35" s="68"/>
      <c r="IO35" s="68"/>
      <c r="IP35" s="68"/>
      <c r="IQ35" s="68"/>
      <c r="IR35" s="68"/>
      <c r="IS35" s="68"/>
      <c r="IT35" s="68"/>
      <c r="IU35" s="68"/>
      <c r="IV35" s="68"/>
    </row>
    <row r="36" spans="1:256" ht="38.25" customHeight="1">
      <c r="A36" s="46">
        <v>33</v>
      </c>
      <c r="B36" s="372" t="s">
        <v>59</v>
      </c>
      <c r="C36" s="372"/>
      <c r="D36" s="372"/>
      <c r="E36" s="372"/>
      <c r="F36" s="372"/>
      <c r="G36" s="372"/>
      <c r="H36" s="47"/>
      <c r="I36" s="48"/>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row>
    <row r="37" spans="1:256" ht="28.5">
      <c r="A37" s="83"/>
      <c r="B37" s="76" t="s">
        <v>78</v>
      </c>
      <c r="C37" s="77">
        <v>1</v>
      </c>
      <c r="D37" s="77">
        <v>2</v>
      </c>
      <c r="E37" s="71">
        <v>7.2</v>
      </c>
      <c r="F37" s="84" t="s">
        <v>79</v>
      </c>
      <c r="G37" s="85">
        <v>1.3</v>
      </c>
      <c r="H37" s="78">
        <f>(C37*D37*E37*G37*0.395)</f>
        <v>7.394400000000001</v>
      </c>
      <c r="I37" s="102" t="s">
        <v>70</v>
      </c>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c r="BM37" s="68"/>
      <c r="BN37" s="68"/>
      <c r="BO37" s="68"/>
      <c r="BP37" s="68"/>
      <c r="BQ37" s="68"/>
      <c r="BR37" s="68"/>
      <c r="BS37" s="68"/>
      <c r="BT37" s="68"/>
      <c r="BU37" s="68"/>
      <c r="BV37" s="68"/>
      <c r="BW37" s="68"/>
      <c r="BX37" s="68"/>
      <c r="BY37" s="68"/>
      <c r="BZ37" s="68"/>
      <c r="CA37" s="68"/>
      <c r="CB37" s="68"/>
      <c r="CC37" s="68"/>
      <c r="CD37" s="68"/>
      <c r="CE37" s="68"/>
      <c r="CF37" s="68"/>
      <c r="CG37" s="68"/>
      <c r="CH37" s="68"/>
      <c r="CI37" s="68"/>
      <c r="CJ37" s="68"/>
      <c r="CK37" s="68"/>
      <c r="CL37" s="68"/>
      <c r="CM37" s="68"/>
      <c r="CN37" s="68"/>
      <c r="CO37" s="68"/>
      <c r="CP37" s="68"/>
      <c r="CQ37" s="68"/>
      <c r="CR37" s="68"/>
      <c r="CS37" s="68"/>
      <c r="CT37" s="68"/>
      <c r="CU37" s="68"/>
      <c r="CV37" s="68"/>
      <c r="CW37" s="68"/>
      <c r="CX37" s="68"/>
      <c r="CY37" s="68"/>
      <c r="CZ37" s="68"/>
      <c r="DA37" s="68"/>
      <c r="DB37" s="68"/>
      <c r="DC37" s="68"/>
      <c r="DD37" s="68"/>
      <c r="DE37" s="68"/>
      <c r="DF37" s="68"/>
      <c r="DG37" s="68"/>
      <c r="DH37" s="68"/>
      <c r="DI37" s="68"/>
      <c r="DJ37" s="68"/>
      <c r="DK37" s="68"/>
      <c r="DL37" s="68"/>
      <c r="DM37" s="68"/>
      <c r="DN37" s="68"/>
      <c r="DO37" s="68"/>
      <c r="DP37" s="68"/>
      <c r="DQ37" s="68"/>
      <c r="DR37" s="68"/>
      <c r="DS37" s="68"/>
      <c r="DT37" s="68"/>
      <c r="DU37" s="68"/>
      <c r="DV37" s="68"/>
      <c r="DW37" s="68"/>
      <c r="DX37" s="68"/>
      <c r="DY37" s="68"/>
      <c r="DZ37" s="68"/>
      <c r="EA37" s="68"/>
      <c r="EB37" s="68"/>
      <c r="EC37" s="68"/>
      <c r="ED37" s="68"/>
      <c r="EE37" s="68"/>
      <c r="EF37" s="68"/>
      <c r="EG37" s="68"/>
      <c r="EH37" s="68"/>
      <c r="EI37" s="68"/>
      <c r="EJ37" s="68"/>
      <c r="EK37" s="68"/>
      <c r="EL37" s="68"/>
      <c r="EM37" s="68"/>
      <c r="EN37" s="68"/>
      <c r="EO37" s="68"/>
      <c r="EP37" s="68"/>
      <c r="EQ37" s="68"/>
      <c r="ER37" s="68"/>
      <c r="ES37" s="68"/>
      <c r="ET37" s="68"/>
      <c r="EU37" s="68"/>
      <c r="EV37" s="68"/>
      <c r="EW37" s="68"/>
      <c r="EX37" s="68"/>
      <c r="EY37" s="68"/>
      <c r="EZ37" s="68"/>
      <c r="FA37" s="68"/>
      <c r="FB37" s="68"/>
      <c r="FC37" s="68"/>
      <c r="FD37" s="68"/>
      <c r="FE37" s="68"/>
      <c r="FF37" s="68"/>
      <c r="FG37" s="68"/>
      <c r="FH37" s="68"/>
      <c r="FI37" s="68"/>
      <c r="FJ37" s="68"/>
      <c r="FK37" s="68"/>
      <c r="FL37" s="68"/>
      <c r="FM37" s="68"/>
      <c r="FN37" s="68"/>
      <c r="FO37" s="68"/>
      <c r="FP37" s="68"/>
      <c r="FQ37" s="68"/>
      <c r="FR37" s="68"/>
      <c r="FS37" s="68"/>
      <c r="FT37" s="68"/>
      <c r="FU37" s="68"/>
      <c r="FV37" s="68"/>
      <c r="FW37" s="68"/>
      <c r="FX37" s="68"/>
      <c r="FY37" s="68"/>
      <c r="FZ37" s="68"/>
      <c r="GA37" s="68"/>
      <c r="GB37" s="68"/>
      <c r="GC37" s="68"/>
      <c r="GD37" s="68"/>
      <c r="GE37" s="68"/>
      <c r="GF37" s="68"/>
      <c r="GG37" s="68"/>
      <c r="GH37" s="68"/>
      <c r="GI37" s="68"/>
      <c r="GJ37" s="68"/>
      <c r="GK37" s="68"/>
      <c r="GL37" s="68"/>
      <c r="GM37" s="68"/>
      <c r="GN37" s="68"/>
      <c r="GO37" s="68"/>
      <c r="GP37" s="68"/>
      <c r="GQ37" s="68"/>
      <c r="GR37" s="68"/>
      <c r="GS37" s="68"/>
      <c r="GT37" s="68"/>
      <c r="GU37" s="68"/>
      <c r="GV37" s="68"/>
      <c r="GW37" s="68"/>
      <c r="GX37" s="68"/>
      <c r="GY37" s="68"/>
      <c r="GZ37" s="68"/>
      <c r="HA37" s="68"/>
      <c r="HB37" s="68"/>
      <c r="HC37" s="68"/>
      <c r="HD37" s="68"/>
      <c r="HE37" s="68"/>
      <c r="HF37" s="68"/>
      <c r="HG37" s="68"/>
      <c r="HH37" s="68"/>
      <c r="HI37" s="68"/>
      <c r="HJ37" s="68"/>
      <c r="HK37" s="68"/>
      <c r="HL37" s="68"/>
      <c r="HM37" s="68"/>
      <c r="HN37" s="68"/>
      <c r="HO37" s="68"/>
      <c r="HP37" s="68"/>
      <c r="HQ37" s="68"/>
      <c r="HR37" s="68"/>
      <c r="HS37" s="68"/>
      <c r="HT37" s="68"/>
      <c r="HU37" s="68"/>
      <c r="HV37" s="68"/>
      <c r="HW37" s="68"/>
      <c r="HX37" s="68"/>
      <c r="HY37" s="68"/>
      <c r="HZ37" s="68"/>
      <c r="IA37" s="68"/>
      <c r="IB37" s="68"/>
      <c r="IC37" s="68"/>
      <c r="ID37" s="68"/>
      <c r="IE37" s="68"/>
      <c r="IF37" s="68"/>
      <c r="IG37" s="68"/>
      <c r="IH37" s="68"/>
      <c r="II37" s="68"/>
      <c r="IJ37" s="68"/>
      <c r="IK37" s="68"/>
      <c r="IL37" s="68"/>
      <c r="IM37" s="68"/>
      <c r="IN37" s="68"/>
      <c r="IO37" s="68"/>
      <c r="IP37" s="68"/>
      <c r="IQ37" s="68"/>
      <c r="IR37" s="68"/>
      <c r="IS37" s="68"/>
      <c r="IT37" s="68"/>
      <c r="IU37" s="68"/>
      <c r="IV37" s="68"/>
    </row>
    <row r="38" spans="1:256" ht="29.25" customHeight="1">
      <c r="A38" s="46"/>
      <c r="B38" s="48" t="s">
        <v>92</v>
      </c>
      <c r="C38" s="46">
        <v>1</v>
      </c>
      <c r="D38" s="61">
        <v>2</v>
      </c>
      <c r="E38" s="55" t="s">
        <v>93</v>
      </c>
      <c r="F38" s="46"/>
      <c r="G38" s="55">
        <v>1.3</v>
      </c>
      <c r="H38" s="60">
        <f>((0.45+0.34)/2)*1.3*D38</f>
        <v>1.0270000000000001</v>
      </c>
      <c r="I38" s="48"/>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row>
    <row r="39" spans="1:256" ht="21">
      <c r="A39" s="46"/>
      <c r="B39" s="48"/>
      <c r="C39" s="46"/>
      <c r="D39" s="54"/>
      <c r="E39" s="55"/>
      <c r="F39" s="55"/>
      <c r="G39" s="56" t="s">
        <v>31</v>
      </c>
      <c r="H39" s="57">
        <f>SUM(H37:H38)</f>
        <v>8.421400000000002</v>
      </c>
      <c r="I39" s="58" t="s">
        <v>54</v>
      </c>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row>
    <row r="40" spans="1:256" ht="21.75" customHeight="1">
      <c r="A40" s="83"/>
      <c r="B40" s="76"/>
      <c r="C40" s="77"/>
      <c r="D40" s="75"/>
      <c r="E40" s="71"/>
      <c r="F40" s="71"/>
      <c r="G40" s="78" t="s">
        <v>9</v>
      </c>
      <c r="H40" s="78">
        <v>8.5</v>
      </c>
      <c r="I40" s="102"/>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68"/>
      <c r="AL40" s="68"/>
      <c r="AM40" s="68"/>
      <c r="AN40" s="68"/>
      <c r="AO40" s="68"/>
      <c r="AP40" s="68"/>
      <c r="AQ40" s="68"/>
      <c r="AR40" s="68"/>
      <c r="AS40" s="68"/>
      <c r="AT40" s="68"/>
      <c r="AU40" s="68"/>
      <c r="AV40" s="68"/>
      <c r="AW40" s="68"/>
      <c r="AX40" s="68"/>
      <c r="AY40" s="68"/>
      <c r="AZ40" s="68"/>
      <c r="BA40" s="68"/>
      <c r="BB40" s="68"/>
      <c r="BC40" s="68"/>
      <c r="BD40" s="68"/>
      <c r="BE40" s="68"/>
      <c r="BF40" s="68"/>
      <c r="BG40" s="68"/>
      <c r="BH40" s="68"/>
      <c r="BI40" s="68"/>
      <c r="BJ40" s="68"/>
      <c r="BK40" s="68"/>
      <c r="BL40" s="68"/>
      <c r="BM40" s="68"/>
      <c r="BN40" s="68"/>
      <c r="BO40" s="68"/>
      <c r="BP40" s="68"/>
      <c r="BQ40" s="68"/>
      <c r="BR40" s="68"/>
      <c r="BS40" s="68"/>
      <c r="BT40" s="68"/>
      <c r="BU40" s="68"/>
      <c r="BV40" s="68"/>
      <c r="BW40" s="68"/>
      <c r="BX40" s="68"/>
      <c r="BY40" s="68"/>
      <c r="BZ40" s="68"/>
      <c r="CA40" s="68"/>
      <c r="CB40" s="68"/>
      <c r="CC40" s="68"/>
      <c r="CD40" s="68"/>
      <c r="CE40" s="68"/>
      <c r="CF40" s="68"/>
      <c r="CG40" s="68"/>
      <c r="CH40" s="68"/>
      <c r="CI40" s="68"/>
      <c r="CJ40" s="68"/>
      <c r="CK40" s="68"/>
      <c r="CL40" s="68"/>
      <c r="CM40" s="68"/>
      <c r="CN40" s="68"/>
      <c r="CO40" s="68"/>
      <c r="CP40" s="68"/>
      <c r="CQ40" s="68"/>
      <c r="CR40" s="68"/>
      <c r="CS40" s="68"/>
      <c r="CT40" s="68"/>
      <c r="CU40" s="68"/>
      <c r="CV40" s="68"/>
      <c r="CW40" s="68"/>
      <c r="CX40" s="68"/>
      <c r="CY40" s="68"/>
      <c r="CZ40" s="68"/>
      <c r="DA40" s="68"/>
      <c r="DB40" s="68"/>
      <c r="DC40" s="68"/>
      <c r="DD40" s="68"/>
      <c r="DE40" s="68"/>
      <c r="DF40" s="68"/>
      <c r="DG40" s="68"/>
      <c r="DH40" s="68"/>
      <c r="DI40" s="68"/>
      <c r="DJ40" s="68"/>
      <c r="DK40" s="68"/>
      <c r="DL40" s="68"/>
      <c r="DM40" s="68"/>
      <c r="DN40" s="68"/>
      <c r="DO40" s="68"/>
      <c r="DP40" s="68"/>
      <c r="DQ40" s="68"/>
      <c r="DR40" s="68"/>
      <c r="DS40" s="68"/>
      <c r="DT40" s="68"/>
      <c r="DU40" s="68"/>
      <c r="DV40" s="68"/>
      <c r="DW40" s="68"/>
      <c r="DX40" s="68"/>
      <c r="DY40" s="68"/>
      <c r="DZ40" s="68"/>
      <c r="EA40" s="68"/>
      <c r="EB40" s="68"/>
      <c r="EC40" s="68"/>
      <c r="ED40" s="68"/>
      <c r="EE40" s="68"/>
      <c r="EF40" s="68"/>
      <c r="EG40" s="68"/>
      <c r="EH40" s="68"/>
      <c r="EI40" s="68"/>
      <c r="EJ40" s="68"/>
      <c r="EK40" s="68"/>
      <c r="EL40" s="68"/>
      <c r="EM40" s="68"/>
      <c r="EN40" s="68"/>
      <c r="EO40" s="68"/>
      <c r="EP40" s="68"/>
      <c r="EQ40" s="68"/>
      <c r="ER40" s="68"/>
      <c r="ES40" s="68"/>
      <c r="ET40" s="68"/>
      <c r="EU40" s="68"/>
      <c r="EV40" s="68"/>
      <c r="EW40" s="68"/>
      <c r="EX40" s="68"/>
      <c r="EY40" s="68"/>
      <c r="EZ40" s="68"/>
      <c r="FA40" s="68"/>
      <c r="FB40" s="68"/>
      <c r="FC40" s="68"/>
      <c r="FD40" s="68"/>
      <c r="FE40" s="68"/>
      <c r="FF40" s="68"/>
      <c r="FG40" s="68"/>
      <c r="FH40" s="68"/>
      <c r="FI40" s="68"/>
      <c r="FJ40" s="68"/>
      <c r="FK40" s="68"/>
      <c r="FL40" s="68"/>
      <c r="FM40" s="68"/>
      <c r="FN40" s="68"/>
      <c r="FO40" s="68"/>
      <c r="FP40" s="68"/>
      <c r="FQ40" s="68"/>
      <c r="FR40" s="68"/>
      <c r="FS40" s="68"/>
      <c r="FT40" s="68"/>
      <c r="FU40" s="68"/>
      <c r="FV40" s="68"/>
      <c r="FW40" s="68"/>
      <c r="FX40" s="68"/>
      <c r="FY40" s="68"/>
      <c r="FZ40" s="68"/>
      <c r="GA40" s="68"/>
      <c r="GB40" s="68"/>
      <c r="GC40" s="68"/>
      <c r="GD40" s="68"/>
      <c r="GE40" s="68"/>
      <c r="GF40" s="68"/>
      <c r="GG40" s="68"/>
      <c r="GH40" s="68"/>
      <c r="GI40" s="68"/>
      <c r="GJ40" s="68"/>
      <c r="GK40" s="68"/>
      <c r="GL40" s="68"/>
      <c r="GM40" s="68"/>
      <c r="GN40" s="68"/>
      <c r="GO40" s="68"/>
      <c r="GP40" s="68"/>
      <c r="GQ40" s="68"/>
      <c r="GR40" s="68"/>
      <c r="GS40" s="68"/>
      <c r="GT40" s="68"/>
      <c r="GU40" s="68"/>
      <c r="GV40" s="68"/>
      <c r="GW40" s="68"/>
      <c r="GX40" s="68"/>
      <c r="GY40" s="68"/>
      <c r="GZ40" s="68"/>
      <c r="HA40" s="68"/>
      <c r="HB40" s="68"/>
      <c r="HC40" s="68"/>
      <c r="HD40" s="68"/>
      <c r="HE40" s="68"/>
      <c r="HF40" s="68"/>
      <c r="HG40" s="68"/>
      <c r="HH40" s="68"/>
      <c r="HI40" s="68"/>
      <c r="HJ40" s="68"/>
      <c r="HK40" s="68"/>
      <c r="HL40" s="68"/>
      <c r="HM40" s="68"/>
      <c r="HN40" s="68"/>
      <c r="HO40" s="68"/>
      <c r="HP40" s="68"/>
      <c r="HQ40" s="68"/>
      <c r="HR40" s="68"/>
      <c r="HS40" s="68"/>
      <c r="HT40" s="68"/>
      <c r="HU40" s="68"/>
      <c r="HV40" s="68"/>
      <c r="HW40" s="68"/>
      <c r="HX40" s="68"/>
      <c r="HY40" s="68"/>
      <c r="HZ40" s="68"/>
      <c r="IA40" s="68"/>
      <c r="IB40" s="68"/>
      <c r="IC40" s="68"/>
      <c r="ID40" s="68"/>
      <c r="IE40" s="68"/>
      <c r="IF40" s="68"/>
      <c r="IG40" s="68"/>
      <c r="IH40" s="68"/>
      <c r="II40" s="68"/>
      <c r="IJ40" s="68"/>
      <c r="IK40" s="68"/>
      <c r="IL40" s="68"/>
      <c r="IM40" s="68"/>
      <c r="IN40" s="68"/>
      <c r="IO40" s="68"/>
      <c r="IP40" s="68"/>
      <c r="IQ40" s="68"/>
      <c r="IR40" s="68"/>
      <c r="IS40" s="68"/>
      <c r="IT40" s="68"/>
      <c r="IU40" s="68"/>
      <c r="IV40" s="68"/>
    </row>
    <row r="43" spans="1:256" ht="15">
      <c r="A43" s="375" t="s">
        <v>94</v>
      </c>
      <c r="B43" s="375"/>
      <c r="C43" s="375"/>
      <c r="D43" s="375"/>
      <c r="E43" s="375"/>
      <c r="F43" s="375"/>
      <c r="G43" s="375"/>
      <c r="H43" s="375"/>
      <c r="I43" s="375"/>
    </row>
  </sheetData>
  <mergeCells count="22">
    <mergeCell ref="A1:I1"/>
    <mergeCell ref="A2:I2"/>
    <mergeCell ref="B24:E24"/>
    <mergeCell ref="B26:F26"/>
    <mergeCell ref="B27:D27"/>
    <mergeCell ref="A3:I3"/>
    <mergeCell ref="A4:I4"/>
    <mergeCell ref="A5:I5"/>
    <mergeCell ref="A7:A8"/>
    <mergeCell ref="B7:B8"/>
    <mergeCell ref="C7:D8"/>
    <mergeCell ref="E7:G7"/>
    <mergeCell ref="H7:H8"/>
    <mergeCell ref="B32:E32"/>
    <mergeCell ref="B36:G36"/>
    <mergeCell ref="A43:I43"/>
    <mergeCell ref="B9:E9"/>
    <mergeCell ref="B12:D12"/>
    <mergeCell ref="B14:E14"/>
    <mergeCell ref="B16:E16"/>
    <mergeCell ref="B18:D18"/>
    <mergeCell ref="B21:E2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V16"/>
  <sheetViews>
    <sheetView topLeftCell="A8" workbookViewId="0">
      <selection activeCell="H19" sqref="H19"/>
    </sheetView>
  </sheetViews>
  <sheetFormatPr defaultRowHeight="15"/>
  <cols>
    <col min="1" max="1" width="9.5703125" bestFit="1" customWidth="1"/>
    <col min="2" max="2" width="13" style="2" customWidth="1"/>
    <col min="3" max="3" width="55" customWidth="1"/>
    <col min="4" max="4" width="12.5703125" customWidth="1"/>
    <col min="5" max="5" width="13" customWidth="1"/>
    <col min="6" max="6" width="15.85546875" customWidth="1"/>
  </cols>
  <sheetData>
    <row r="1" spans="1:256" ht="40.5" customHeight="1">
      <c r="A1" s="366" t="str">
        <f>' - Detailed'!A3:H3</f>
        <v>Name of work: Special Repair work  for the Existing unoccupied 49 Nos  PC/HC Quarters  at Uppilipalayam and 4 Nos of  SI qtrs at Gandhipuram  in Coimbatore City</v>
      </c>
      <c r="B1" s="366"/>
      <c r="C1" s="366"/>
      <c r="D1" s="366"/>
      <c r="E1" s="366"/>
      <c r="F1" s="366"/>
    </row>
    <row r="2" spans="1:256" s="67" customFormat="1" ht="16.5">
      <c r="A2" s="377" t="s">
        <v>95</v>
      </c>
      <c r="B2" s="377"/>
      <c r="C2" s="377"/>
      <c r="D2" s="377"/>
      <c r="E2" s="377"/>
      <c r="F2" s="377"/>
      <c r="G2" s="377"/>
      <c r="H2" s="377"/>
      <c r="I2" s="377"/>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c r="CT2" s="66"/>
      <c r="CU2" s="66"/>
      <c r="CV2" s="66"/>
      <c r="CW2" s="66"/>
      <c r="CX2" s="66"/>
      <c r="CY2" s="66"/>
      <c r="CZ2" s="66"/>
      <c r="DA2" s="66"/>
      <c r="DB2" s="66"/>
      <c r="DC2" s="66"/>
      <c r="DD2" s="66"/>
      <c r="DE2" s="66"/>
      <c r="DF2" s="66"/>
      <c r="DG2" s="66"/>
      <c r="DH2" s="66"/>
      <c r="DI2" s="66"/>
      <c r="DJ2" s="66"/>
      <c r="DK2" s="66"/>
      <c r="DL2" s="66"/>
      <c r="DM2" s="66"/>
      <c r="DN2" s="66"/>
      <c r="DO2" s="66"/>
      <c r="DP2" s="66"/>
      <c r="DQ2" s="66"/>
      <c r="DR2" s="66"/>
      <c r="DS2" s="66"/>
      <c r="DT2" s="66"/>
      <c r="DU2" s="66"/>
      <c r="DV2" s="66"/>
      <c r="DW2" s="66"/>
      <c r="DX2" s="66"/>
      <c r="DY2" s="66"/>
      <c r="DZ2" s="66"/>
      <c r="EA2" s="66"/>
      <c r="EB2" s="66"/>
      <c r="EC2" s="66"/>
      <c r="ED2" s="66"/>
      <c r="EE2" s="66"/>
      <c r="EF2" s="66"/>
      <c r="EG2" s="66"/>
      <c r="EH2" s="66"/>
      <c r="EI2" s="66"/>
      <c r="EJ2" s="66"/>
      <c r="EK2" s="66"/>
      <c r="EL2" s="66"/>
      <c r="EM2" s="66"/>
      <c r="EN2" s="66"/>
      <c r="EO2" s="66"/>
      <c r="EP2" s="66"/>
      <c r="EQ2" s="66"/>
      <c r="ER2" s="66"/>
      <c r="ES2" s="66"/>
      <c r="ET2" s="66"/>
      <c r="EU2" s="66"/>
      <c r="EV2" s="66"/>
      <c r="EW2" s="66"/>
      <c r="EX2" s="66"/>
      <c r="EY2" s="66"/>
      <c r="EZ2" s="66"/>
      <c r="FA2" s="66"/>
      <c r="FB2" s="66"/>
      <c r="FC2" s="66"/>
      <c r="FD2" s="66"/>
      <c r="FE2" s="66"/>
      <c r="FF2" s="66"/>
      <c r="FG2" s="66"/>
      <c r="FH2" s="66"/>
      <c r="FI2" s="66"/>
      <c r="FJ2" s="66"/>
      <c r="FK2" s="66"/>
      <c r="FL2" s="66"/>
      <c r="FM2" s="66"/>
      <c r="FN2" s="66"/>
      <c r="FO2" s="66"/>
      <c r="FP2" s="66"/>
      <c r="FQ2" s="66"/>
      <c r="FR2" s="66"/>
      <c r="FS2" s="66"/>
      <c r="FT2" s="66"/>
      <c r="FU2" s="66"/>
      <c r="FV2" s="66"/>
      <c r="FW2" s="66"/>
      <c r="FX2" s="66"/>
      <c r="FY2" s="66"/>
      <c r="FZ2" s="66"/>
      <c r="GA2" s="66"/>
      <c r="GB2" s="66"/>
      <c r="GC2" s="66"/>
      <c r="GD2" s="66"/>
      <c r="GE2" s="66"/>
      <c r="GF2" s="66"/>
      <c r="GG2" s="66"/>
      <c r="GH2" s="66"/>
      <c r="GI2" s="66"/>
      <c r="GJ2" s="66"/>
      <c r="GK2" s="66"/>
      <c r="GL2" s="66"/>
      <c r="GM2" s="66"/>
      <c r="GN2" s="66"/>
      <c r="GO2" s="66"/>
      <c r="GP2" s="66"/>
      <c r="GQ2" s="66"/>
      <c r="GR2" s="66"/>
      <c r="GS2" s="66"/>
      <c r="GT2" s="66"/>
      <c r="GU2" s="66"/>
      <c r="GV2" s="66"/>
      <c r="GW2" s="66"/>
      <c r="GX2" s="66"/>
      <c r="GY2" s="66"/>
      <c r="GZ2" s="66"/>
      <c r="HA2" s="66"/>
      <c r="HB2" s="66"/>
      <c r="HC2" s="66"/>
      <c r="HD2" s="66"/>
      <c r="HE2" s="66"/>
      <c r="HF2" s="66"/>
      <c r="HG2" s="66"/>
      <c r="HH2" s="66"/>
      <c r="HI2" s="66"/>
      <c r="HJ2" s="66"/>
      <c r="HK2" s="66"/>
      <c r="HL2" s="66"/>
      <c r="HM2" s="66"/>
      <c r="HN2" s="66"/>
      <c r="HO2" s="66"/>
      <c r="HP2" s="66"/>
      <c r="HQ2" s="66"/>
      <c r="HR2" s="66"/>
      <c r="HS2" s="66"/>
      <c r="HT2" s="66"/>
      <c r="HU2" s="66"/>
      <c r="HV2" s="66"/>
      <c r="HW2" s="66"/>
      <c r="HX2" s="66"/>
      <c r="HY2" s="66"/>
      <c r="HZ2" s="66"/>
      <c r="IA2" s="66"/>
      <c r="IB2" s="66"/>
      <c r="IC2" s="66"/>
      <c r="ID2" s="66"/>
      <c r="IE2" s="66"/>
      <c r="IF2" s="66"/>
      <c r="IG2" s="66"/>
      <c r="IH2" s="66"/>
      <c r="II2" s="66"/>
      <c r="IJ2" s="66"/>
      <c r="IK2" s="66"/>
      <c r="IL2" s="66"/>
      <c r="IM2" s="66"/>
      <c r="IN2" s="66"/>
      <c r="IO2" s="66"/>
      <c r="IP2" s="66"/>
      <c r="IQ2" s="66"/>
      <c r="IR2" s="66"/>
      <c r="IS2" s="66"/>
      <c r="IT2" s="66"/>
      <c r="IU2" s="66"/>
      <c r="IV2" s="66"/>
    </row>
    <row r="3" spans="1:256" ht="26.25" customHeight="1">
      <c r="A3" s="366" t="s">
        <v>15</v>
      </c>
      <c r="B3" s="366"/>
      <c r="C3" s="366"/>
      <c r="D3" s="366"/>
      <c r="E3" s="366"/>
      <c r="F3" s="366"/>
    </row>
    <row r="4" spans="1:256" s="2" customFormat="1" ht="16.5">
      <c r="A4" s="19" t="s">
        <v>0</v>
      </c>
      <c r="B4" s="19" t="s">
        <v>6</v>
      </c>
      <c r="C4" s="19" t="s">
        <v>1</v>
      </c>
      <c r="D4" s="19" t="s">
        <v>10</v>
      </c>
      <c r="E4" s="19" t="s">
        <v>11</v>
      </c>
      <c r="F4" s="19" t="s">
        <v>12</v>
      </c>
      <c r="G4" s="11"/>
      <c r="H4" s="11"/>
      <c r="I4" s="11"/>
    </row>
    <row r="5" spans="1:256" ht="47.25" customHeight="1">
      <c r="A5" s="3">
        <f>'Culvert - Detailed '!A9</f>
        <v>1.5</v>
      </c>
      <c r="B5" s="9">
        <f>'Culvert - Detailed '!H11</f>
        <v>43.2</v>
      </c>
      <c r="C5" s="17" t="s">
        <v>29</v>
      </c>
      <c r="D5" s="18">
        <f>[2]Data!$K$118</f>
        <v>106.26</v>
      </c>
      <c r="E5" s="18" t="s">
        <v>13</v>
      </c>
      <c r="F5" s="16">
        <f>D5*B5</f>
        <v>4590.4320000000007</v>
      </c>
      <c r="G5" s="12"/>
      <c r="H5" s="12"/>
      <c r="I5" s="13"/>
    </row>
    <row r="6" spans="1:256" ht="36" customHeight="1">
      <c r="A6" s="3">
        <f>'Culvert - Detailed '!A12</f>
        <v>2.1</v>
      </c>
      <c r="B6" s="9">
        <f>'Culvert - Detailed '!H13</f>
        <v>4.32</v>
      </c>
      <c r="C6" s="17" t="s">
        <v>96</v>
      </c>
      <c r="D6" s="18">
        <f>[2]Data!$K$144</f>
        <v>1600.95</v>
      </c>
      <c r="E6" s="18" t="s">
        <v>13</v>
      </c>
      <c r="F6" s="16">
        <f t="shared" ref="F6" si="0">D6*B6</f>
        <v>6916.1040000000003</v>
      </c>
      <c r="G6" s="12"/>
      <c r="H6" s="12"/>
      <c r="I6" s="13"/>
    </row>
    <row r="7" spans="1:256" ht="121.5" customHeight="1">
      <c r="A7" s="3">
        <v>3.1</v>
      </c>
      <c r="B7" s="9">
        <f>'Culvert - Detailed '!H15</f>
        <v>5.7600000000000007</v>
      </c>
      <c r="C7" s="17" t="s">
        <v>16</v>
      </c>
      <c r="D7" s="18">
        <f>[2]Data!$K$204</f>
        <v>4556.7</v>
      </c>
      <c r="E7" s="18" t="s">
        <v>13</v>
      </c>
      <c r="F7" s="16">
        <f t="shared" ref="F7:F11" si="1">D7*B7</f>
        <v>26246.592000000001</v>
      </c>
      <c r="G7" s="12"/>
      <c r="H7" s="12"/>
      <c r="I7" s="13"/>
    </row>
    <row r="8" spans="1:256" ht="36" customHeight="1">
      <c r="A8" s="3">
        <v>3.2</v>
      </c>
      <c r="B8" s="9">
        <f>'Culvert - Detailed '!H17</f>
        <v>1.9584000000000004</v>
      </c>
      <c r="C8" s="17" t="s">
        <v>97</v>
      </c>
      <c r="D8" s="18">
        <f>[2]Data!$K$219</f>
        <v>6078.02</v>
      </c>
      <c r="E8" s="18" t="s">
        <v>13</v>
      </c>
      <c r="F8" s="16">
        <f t="shared" ref="F8" si="2">D8*B8</f>
        <v>11903.194368000002</v>
      </c>
      <c r="G8" s="12"/>
      <c r="H8" s="12"/>
      <c r="I8" s="13"/>
    </row>
    <row r="9" spans="1:256" ht="36" customHeight="1">
      <c r="A9" s="3">
        <f>'Culvert - Detailed '!A18</f>
        <v>4</v>
      </c>
      <c r="B9" s="9">
        <f>'Culvert - Detailed '!H20</f>
        <v>4.5999999999999996</v>
      </c>
      <c r="C9" s="17" t="s">
        <v>98</v>
      </c>
      <c r="D9" s="18">
        <f>[2]Data!$X$718</f>
        <v>7529.32</v>
      </c>
      <c r="E9" s="18" t="s">
        <v>13</v>
      </c>
      <c r="F9" s="16">
        <f t="shared" ref="F9" si="3">D9*B9</f>
        <v>34634.871999999996</v>
      </c>
      <c r="G9" s="12"/>
      <c r="H9" s="12"/>
      <c r="I9" s="13"/>
    </row>
    <row r="10" spans="1:256" ht="30.75" customHeight="1">
      <c r="A10" s="3">
        <f>'Strom drain - Detailed'!A30</f>
        <v>6.5</v>
      </c>
      <c r="B10" s="9">
        <f>'Culvert - Detailed '!H23</f>
        <v>14.8</v>
      </c>
      <c r="C10" s="6" t="s">
        <v>34</v>
      </c>
      <c r="D10" s="15">
        <f>[2]Data!$AG$321</f>
        <v>6379.12</v>
      </c>
      <c r="E10" s="15" t="s">
        <v>13</v>
      </c>
      <c r="F10" s="16">
        <f t="shared" si="1"/>
        <v>94410.97600000001</v>
      </c>
      <c r="G10" s="14"/>
      <c r="H10" s="14"/>
      <c r="I10" s="13"/>
    </row>
    <row r="11" spans="1:256" ht="33" customHeight="1">
      <c r="A11" s="3">
        <f>'Strom drain - Detailed'!A43</f>
        <v>28</v>
      </c>
      <c r="B11" s="9">
        <f>'Culvert - Detailed '!H25</f>
        <v>12.96</v>
      </c>
      <c r="C11" s="6" t="s">
        <v>36</v>
      </c>
      <c r="D11" s="15">
        <f>[2]Data!$K$1213</f>
        <v>486.17</v>
      </c>
      <c r="E11" s="15" t="s">
        <v>14</v>
      </c>
      <c r="F11" s="16">
        <f t="shared" si="1"/>
        <v>6300.7632000000003</v>
      </c>
      <c r="G11" s="14"/>
      <c r="H11" s="14"/>
      <c r="I11" s="13"/>
    </row>
    <row r="12" spans="1:256" ht="72" customHeight="1">
      <c r="A12" s="3">
        <f>'Culvert - Detailed '!A26</f>
        <v>18.100000000000001</v>
      </c>
      <c r="B12" s="9">
        <f>'Culvert - Detailed '!H31</f>
        <v>20</v>
      </c>
      <c r="C12" s="6" t="s">
        <v>99</v>
      </c>
      <c r="D12" s="15">
        <f>[2]Data!$I$2356</f>
        <v>900.96</v>
      </c>
      <c r="E12" s="15" t="s">
        <v>14</v>
      </c>
      <c r="F12" s="16">
        <f t="shared" ref="F12" si="4">D12*B12</f>
        <v>18019.2</v>
      </c>
      <c r="G12" s="14"/>
      <c r="H12" s="14"/>
      <c r="I12" s="13"/>
    </row>
    <row r="13" spans="1:256" ht="41.25" customHeight="1">
      <c r="A13" s="3">
        <f>'Culvert - Detailed '!A32</f>
        <v>43.1</v>
      </c>
      <c r="B13" s="9">
        <f>'Culvert - Detailed '!H35</f>
        <v>1.1000000000000001</v>
      </c>
      <c r="C13" s="6" t="s">
        <v>100</v>
      </c>
      <c r="D13" s="15">
        <f>[2]Data!$K$1608</f>
        <v>81012.5</v>
      </c>
      <c r="E13" s="15" t="s">
        <v>49</v>
      </c>
      <c r="F13" s="16">
        <f t="shared" ref="F13" si="5">D13*B13</f>
        <v>89113.75</v>
      </c>
      <c r="G13" s="14"/>
      <c r="H13" s="14"/>
      <c r="I13" s="13"/>
    </row>
    <row r="14" spans="1:256" ht="28.5" customHeight="1">
      <c r="A14" s="3">
        <f>'Strom drain - Detailed'!A50</f>
        <v>33</v>
      </c>
      <c r="B14" s="9">
        <f>'Culvert - Detailed '!H40</f>
        <v>8.5</v>
      </c>
      <c r="C14" s="6" t="s">
        <v>39</v>
      </c>
      <c r="D14" s="15">
        <f>[2]Data!$K$1400</f>
        <v>238.9</v>
      </c>
      <c r="E14" s="15" t="s">
        <v>14</v>
      </c>
      <c r="F14" s="16">
        <f>D14*B14</f>
        <v>2030.65</v>
      </c>
      <c r="G14" s="14"/>
      <c r="H14" s="14"/>
      <c r="I14" s="13"/>
    </row>
    <row r="15" spans="1:256" s="27" customFormat="1" ht="28.5" customHeight="1">
      <c r="A15" s="23"/>
      <c r="B15" s="25"/>
      <c r="C15" s="23"/>
      <c r="D15" s="367" t="s">
        <v>8</v>
      </c>
      <c r="E15" s="367"/>
      <c r="F15" s="26">
        <f>SUM(F5:F14)</f>
        <v>294166.53356800001</v>
      </c>
    </row>
    <row r="16" spans="1:256" s="22" customFormat="1" ht="25.5" customHeight="1">
      <c r="A16" s="20"/>
      <c r="B16" s="21"/>
      <c r="C16" s="20"/>
      <c r="D16" s="367" t="s">
        <v>9</v>
      </c>
      <c r="E16" s="367"/>
      <c r="F16" s="24">
        <v>294200</v>
      </c>
    </row>
  </sheetData>
  <mergeCells count="5">
    <mergeCell ref="A1:F1"/>
    <mergeCell ref="A2:I2"/>
    <mergeCell ref="A3:F3"/>
    <mergeCell ref="D15:E15"/>
    <mergeCell ref="D16:E1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13</vt:i4>
      </vt:variant>
    </vt:vector>
  </HeadingPairs>
  <TitlesOfParts>
    <vt:vector size="36" baseType="lpstr">
      <vt:lpstr> - Detailed</vt:lpstr>
      <vt:lpstr>Abstract</vt:lpstr>
      <vt:lpstr>Sheet1</vt:lpstr>
      <vt:lpstr>Strom drain - Detailed</vt:lpstr>
      <vt:lpstr>Strom drain - Abstract</vt:lpstr>
      <vt:lpstr>Sullage - Detailed</vt:lpstr>
      <vt:lpstr>Sullage - Abstract</vt:lpstr>
      <vt:lpstr>Culvert - Detailed </vt:lpstr>
      <vt:lpstr>Culvert - Abstract</vt:lpstr>
      <vt:lpstr>Lift - Detailed</vt:lpstr>
      <vt:lpstr>Lift - Abstract</vt:lpstr>
      <vt:lpstr>Genset - Detailed</vt:lpstr>
      <vt:lpstr>Genset - Abstract</vt:lpstr>
      <vt:lpstr>Pav - Details</vt:lpstr>
      <vt:lpstr>Pav - Abs</vt:lpstr>
      <vt:lpstr>paver -  data</vt:lpstr>
      <vt:lpstr>LED - Detailed</vt:lpstr>
      <vt:lpstr>LED - Abstract</vt:lpstr>
      <vt:lpstr>OTS - Detailed</vt:lpstr>
      <vt:lpstr>OTS - Abstract</vt:lpstr>
      <vt:lpstr>EXT.ELE - Detailed</vt:lpstr>
      <vt:lpstr>EXT.ELE - Abstract</vt:lpstr>
      <vt:lpstr>ELE - DATA</vt:lpstr>
      <vt:lpstr>' - Detailed'!Print_Area</vt:lpstr>
      <vt:lpstr>Abstract!Print_Area</vt:lpstr>
      <vt:lpstr>'Genset - Abstract'!Print_Area</vt:lpstr>
      <vt:lpstr>'Genset - Detailed'!Print_Area</vt:lpstr>
      <vt:lpstr>'Lift - Abstract'!Print_Area</vt:lpstr>
      <vt:lpstr>'Lift - Detailed'!Print_Area</vt:lpstr>
      <vt:lpstr>'Pav - Abs'!Print_Area</vt:lpstr>
      <vt:lpstr>'Pav - Details'!Print_Area</vt:lpstr>
      <vt:lpstr>'paver -  data'!Print_Area</vt:lpstr>
      <vt:lpstr>Sheet1!Print_Area</vt:lpstr>
      <vt:lpstr>'Genset - Abstract'!Print_Titles</vt:lpstr>
      <vt:lpstr>'Genset - Detailed'!Print_Titles</vt:lpstr>
      <vt:lpstr>'Lift - Detailed'!Print_Titles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Dell</cp:lastModifiedBy>
  <cp:lastPrinted>2022-03-11T09:20:41Z</cp:lastPrinted>
  <dcterms:created xsi:type="dcterms:W3CDTF">2016-07-26T10:11:45Z</dcterms:created>
  <dcterms:modified xsi:type="dcterms:W3CDTF">2022-09-12T07:47:37Z</dcterms:modified>
</cp:coreProperties>
</file>