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2" activeTab="3"/>
  </bookViews>
  <sheets>
    <sheet name="Chart1" sheetId="10" state="hidden" r:id="rId1"/>
    <sheet name="Chart2" sheetId="9" state="hidden" r:id="rId2"/>
    <sheet name="6 IN 1" sheetId="16" r:id="rId3"/>
    <sheet name="8 IN 1" sheetId="17" r:id="rId4"/>
  </sheets>
  <externalReferences>
    <externalReference r:id="rId5"/>
  </externalReferences>
  <definedNames>
    <definedName name="_xlnm.Print_Area" localSheetId="2">'6 IN 1'!$A$1154:$H$1166</definedName>
    <definedName name="_xlnm.Print_Area" localSheetId="3">'8 IN 1'!$A$211:$H$1176</definedName>
  </definedNames>
  <calcPr calcId="124519"/>
</workbook>
</file>

<file path=xl/calcChain.xml><?xml version="1.0" encoding="utf-8"?>
<calcChain xmlns="http://schemas.openxmlformats.org/spreadsheetml/2006/main">
  <c r="H1174" i="17"/>
  <c r="H1173"/>
  <c r="H1171"/>
  <c r="H1170"/>
  <c r="H1169"/>
  <c r="H1168"/>
  <c r="H1159" i="16"/>
  <c r="H1160"/>
  <c r="H1161"/>
  <c r="H1162"/>
  <c r="H1163"/>
  <c r="H1164"/>
  <c r="H1158"/>
  <c r="H1165" s="1"/>
  <c r="H128" i="17"/>
  <c r="H127"/>
  <c r="H126"/>
  <c r="H125"/>
  <c r="H124"/>
  <c r="H106"/>
  <c r="H105"/>
  <c r="H104"/>
  <c r="H103"/>
  <c r="H102"/>
  <c r="H900"/>
  <c r="H901"/>
  <c r="H902"/>
  <c r="H903" s="1"/>
  <c r="G904" s="1"/>
  <c r="H899"/>
  <c r="H951"/>
  <c r="G952" s="1"/>
  <c r="H947"/>
  <c r="G948" s="1"/>
  <c r="H1126"/>
  <c r="H501"/>
  <c r="H500"/>
  <c r="H499"/>
  <c r="H1175" l="1"/>
  <c r="L64"/>
  <c r="H1082" i="16" l="1"/>
  <c r="H1083"/>
  <c r="H1084"/>
  <c r="H1085"/>
  <c r="H1086"/>
  <c r="H1087"/>
  <c r="H1089"/>
  <c r="H1090"/>
  <c r="H1091"/>
  <c r="H1092"/>
  <c r="H1093"/>
  <c r="H1094"/>
  <c r="H1095"/>
  <c r="H1096"/>
  <c r="H1097"/>
  <c r="H1098"/>
  <c r="H1099"/>
  <c r="H1100"/>
  <c r="H1081"/>
  <c r="H141"/>
  <c r="H142"/>
  <c r="H143"/>
  <c r="H144"/>
  <c r="H145"/>
  <c r="H146"/>
  <c r="H148"/>
  <c r="H149"/>
  <c r="H150"/>
  <c r="H152"/>
  <c r="H153"/>
  <c r="H154"/>
  <c r="H99"/>
  <c r="H68"/>
  <c r="H1097" i="1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41"/>
  <c r="H142"/>
  <c r="H143"/>
  <c r="H144"/>
  <c r="H145"/>
  <c r="H146"/>
  <c r="H148"/>
  <c r="H149"/>
  <c r="H150"/>
  <c r="H152"/>
  <c r="H153"/>
  <c r="H154"/>
  <c r="H140"/>
  <c r="H95"/>
  <c r="H96"/>
  <c r="H97"/>
  <c r="H98"/>
  <c r="H99"/>
  <c r="H115"/>
  <c r="H116"/>
  <c r="H117"/>
  <c r="H118"/>
  <c r="H119"/>
  <c r="H120"/>
  <c r="H121"/>
  <c r="H122"/>
  <c r="H123"/>
  <c r="H94"/>
  <c r="H42"/>
  <c r="H43"/>
  <c r="H44"/>
  <c r="H45"/>
  <c r="H41"/>
  <c r="H50"/>
  <c r="H51"/>
  <c r="H52"/>
  <c r="H53"/>
  <c r="H54"/>
  <c r="H55"/>
  <c r="H56"/>
  <c r="H57"/>
  <c r="H62"/>
  <c r="H63"/>
  <c r="H64"/>
  <c r="H65"/>
  <c r="H66"/>
  <c r="H67"/>
  <c r="H68"/>
  <c r="H61"/>
  <c r="H74"/>
  <c r="H75"/>
  <c r="H76"/>
  <c r="H77"/>
  <c r="H80"/>
  <c r="H81"/>
  <c r="H82"/>
  <c r="H83"/>
  <c r="H84"/>
  <c r="H85"/>
  <c r="H86"/>
  <c r="H87"/>
  <c r="H89"/>
  <c r="H73"/>
  <c r="H140" i="16"/>
  <c r="H95"/>
  <c r="H96"/>
  <c r="H97"/>
  <c r="H98"/>
  <c r="H102"/>
  <c r="H103"/>
  <c r="H104"/>
  <c r="H105"/>
  <c r="H106"/>
  <c r="H114"/>
  <c r="H115"/>
  <c r="H116"/>
  <c r="H117"/>
  <c r="H118"/>
  <c r="H119"/>
  <c r="H120"/>
  <c r="H121"/>
  <c r="H122"/>
  <c r="H124"/>
  <c r="H125"/>
  <c r="H126"/>
  <c r="H127"/>
  <c r="H128"/>
  <c r="H94"/>
  <c r="H75"/>
  <c r="H76"/>
  <c r="H77"/>
  <c r="H78"/>
  <c r="H81"/>
  <c r="H82"/>
  <c r="H83"/>
  <c r="H84"/>
  <c r="H85"/>
  <c r="H86"/>
  <c r="H87"/>
  <c r="H88"/>
  <c r="H89"/>
  <c r="H74"/>
  <c r="H62"/>
  <c r="H63"/>
  <c r="H64"/>
  <c r="H65"/>
  <c r="H66"/>
  <c r="H67"/>
  <c r="H61"/>
  <c r="H50"/>
  <c r="H51"/>
  <c r="H52"/>
  <c r="H53"/>
  <c r="H54"/>
  <c r="H55"/>
  <c r="H56"/>
  <c r="H57"/>
  <c r="H42"/>
  <c r="H43"/>
  <c r="H44"/>
  <c r="H45"/>
  <c r="H41"/>
  <c r="H8"/>
  <c r="H9"/>
  <c r="H10"/>
  <c r="H11"/>
  <c r="H14"/>
  <c r="H15"/>
  <c r="H16"/>
  <c r="H17"/>
  <c r="H18"/>
  <c r="H19"/>
  <c r="H20"/>
  <c r="H21"/>
  <c r="H22"/>
  <c r="H23"/>
  <c r="H25"/>
  <c r="H26"/>
  <c r="H27"/>
  <c r="H28"/>
  <c r="H29"/>
  <c r="H30"/>
  <c r="H31"/>
  <c r="H32"/>
  <c r="H33"/>
  <c r="H34"/>
  <c r="H35"/>
  <c r="H7"/>
  <c r="H8" i="17"/>
  <c r="H9"/>
  <c r="H10"/>
  <c r="H11"/>
  <c r="H14"/>
  <c r="H15"/>
  <c r="H16"/>
  <c r="H17"/>
  <c r="H18"/>
  <c r="H19"/>
  <c r="H20"/>
  <c r="H21"/>
  <c r="H22"/>
  <c r="H23"/>
  <c r="H25"/>
  <c r="H26"/>
  <c r="H27"/>
  <c r="H28"/>
  <c r="H29"/>
  <c r="H30"/>
  <c r="H31"/>
  <c r="H32"/>
  <c r="H33"/>
  <c r="H34"/>
  <c r="H35"/>
  <c r="H7"/>
  <c r="H1096"/>
  <c r="G160"/>
  <c r="H160" s="1"/>
  <c r="G161"/>
  <c r="H161" s="1"/>
  <c r="G162"/>
  <c r="H162" s="1"/>
  <c r="G163"/>
  <c r="H163" s="1"/>
  <c r="H155" i="16" l="1"/>
  <c r="H47" i="17"/>
  <c r="H1116"/>
  <c r="H58" i="16"/>
  <c r="H37" i="17"/>
  <c r="H69"/>
  <c r="H58"/>
  <c r="H155"/>
  <c r="H136"/>
  <c r="H90"/>
  <c r="H136" i="16"/>
  <c r="H90"/>
  <c r="H1101"/>
  <c r="H69"/>
  <c r="H47"/>
  <c r="H37"/>
  <c r="H918" i="17"/>
  <c r="H917"/>
  <c r="H968"/>
  <c r="H969"/>
  <c r="H972"/>
  <c r="H975"/>
  <c r="H976"/>
  <c r="H977"/>
  <c r="H978"/>
  <c r="H980"/>
  <c r="H981"/>
  <c r="H982"/>
  <c r="H983"/>
  <c r="H984"/>
  <c r="H985"/>
  <c r="H986"/>
  <c r="H987"/>
  <c r="H988"/>
  <c r="H989"/>
  <c r="H990"/>
  <c r="H996"/>
  <c r="H998"/>
  <c r="H1000"/>
  <c r="H1001"/>
  <c r="H1002"/>
  <c r="H1003"/>
  <c r="H1004"/>
  <c r="H1005"/>
  <c r="H1007"/>
  <c r="H1009"/>
  <c r="H1022"/>
  <c r="H1023"/>
  <c r="H1025"/>
  <c r="H1027"/>
  <c r="H1030"/>
  <c r="H1031"/>
  <c r="H1032"/>
  <c r="H1033"/>
  <c r="H1034"/>
  <c r="H1035"/>
  <c r="H1037"/>
  <c r="H1040"/>
  <c r="H1041"/>
  <c r="H1042"/>
  <c r="H967"/>
  <c r="H292"/>
  <c r="H291"/>
  <c r="H290"/>
  <c r="H1161"/>
  <c r="G1162" s="1"/>
  <c r="H1159"/>
  <c r="G1160" s="1"/>
  <c r="H1156"/>
  <c r="G1157" s="1"/>
  <c r="E1153"/>
  <c r="H1153" s="1"/>
  <c r="G1154" s="1"/>
  <c r="H1150"/>
  <c r="G1151" s="1"/>
  <c r="H1147"/>
  <c r="G1148" s="1"/>
  <c r="H1144"/>
  <c r="G1145" s="1"/>
  <c r="H1140"/>
  <c r="H1139"/>
  <c r="H1135"/>
  <c r="H1134"/>
  <c r="H1130"/>
  <c r="H1129"/>
  <c r="H1122"/>
  <c r="E1121"/>
  <c r="H1121" s="1"/>
  <c r="E1120"/>
  <c r="H1120" s="1"/>
  <c r="E1088"/>
  <c r="H1088" s="1"/>
  <c r="E1087"/>
  <c r="H1087" s="1"/>
  <c r="E1086"/>
  <c r="H1086" s="1"/>
  <c r="E1085"/>
  <c r="H1085" s="1"/>
  <c r="E1084"/>
  <c r="H1084" s="1"/>
  <c r="H1082"/>
  <c r="H1081"/>
  <c r="H1080"/>
  <c r="H1079"/>
  <c r="H1078"/>
  <c r="E1075"/>
  <c r="H1075" s="1"/>
  <c r="G1074"/>
  <c r="E1074"/>
  <c r="H1072"/>
  <c r="H1071"/>
  <c r="G1070"/>
  <c r="H1070" s="1"/>
  <c r="H1069"/>
  <c r="H1068"/>
  <c r="H1067"/>
  <c r="H1066"/>
  <c r="H1064"/>
  <c r="H1063"/>
  <c r="H1062"/>
  <c r="H1061"/>
  <c r="H1060"/>
  <c r="H1059"/>
  <c r="H1058"/>
  <c r="H1056"/>
  <c r="H1055"/>
  <c r="H1054"/>
  <c r="H1053"/>
  <c r="H1052"/>
  <c r="H1051"/>
  <c r="H1050"/>
  <c r="E1044"/>
  <c r="H1044" s="1"/>
  <c r="E1043"/>
  <c r="H1043" s="1"/>
  <c r="G1039"/>
  <c r="E1039"/>
  <c r="F1038"/>
  <c r="E1038"/>
  <c r="G1036"/>
  <c r="H1036" s="1"/>
  <c r="G1029"/>
  <c r="H1029" s="1"/>
  <c r="G1028"/>
  <c r="H1028" s="1"/>
  <c r="E1026"/>
  <c r="H1026" s="1"/>
  <c r="E1024"/>
  <c r="H1024" s="1"/>
  <c r="G1021"/>
  <c r="H1021" s="1"/>
  <c r="G1020"/>
  <c r="H1020" s="1"/>
  <c r="G1019"/>
  <c r="E1019"/>
  <c r="G1018"/>
  <c r="H1018" s="1"/>
  <c r="G1017"/>
  <c r="H1017" s="1"/>
  <c r="G1016"/>
  <c r="H1016" s="1"/>
  <c r="E1015"/>
  <c r="H1015" s="1"/>
  <c r="G1014"/>
  <c r="H1014" s="1"/>
  <c r="G1013"/>
  <c r="H1013" s="1"/>
  <c r="G1012"/>
  <c r="H1012" s="1"/>
  <c r="G1011"/>
  <c r="H1011" s="1"/>
  <c r="G1010"/>
  <c r="H1010" s="1"/>
  <c r="G1008"/>
  <c r="H1008" s="1"/>
  <c r="E1006"/>
  <c r="H1006" s="1"/>
  <c r="E999"/>
  <c r="H999" s="1"/>
  <c r="E997"/>
  <c r="H997" s="1"/>
  <c r="F995"/>
  <c r="H995" s="1"/>
  <c r="F994"/>
  <c r="H994" s="1"/>
  <c r="F993"/>
  <c r="H993" s="1"/>
  <c r="F992"/>
  <c r="H992" s="1"/>
  <c r="F991"/>
  <c r="H991" s="1"/>
  <c r="E979"/>
  <c r="H979" s="1"/>
  <c r="E974"/>
  <c r="H974" s="1"/>
  <c r="H962"/>
  <c r="G963" s="1"/>
  <c r="H958"/>
  <c r="H957"/>
  <c r="H956"/>
  <c r="H955"/>
  <c r="H944"/>
  <c r="G945" s="1"/>
  <c r="H941"/>
  <c r="G942" s="1"/>
  <c r="H939"/>
  <c r="G940" s="1"/>
  <c r="H936"/>
  <c r="G937" s="1"/>
  <c r="H931"/>
  <c r="H930"/>
  <c r="H929"/>
  <c r="H928"/>
  <c r="H924"/>
  <c r="H923"/>
  <c r="H919"/>
  <c r="H916"/>
  <c r="H915"/>
  <c r="H914"/>
  <c r="H913"/>
  <c r="H912"/>
  <c r="H911"/>
  <c r="H907"/>
  <c r="G908" s="1"/>
  <c r="H905"/>
  <c r="G906" s="1"/>
  <c r="H895"/>
  <c r="H894"/>
  <c r="H893"/>
  <c r="H890"/>
  <c r="G891" s="1"/>
  <c r="H887"/>
  <c r="G888" s="1"/>
  <c r="H883"/>
  <c r="H882"/>
  <c r="H881"/>
  <c r="H877"/>
  <c r="H876"/>
  <c r="H875"/>
  <c r="H872"/>
  <c r="G873" s="1"/>
  <c r="H868"/>
  <c r="H867"/>
  <c r="H866"/>
  <c r="H862"/>
  <c r="H861"/>
  <c r="H860"/>
  <c r="H859"/>
  <c r="H856"/>
  <c r="G857" s="1"/>
  <c r="H853"/>
  <c r="G854" s="1"/>
  <c r="H850"/>
  <c r="G851" s="1"/>
  <c r="H846"/>
  <c r="H845"/>
  <c r="H844"/>
  <c r="H843"/>
  <c r="H842"/>
  <c r="H841"/>
  <c r="H840"/>
  <c r="H836"/>
  <c r="H835"/>
  <c r="H834"/>
  <c r="H833"/>
  <c r="H832"/>
  <c r="H828"/>
  <c r="G829" s="1"/>
  <c r="H825"/>
  <c r="G826" s="1"/>
  <c r="H822"/>
  <c r="G823" s="1"/>
  <c r="H819"/>
  <c r="G820" s="1"/>
  <c r="H815"/>
  <c r="G816" s="1"/>
  <c r="H811"/>
  <c r="H810"/>
  <c r="H809"/>
  <c r="H805"/>
  <c r="H804"/>
  <c r="H803"/>
  <c r="H802"/>
  <c r="H798"/>
  <c r="H797"/>
  <c r="H796"/>
  <c r="H795"/>
  <c r="H791"/>
  <c r="G792" s="1"/>
  <c r="H789"/>
  <c r="G790" s="1"/>
  <c r="H787"/>
  <c r="G788" s="1"/>
  <c r="H785"/>
  <c r="G786" s="1"/>
  <c r="H782"/>
  <c r="G783" s="1"/>
  <c r="H779"/>
  <c r="G780" s="1"/>
  <c r="H777"/>
  <c r="G778" s="1"/>
  <c r="H773"/>
  <c r="H772"/>
  <c r="H771"/>
  <c r="H770"/>
  <c r="H766"/>
  <c r="H765"/>
  <c r="E762"/>
  <c r="E763" s="1"/>
  <c r="H763" s="1"/>
  <c r="H761"/>
  <c r="H758"/>
  <c r="G759" s="1"/>
  <c r="H754"/>
  <c r="G755" s="1"/>
  <c r="H752"/>
  <c r="G753" s="1"/>
  <c r="H749"/>
  <c r="G750" s="1"/>
  <c r="H746"/>
  <c r="G747" s="1"/>
  <c r="H743"/>
  <c r="G744" s="1"/>
  <c r="H740"/>
  <c r="G741" s="1"/>
  <c r="H736"/>
  <c r="H735"/>
  <c r="H734"/>
  <c r="H730"/>
  <c r="H729"/>
  <c r="H728"/>
  <c r="H727"/>
  <c r="H726"/>
  <c r="H725"/>
  <c r="H724"/>
  <c r="H723"/>
  <c r="H719"/>
  <c r="H714"/>
  <c r="G715" s="1"/>
  <c r="H711"/>
  <c r="G712" s="1"/>
  <c r="H709"/>
  <c r="H708"/>
  <c r="H698"/>
  <c r="H697"/>
  <c r="H696"/>
  <c r="H695"/>
  <c r="H687"/>
  <c r="E676"/>
  <c r="E681" s="1"/>
  <c r="E675"/>
  <c r="E680" s="1"/>
  <c r="H669"/>
  <c r="H668"/>
  <c r="E664"/>
  <c r="H664" s="1"/>
  <c r="H663"/>
  <c r="H662"/>
  <c r="H661"/>
  <c r="H660"/>
  <c r="H659"/>
  <c r="H658"/>
  <c r="H657"/>
  <c r="E656"/>
  <c r="H656" s="1"/>
  <c r="E655"/>
  <c r="H655" s="1"/>
  <c r="H654"/>
  <c r="H653"/>
  <c r="H652"/>
  <c r="H651"/>
  <c r="H650"/>
  <c r="H649"/>
  <c r="H648"/>
  <c r="H647"/>
  <c r="H646"/>
  <c r="H645"/>
  <c r="H644"/>
  <c r="H643"/>
  <c r="H642"/>
  <c r="H641"/>
  <c r="H640"/>
  <c r="D633"/>
  <c r="D634" s="1"/>
  <c r="H634" s="1"/>
  <c r="H632"/>
  <c r="E630"/>
  <c r="E631" s="1"/>
  <c r="H631" s="1"/>
  <c r="H629"/>
  <c r="E624"/>
  <c r="H624" s="1"/>
  <c r="E623"/>
  <c r="H623" s="1"/>
  <c r="E619"/>
  <c r="E620" s="1"/>
  <c r="H618"/>
  <c r="E616"/>
  <c r="H616" s="1"/>
  <c r="H615"/>
  <c r="E614"/>
  <c r="H614" s="1"/>
  <c r="H613"/>
  <c r="E612"/>
  <c r="H612" s="1"/>
  <c r="G609"/>
  <c r="G610" s="1"/>
  <c r="H610" s="1"/>
  <c r="H608"/>
  <c r="H607"/>
  <c r="H606"/>
  <c r="H605"/>
  <c r="H604"/>
  <c r="G603"/>
  <c r="H603" s="1"/>
  <c r="H602"/>
  <c r="H601"/>
  <c r="H600"/>
  <c r="H599"/>
  <c r="H598"/>
  <c r="H597"/>
  <c r="H596"/>
  <c r="H595"/>
  <c r="H594"/>
  <c r="E593"/>
  <c r="H593" s="1"/>
  <c r="H592"/>
  <c r="H586"/>
  <c r="H585"/>
  <c r="E584"/>
  <c r="H584" s="1"/>
  <c r="H583"/>
  <c r="E582"/>
  <c r="H582" s="1"/>
  <c r="H581"/>
  <c r="H580"/>
  <c r="E579"/>
  <c r="H579" s="1"/>
  <c r="G578"/>
  <c r="H578" s="1"/>
  <c r="E576"/>
  <c r="H576" s="1"/>
  <c r="E575"/>
  <c r="H575" s="1"/>
  <c r="E574"/>
  <c r="H574" s="1"/>
  <c r="E573"/>
  <c r="H573" s="1"/>
  <c r="E572"/>
  <c r="H572" s="1"/>
  <c r="H571"/>
  <c r="E570"/>
  <c r="H570" s="1"/>
  <c r="H569"/>
  <c r="H567"/>
  <c r="H566"/>
  <c r="H565"/>
  <c r="H564"/>
  <c r="H563"/>
  <c r="H561"/>
  <c r="H560"/>
  <c r="H559"/>
  <c r="H557"/>
  <c r="H556"/>
  <c r="H555"/>
  <c r="H554"/>
  <c r="H553"/>
  <c r="H551"/>
  <c r="H550"/>
  <c r="H548"/>
  <c r="H547"/>
  <c r="H546"/>
  <c r="H545"/>
  <c r="H544"/>
  <c r="H543"/>
  <c r="H541"/>
  <c r="H540"/>
  <c r="H539"/>
  <c r="H538"/>
  <c r="H537"/>
  <c r="G536"/>
  <c r="G542" s="1"/>
  <c r="G549" s="1"/>
  <c r="E536"/>
  <c r="H530"/>
  <c r="H526"/>
  <c r="H525"/>
  <c r="H524"/>
  <c r="H520"/>
  <c r="H519"/>
  <c r="H518"/>
  <c r="H514"/>
  <c r="H513"/>
  <c r="H512"/>
  <c r="H511"/>
  <c r="H510"/>
  <c r="H509"/>
  <c r="H508"/>
  <c r="H507"/>
  <c r="H506"/>
  <c r="H505"/>
  <c r="H498"/>
  <c r="H497"/>
  <c r="H496"/>
  <c r="H495"/>
  <c r="H494"/>
  <c r="H493"/>
  <c r="H492"/>
  <c r="H491"/>
  <c r="H490"/>
  <c r="H486"/>
  <c r="H485"/>
  <c r="H484"/>
  <c r="D483"/>
  <c r="H483" s="1"/>
  <c r="H479"/>
  <c r="H478"/>
  <c r="H477"/>
  <c r="H476"/>
  <c r="H475"/>
  <c r="H474"/>
  <c r="H473"/>
  <c r="H472"/>
  <c r="H471"/>
  <c r="H468"/>
  <c r="G469" s="1"/>
  <c r="H464"/>
  <c r="H463"/>
  <c r="H460"/>
  <c r="G461" s="1"/>
  <c r="H456"/>
  <c r="H455"/>
  <c r="H452"/>
  <c r="G453" s="1"/>
  <c r="H449"/>
  <c r="G450" s="1"/>
  <c r="H445"/>
  <c r="G446" s="1"/>
  <c r="H441"/>
  <c r="G442" s="1"/>
  <c r="H427"/>
  <c r="H426"/>
  <c r="E413"/>
  <c r="H413" s="1"/>
  <c r="G414" s="1"/>
  <c r="H416" s="1"/>
  <c r="G417" s="1"/>
  <c r="H419" s="1"/>
  <c r="G420" s="1"/>
  <c r="H422" s="1"/>
  <c r="G423" s="1"/>
  <c r="H399"/>
  <c r="H398"/>
  <c r="H381"/>
  <c r="H380"/>
  <c r="H379"/>
  <c r="H378"/>
  <c r="H377"/>
  <c r="H376"/>
  <c r="H363"/>
  <c r="G364" s="1"/>
  <c r="H366" s="1"/>
  <c r="H349"/>
  <c r="H348"/>
  <c r="H347"/>
  <c r="H346"/>
  <c r="H345"/>
  <c r="H344"/>
  <c r="H330"/>
  <c r="H329"/>
  <c r="H328"/>
  <c r="H327"/>
  <c r="H325"/>
  <c r="H322"/>
  <c r="G321"/>
  <c r="H321" s="1"/>
  <c r="H319"/>
  <c r="H318"/>
  <c r="G317"/>
  <c r="G320" s="1"/>
  <c r="H320" s="1"/>
  <c r="H311"/>
  <c r="E310"/>
  <c r="H310" s="1"/>
  <c r="H309"/>
  <c r="H308"/>
  <c r="E306"/>
  <c r="H306" s="1"/>
  <c r="H305"/>
  <c r="H304"/>
  <c r="H303"/>
  <c r="G302"/>
  <c r="G307" s="1"/>
  <c r="H307" s="1"/>
  <c r="H298"/>
  <c r="H285"/>
  <c r="H284"/>
  <c r="H283"/>
  <c r="H278"/>
  <c r="H277"/>
  <c r="H276"/>
  <c r="H275"/>
  <c r="H274"/>
  <c r="H271"/>
  <c r="H270"/>
  <c r="H269"/>
  <c r="H267"/>
  <c r="H266"/>
  <c r="H265"/>
  <c r="H264"/>
  <c r="G263"/>
  <c r="H263" s="1"/>
  <c r="H262"/>
  <c r="G261"/>
  <c r="G272" s="1"/>
  <c r="H272" s="1"/>
  <c r="H256"/>
  <c r="F255"/>
  <c r="E255"/>
  <c r="H254"/>
  <c r="H253"/>
  <c r="G252"/>
  <c r="E252"/>
  <c r="G251"/>
  <c r="H251" s="1"/>
  <c r="G250"/>
  <c r="E250"/>
  <c r="E249"/>
  <c r="H249" s="1"/>
  <c r="H248"/>
  <c r="H247"/>
  <c r="G246"/>
  <c r="H246" s="1"/>
  <c r="H245"/>
  <c r="H244"/>
  <c r="E243"/>
  <c r="H243" s="1"/>
  <c r="E242"/>
  <c r="H242" s="1"/>
  <c r="H241"/>
  <c r="H240"/>
  <c r="G239"/>
  <c r="H239" s="1"/>
  <c r="H234"/>
  <c r="H233"/>
  <c r="H222"/>
  <c r="E221"/>
  <c r="H221" s="1"/>
  <c r="G215"/>
  <c r="G216" s="1"/>
  <c r="H216" s="1"/>
  <c r="H214"/>
  <c r="H212"/>
  <c r="G211"/>
  <c r="E211"/>
  <c r="G210"/>
  <c r="H210" s="1"/>
  <c r="G209"/>
  <c r="H209" s="1"/>
  <c r="G208"/>
  <c r="H208" s="1"/>
  <c r="G207"/>
  <c r="H207" s="1"/>
  <c r="G205"/>
  <c r="E205"/>
  <c r="G204"/>
  <c r="H204" s="1"/>
  <c r="G203"/>
  <c r="H203" s="1"/>
  <c r="G201"/>
  <c r="E201"/>
  <c r="G200"/>
  <c r="E200"/>
  <c r="G199"/>
  <c r="H199" s="1"/>
  <c r="H196"/>
  <c r="H195"/>
  <c r="G194"/>
  <c r="H194" s="1"/>
  <c r="H193"/>
  <c r="H192"/>
  <c r="H191"/>
  <c r="H190"/>
  <c r="E188"/>
  <c r="H188" s="1"/>
  <c r="E187"/>
  <c r="H187" s="1"/>
  <c r="E186"/>
  <c r="H186" s="1"/>
  <c r="E185"/>
  <c r="H185" s="1"/>
  <c r="E184"/>
  <c r="H184" s="1"/>
  <c r="H183"/>
  <c r="E182"/>
  <c r="H182" s="1"/>
  <c r="H180"/>
  <c r="H179"/>
  <c r="H177"/>
  <c r="H176"/>
  <c r="H175"/>
  <c r="H174"/>
  <c r="E173"/>
  <c r="H173" s="1"/>
  <c r="H171"/>
  <c r="H169"/>
  <c r="H168"/>
  <c r="G166"/>
  <c r="H166" s="1"/>
  <c r="G165"/>
  <c r="H165" s="1"/>
  <c r="G164"/>
  <c r="H164" s="1"/>
  <c r="H741" i="16"/>
  <c r="H742"/>
  <c r="H743"/>
  <c r="B1104"/>
  <c r="E1105"/>
  <c r="H1105" s="1"/>
  <c r="E1106"/>
  <c r="H1106" s="1"/>
  <c r="H1107"/>
  <c r="H1111"/>
  <c r="H1112"/>
  <c r="H1049"/>
  <c r="H1048"/>
  <c r="H1047"/>
  <c r="H1046"/>
  <c r="H1045"/>
  <c r="H1044"/>
  <c r="H1043"/>
  <c r="H1041"/>
  <c r="H1040"/>
  <c r="H1039"/>
  <c r="H1038"/>
  <c r="H1037"/>
  <c r="H1036"/>
  <c r="H1035"/>
  <c r="H502" i="17" l="1"/>
  <c r="H812"/>
  <c r="G813" s="1"/>
  <c r="H878"/>
  <c r="H1039"/>
  <c r="H1019"/>
  <c r="H670"/>
  <c r="H710"/>
  <c r="H762"/>
  <c r="E764"/>
  <c r="H764" s="1"/>
  <c r="H1038"/>
  <c r="H799"/>
  <c r="G800" s="1"/>
  <c r="H806"/>
  <c r="G807" s="1"/>
  <c r="H863"/>
  <c r="G864" s="1"/>
  <c r="H869"/>
  <c r="G870" s="1"/>
  <c r="H896"/>
  <c r="G897" s="1"/>
  <c r="H215"/>
  <c r="H252"/>
  <c r="H255"/>
  <c r="H261"/>
  <c r="H279" s="1"/>
  <c r="G280" s="1"/>
  <c r="H282" s="1"/>
  <c r="H286" s="1"/>
  <c r="G287" s="1"/>
  <c r="H297" s="1"/>
  <c r="H299" s="1"/>
  <c r="G300" s="1"/>
  <c r="H731"/>
  <c r="H720"/>
  <c r="H633"/>
  <c r="H665"/>
  <c r="G666" s="1"/>
  <c r="H691" s="1"/>
  <c r="G692" s="1"/>
  <c r="H465"/>
  <c r="G466" s="1"/>
  <c r="H429"/>
  <c r="G430" s="1"/>
  <c r="H432" s="1"/>
  <c r="G433" s="1"/>
  <c r="H457"/>
  <c r="G458" s="1"/>
  <c r="H515"/>
  <c r="G516" s="1"/>
  <c r="H521"/>
  <c r="G522" s="1"/>
  <c r="H527"/>
  <c r="G528" s="1"/>
  <c r="H531"/>
  <c r="G532" s="1"/>
  <c r="H536"/>
  <c r="H837"/>
  <c r="G838" s="1"/>
  <c r="H959"/>
  <c r="H920"/>
  <c r="G921" s="1"/>
  <c r="H925"/>
  <c r="G926" s="1"/>
  <c r="H932"/>
  <c r="G933" s="1"/>
  <c r="H1074"/>
  <c r="H1090" s="1"/>
  <c r="H200"/>
  <c r="H201"/>
  <c r="H205"/>
  <c r="H211"/>
  <c r="H235"/>
  <c r="G236" s="1"/>
  <c r="H250"/>
  <c r="H317"/>
  <c r="G324"/>
  <c r="G326" s="1"/>
  <c r="H326" s="1"/>
  <c r="H350"/>
  <c r="G351" s="1"/>
  <c r="H353" s="1"/>
  <c r="H356" s="1"/>
  <c r="G357" s="1"/>
  <c r="H382"/>
  <c r="G383" s="1"/>
  <c r="H385" s="1"/>
  <c r="G386" s="1"/>
  <c r="H388" s="1"/>
  <c r="G389" s="1"/>
  <c r="H391" s="1"/>
  <c r="G392" s="1"/>
  <c r="H400"/>
  <c r="G401" s="1"/>
  <c r="H403" s="1"/>
  <c r="G404" s="1"/>
  <c r="H406" s="1"/>
  <c r="G407" s="1"/>
  <c r="H409" s="1"/>
  <c r="G410" s="1"/>
  <c r="H480"/>
  <c r="G481" s="1"/>
  <c r="H487"/>
  <c r="G488" s="1"/>
  <c r="H619"/>
  <c r="H675"/>
  <c r="H676"/>
  <c r="H737"/>
  <c r="G738" s="1"/>
  <c r="H774"/>
  <c r="G775" s="1"/>
  <c r="H847"/>
  <c r="G848" s="1"/>
  <c r="H884"/>
  <c r="H1131"/>
  <c r="G1132" s="1"/>
  <c r="H1136"/>
  <c r="G1137" s="1"/>
  <c r="H1141"/>
  <c r="G1142" s="1"/>
  <c r="G367"/>
  <c r="H369"/>
  <c r="H620"/>
  <c r="E621"/>
  <c r="H680"/>
  <c r="E685"/>
  <c r="H685" s="1"/>
  <c r="H681"/>
  <c r="E686"/>
  <c r="H686" s="1"/>
  <c r="H1123"/>
  <c r="G1124" s="1"/>
  <c r="G552"/>
  <c r="H552" s="1"/>
  <c r="G558"/>
  <c r="H549"/>
  <c r="H302"/>
  <c r="H312" s="1"/>
  <c r="G313" s="1"/>
  <c r="D395"/>
  <c r="H395" s="1"/>
  <c r="G396" s="1"/>
  <c r="H542"/>
  <c r="H609"/>
  <c r="H630"/>
  <c r="H1108" i="16"/>
  <c r="H1113"/>
  <c r="H324" i="17" l="1"/>
  <c r="H1046"/>
  <c r="G1047" s="1"/>
  <c r="H767"/>
  <c r="G768" s="1"/>
  <c r="H257"/>
  <c r="G258" s="1"/>
  <c r="H331"/>
  <c r="G332" s="1"/>
  <c r="H334" s="1"/>
  <c r="G335" s="1"/>
  <c r="H337" s="1"/>
  <c r="G338" s="1"/>
  <c r="H636"/>
  <c r="G637" s="1"/>
  <c r="G354"/>
  <c r="H435"/>
  <c r="H438" s="1"/>
  <c r="G439" s="1"/>
  <c r="H289"/>
  <c r="H293" s="1"/>
  <c r="G294" s="1"/>
  <c r="G370"/>
  <c r="H372"/>
  <c r="G373" s="1"/>
  <c r="G436"/>
  <c r="H217"/>
  <c r="G218" s="1"/>
  <c r="H220" s="1"/>
  <c r="H223" s="1"/>
  <c r="G224" s="1"/>
  <c r="H677"/>
  <c r="G678" s="1"/>
  <c r="G562"/>
  <c r="H558"/>
  <c r="H682"/>
  <c r="G683" s="1"/>
  <c r="H621"/>
  <c r="E622"/>
  <c r="H622" s="1"/>
  <c r="H688"/>
  <c r="G689" s="1"/>
  <c r="H1152" i="16"/>
  <c r="G1153" s="1"/>
  <c r="H1150"/>
  <c r="G1151" s="1"/>
  <c r="H1147"/>
  <c r="G1148" s="1"/>
  <c r="E1144"/>
  <c r="H1144" s="1"/>
  <c r="G1145" s="1"/>
  <c r="H1141"/>
  <c r="G1142" s="1"/>
  <c r="H1138"/>
  <c r="G1139" s="1"/>
  <c r="H1135"/>
  <c r="G1136" s="1"/>
  <c r="H1131"/>
  <c r="H1130"/>
  <c r="H1126"/>
  <c r="H1122"/>
  <c r="H1121"/>
  <c r="H1117"/>
  <c r="H1116"/>
  <c r="B1074"/>
  <c r="E1073"/>
  <c r="H1073" s="1"/>
  <c r="E1072"/>
  <c r="H1072" s="1"/>
  <c r="E1071"/>
  <c r="H1071" s="1"/>
  <c r="E1070"/>
  <c r="H1070" s="1"/>
  <c r="E1069"/>
  <c r="H1069" s="1"/>
  <c r="H1067"/>
  <c r="H1066"/>
  <c r="H1065"/>
  <c r="H1064"/>
  <c r="H1063"/>
  <c r="E1060"/>
  <c r="H1060" s="1"/>
  <c r="G1059"/>
  <c r="E1059"/>
  <c r="H1057"/>
  <c r="H1056"/>
  <c r="G1055"/>
  <c r="H1055" s="1"/>
  <c r="H1054"/>
  <c r="H1053"/>
  <c r="H1052"/>
  <c r="H1051"/>
  <c r="E1029"/>
  <c r="H1029" s="1"/>
  <c r="E1028"/>
  <c r="H1028" s="1"/>
  <c r="H1027"/>
  <c r="H1026"/>
  <c r="H1025"/>
  <c r="G1024"/>
  <c r="E1024"/>
  <c r="F1023"/>
  <c r="E1023"/>
  <c r="H1022"/>
  <c r="B1021"/>
  <c r="G1020"/>
  <c r="H1020" s="1"/>
  <c r="H1019"/>
  <c r="H1018"/>
  <c r="H1016"/>
  <c r="H1015"/>
  <c r="H1014"/>
  <c r="G1013"/>
  <c r="H1013" s="1"/>
  <c r="G1012"/>
  <c r="H1012" s="1"/>
  <c r="H1011"/>
  <c r="E1010"/>
  <c r="H1010" s="1"/>
  <c r="H1009"/>
  <c r="E1008"/>
  <c r="H1008" s="1"/>
  <c r="H1007"/>
  <c r="G1005"/>
  <c r="H1005" s="1"/>
  <c r="G1004"/>
  <c r="H1004" s="1"/>
  <c r="G1003"/>
  <c r="E1003"/>
  <c r="G1002"/>
  <c r="H1002" s="1"/>
  <c r="G1001"/>
  <c r="H1001" s="1"/>
  <c r="G1000"/>
  <c r="H1000" s="1"/>
  <c r="E999"/>
  <c r="H999" s="1"/>
  <c r="G998"/>
  <c r="H998" s="1"/>
  <c r="G997"/>
  <c r="H997" s="1"/>
  <c r="G996"/>
  <c r="H996" s="1"/>
  <c r="G995"/>
  <c r="H995" s="1"/>
  <c r="G994"/>
  <c r="H994" s="1"/>
  <c r="H993"/>
  <c r="G992"/>
  <c r="H992" s="1"/>
  <c r="H991"/>
  <c r="E990"/>
  <c r="H990" s="1"/>
  <c r="H989"/>
  <c r="H987"/>
  <c r="H986"/>
  <c r="H984"/>
  <c r="E983"/>
  <c r="H983" s="1"/>
  <c r="H982"/>
  <c r="E981"/>
  <c r="H981" s="1"/>
  <c r="F979"/>
  <c r="H979" s="1"/>
  <c r="F978"/>
  <c r="H978" s="1"/>
  <c r="F977"/>
  <c r="H977" s="1"/>
  <c r="F976"/>
  <c r="H976" s="1"/>
  <c r="F975"/>
  <c r="H975" s="1"/>
  <c r="H974"/>
  <c r="H973"/>
  <c r="H972"/>
  <c r="H971"/>
  <c r="H970"/>
  <c r="H969"/>
  <c r="H968"/>
  <c r="H967"/>
  <c r="H966"/>
  <c r="H965"/>
  <c r="E963"/>
  <c r="H963" s="1"/>
  <c r="H962"/>
  <c r="H961"/>
  <c r="H960"/>
  <c r="H959"/>
  <c r="E958"/>
  <c r="H958" s="1"/>
  <c r="H956"/>
  <c r="H953"/>
  <c r="H952"/>
  <c r="H951"/>
  <c r="H945"/>
  <c r="G946" s="1"/>
  <c r="H942"/>
  <c r="G943" s="1"/>
  <c r="H938"/>
  <c r="H937"/>
  <c r="H936"/>
  <c r="H935"/>
  <c r="H931"/>
  <c r="G932" s="1"/>
  <c r="H927"/>
  <c r="H926"/>
  <c r="H923"/>
  <c r="G924" s="1"/>
  <c r="H920"/>
  <c r="G921" s="1"/>
  <c r="H918"/>
  <c r="G919" s="1"/>
  <c r="H915"/>
  <c r="G916" s="1"/>
  <c r="H910"/>
  <c r="H909"/>
  <c r="H908"/>
  <c r="H907"/>
  <c r="H903"/>
  <c r="H902"/>
  <c r="H898"/>
  <c r="H897"/>
  <c r="H896"/>
  <c r="H895"/>
  <c r="H894"/>
  <c r="H893"/>
  <c r="H892"/>
  <c r="H888"/>
  <c r="G889" s="1"/>
  <c r="H886"/>
  <c r="G887" s="1"/>
  <c r="H883"/>
  <c r="H882"/>
  <c r="H881"/>
  <c r="H878"/>
  <c r="G879" s="1"/>
  <c r="H874"/>
  <c r="H873"/>
  <c r="H872"/>
  <c r="H868"/>
  <c r="H867"/>
  <c r="H866"/>
  <c r="H865"/>
  <c r="H864"/>
  <c r="H861"/>
  <c r="G862" s="1"/>
  <c r="H857"/>
  <c r="H856"/>
  <c r="H855"/>
  <c r="H851"/>
  <c r="H850"/>
  <c r="H849"/>
  <c r="H846"/>
  <c r="G847" s="1"/>
  <c r="H842"/>
  <c r="H841"/>
  <c r="H840"/>
  <c r="H836"/>
  <c r="H835"/>
  <c r="H834"/>
  <c r="H833"/>
  <c r="H830"/>
  <c r="G831" s="1"/>
  <c r="H827"/>
  <c r="G828" s="1"/>
  <c r="H824"/>
  <c r="G825" s="1"/>
  <c r="H820"/>
  <c r="H819"/>
  <c r="H818"/>
  <c r="H817"/>
  <c r="H816"/>
  <c r="H815"/>
  <c r="H814"/>
  <c r="H810"/>
  <c r="H809"/>
  <c r="H808"/>
  <c r="H807"/>
  <c r="H806"/>
  <c r="H802"/>
  <c r="G803" s="1"/>
  <c r="H799"/>
  <c r="G800" s="1"/>
  <c r="H796"/>
  <c r="G797" s="1"/>
  <c r="H793"/>
  <c r="G794" s="1"/>
  <c r="H789"/>
  <c r="G790" s="1"/>
  <c r="H785"/>
  <c r="H784"/>
  <c r="H783"/>
  <c r="H779"/>
  <c r="H778"/>
  <c r="H777"/>
  <c r="H776"/>
  <c r="H775"/>
  <c r="H774"/>
  <c r="H773"/>
  <c r="H769"/>
  <c r="H768"/>
  <c r="H767"/>
  <c r="H766"/>
  <c r="H765"/>
  <c r="H761"/>
  <c r="G762" s="1"/>
  <c r="H759"/>
  <c r="G760" s="1"/>
  <c r="H757"/>
  <c r="G758" s="1"/>
  <c r="H755"/>
  <c r="G756" s="1"/>
  <c r="H752"/>
  <c r="G753" s="1"/>
  <c r="H749"/>
  <c r="G750" s="1"/>
  <c r="H747"/>
  <c r="G748" s="1"/>
  <c r="H740"/>
  <c r="H744" s="1"/>
  <c r="G745" s="1"/>
  <c r="H735"/>
  <c r="H734"/>
  <c r="E732"/>
  <c r="H732" s="1"/>
  <c r="H731"/>
  <c r="H728"/>
  <c r="G729" s="1"/>
  <c r="H724"/>
  <c r="G725" s="1"/>
  <c r="H722"/>
  <c r="G723" s="1"/>
  <c r="H719"/>
  <c r="G720" s="1"/>
  <c r="H716"/>
  <c r="G717" s="1"/>
  <c r="H713"/>
  <c r="G714" s="1"/>
  <c r="H710"/>
  <c r="G711" s="1"/>
  <c r="H706"/>
  <c r="H705"/>
  <c r="H704"/>
  <c r="H700"/>
  <c r="H699"/>
  <c r="H698"/>
  <c r="H697"/>
  <c r="H696"/>
  <c r="H695"/>
  <c r="H694"/>
  <c r="H693"/>
  <c r="H689"/>
  <c r="H684"/>
  <c r="G685" s="1"/>
  <c r="H681"/>
  <c r="G682" s="1"/>
  <c r="H679"/>
  <c r="H678"/>
  <c r="H668"/>
  <c r="H667"/>
  <c r="H666"/>
  <c r="H665"/>
  <c r="H657"/>
  <c r="E646"/>
  <c r="E651" s="1"/>
  <c r="E645"/>
  <c r="H645" s="1"/>
  <c r="H639"/>
  <c r="H638"/>
  <c r="B637"/>
  <c r="E633"/>
  <c r="H633" s="1"/>
  <c r="H632"/>
  <c r="H631"/>
  <c r="H630"/>
  <c r="B629"/>
  <c r="H628"/>
  <c r="H627"/>
  <c r="H626"/>
  <c r="H625"/>
  <c r="E624"/>
  <c r="H624" s="1"/>
  <c r="E623"/>
  <c r="H623" s="1"/>
  <c r="H622"/>
  <c r="H621"/>
  <c r="H620"/>
  <c r="H619"/>
  <c r="H618"/>
  <c r="H617"/>
  <c r="H616"/>
  <c r="H615"/>
  <c r="H614"/>
  <c r="H613"/>
  <c r="H612"/>
  <c r="H611"/>
  <c r="H610"/>
  <c r="H609"/>
  <c r="H608"/>
  <c r="H601"/>
  <c r="H600"/>
  <c r="E598"/>
  <c r="H598" s="1"/>
  <c r="H597"/>
  <c r="H593"/>
  <c r="E592"/>
  <c r="H592" s="1"/>
  <c r="E591"/>
  <c r="H591" s="1"/>
  <c r="B590"/>
  <c r="E586"/>
  <c r="E587" s="1"/>
  <c r="H585"/>
  <c r="E583"/>
  <c r="H583" s="1"/>
  <c r="H582"/>
  <c r="E581"/>
  <c r="H581" s="1"/>
  <c r="H580"/>
  <c r="E579"/>
  <c r="H579" s="1"/>
  <c r="G576"/>
  <c r="H576" s="1"/>
  <c r="H575"/>
  <c r="H574"/>
  <c r="H573"/>
  <c r="H572"/>
  <c r="H571"/>
  <c r="G570"/>
  <c r="H570" s="1"/>
  <c r="H569"/>
  <c r="H568"/>
  <c r="H567"/>
  <c r="H566"/>
  <c r="H565"/>
  <c r="H564"/>
  <c r="H563"/>
  <c r="H562"/>
  <c r="H561"/>
  <c r="E560"/>
  <c r="H560" s="1"/>
  <c r="H559"/>
  <c r="H553"/>
  <c r="H552"/>
  <c r="E551"/>
  <c r="H551" s="1"/>
  <c r="H550"/>
  <c r="E549"/>
  <c r="H549" s="1"/>
  <c r="H548"/>
  <c r="H547"/>
  <c r="E546"/>
  <c r="H546" s="1"/>
  <c r="G545"/>
  <c r="H545" s="1"/>
  <c r="H544"/>
  <c r="E543"/>
  <c r="H543" s="1"/>
  <c r="E542"/>
  <c r="H542" s="1"/>
  <c r="E541"/>
  <c r="H541" s="1"/>
  <c r="E540"/>
  <c r="H540" s="1"/>
  <c r="E539"/>
  <c r="H539" s="1"/>
  <c r="H538"/>
  <c r="E537"/>
  <c r="H537" s="1"/>
  <c r="H536"/>
  <c r="H535"/>
  <c r="H534"/>
  <c r="H533"/>
  <c r="H532"/>
  <c r="H531"/>
  <c r="H530"/>
  <c r="H528"/>
  <c r="H527"/>
  <c r="H526"/>
  <c r="H524"/>
  <c r="H523"/>
  <c r="H522"/>
  <c r="H521"/>
  <c r="H520"/>
  <c r="H518"/>
  <c r="H517"/>
  <c r="H515"/>
  <c r="H514"/>
  <c r="H513"/>
  <c r="H512"/>
  <c r="H511"/>
  <c r="H510"/>
  <c r="H508"/>
  <c r="H507"/>
  <c r="H506"/>
  <c r="H505"/>
  <c r="H504"/>
  <c r="G503"/>
  <c r="G509" s="1"/>
  <c r="H509" s="1"/>
  <c r="E503"/>
  <c r="H497"/>
  <c r="H493"/>
  <c r="H492"/>
  <c r="H491"/>
  <c r="H487"/>
  <c r="H486"/>
  <c r="H485"/>
  <c r="H481"/>
  <c r="H480"/>
  <c r="H479"/>
  <c r="H478"/>
  <c r="H477"/>
  <c r="H476"/>
  <c r="H475"/>
  <c r="H474"/>
  <c r="H473"/>
  <c r="H472"/>
  <c r="H465"/>
  <c r="H464"/>
  <c r="H463"/>
  <c r="H462"/>
  <c r="H461"/>
  <c r="H460"/>
  <c r="H459"/>
  <c r="H458"/>
  <c r="H457"/>
  <c r="H453"/>
  <c r="H452"/>
  <c r="H451"/>
  <c r="H450"/>
  <c r="H446"/>
  <c r="H445"/>
  <c r="H444"/>
  <c r="H443"/>
  <c r="H442"/>
  <c r="H441"/>
  <c r="H440"/>
  <c r="H439"/>
  <c r="H438"/>
  <c r="H435"/>
  <c r="G436" s="1"/>
  <c r="H431"/>
  <c r="H430"/>
  <c r="H427"/>
  <c r="G428" s="1"/>
  <c r="H423"/>
  <c r="H422"/>
  <c r="H419"/>
  <c r="G420" s="1"/>
  <c r="H416"/>
  <c r="G417" s="1"/>
  <c r="H412"/>
  <c r="G413" s="1"/>
  <c r="H408"/>
  <c r="G409" s="1"/>
  <c r="H397"/>
  <c r="H396"/>
  <c r="E386"/>
  <c r="H386" s="1"/>
  <c r="G387" s="1"/>
  <c r="H389" s="1"/>
  <c r="G390" s="1"/>
  <c r="H392" s="1"/>
  <c r="G393" s="1"/>
  <c r="H375"/>
  <c r="H374"/>
  <c r="H360"/>
  <c r="H359"/>
  <c r="H358"/>
  <c r="H357"/>
  <c r="H356"/>
  <c r="H355"/>
  <c r="H345"/>
  <c r="G346" s="1"/>
  <c r="H348" s="1"/>
  <c r="H333"/>
  <c r="H332"/>
  <c r="H331"/>
  <c r="H330"/>
  <c r="H329"/>
  <c r="H328"/>
  <c r="H317"/>
  <c r="H316"/>
  <c r="H315"/>
  <c r="H314"/>
  <c r="H312"/>
  <c r="H309"/>
  <c r="G308"/>
  <c r="H308" s="1"/>
  <c r="H306"/>
  <c r="H305"/>
  <c r="G304"/>
  <c r="G307" s="1"/>
  <c r="H307" s="1"/>
  <c r="H298"/>
  <c r="B297"/>
  <c r="E296"/>
  <c r="H296" s="1"/>
  <c r="H295"/>
  <c r="H294"/>
  <c r="E292"/>
  <c r="H292" s="1"/>
  <c r="H291"/>
  <c r="H290"/>
  <c r="H289"/>
  <c r="G288"/>
  <c r="G293" s="1"/>
  <c r="H293" s="1"/>
  <c r="H284"/>
  <c r="H279"/>
  <c r="H278"/>
  <c r="H277"/>
  <c r="H272"/>
  <c r="H271"/>
  <c r="H270"/>
  <c r="H269"/>
  <c r="H268"/>
  <c r="H265"/>
  <c r="H264"/>
  <c r="H263"/>
  <c r="H261"/>
  <c r="H260"/>
  <c r="H259"/>
  <c r="H258"/>
  <c r="G257"/>
  <c r="H257" s="1"/>
  <c r="H256"/>
  <c r="G255"/>
  <c r="G266" s="1"/>
  <c r="H266" s="1"/>
  <c r="H250"/>
  <c r="F249"/>
  <c r="E249"/>
  <c r="H248"/>
  <c r="H247"/>
  <c r="G246"/>
  <c r="E246"/>
  <c r="G245"/>
  <c r="H245" s="1"/>
  <c r="G244"/>
  <c r="E244"/>
  <c r="E243"/>
  <c r="H243" s="1"/>
  <c r="H242"/>
  <c r="H241"/>
  <c r="G239"/>
  <c r="H239" s="1"/>
  <c r="H238"/>
  <c r="H237"/>
  <c r="E236"/>
  <c r="H236" s="1"/>
  <c r="E235"/>
  <c r="H235" s="1"/>
  <c r="H234"/>
  <c r="H233"/>
  <c r="G232"/>
  <c r="H232" s="1"/>
  <c r="H227"/>
  <c r="H226"/>
  <c r="H221"/>
  <c r="E220"/>
  <c r="H220" s="1"/>
  <c r="G214"/>
  <c r="H214" s="1"/>
  <c r="H213"/>
  <c r="H211"/>
  <c r="G210"/>
  <c r="E210"/>
  <c r="G209"/>
  <c r="H209" s="1"/>
  <c r="G208"/>
  <c r="H208" s="1"/>
  <c r="G207"/>
  <c r="H207" s="1"/>
  <c r="G206"/>
  <c r="H206" s="1"/>
  <c r="G204"/>
  <c r="E204"/>
  <c r="G203"/>
  <c r="H203" s="1"/>
  <c r="G202"/>
  <c r="H202" s="1"/>
  <c r="G201"/>
  <c r="E201"/>
  <c r="G200"/>
  <c r="E200"/>
  <c r="G199"/>
  <c r="H199" s="1"/>
  <c r="H196"/>
  <c r="H195"/>
  <c r="G194"/>
  <c r="H194" s="1"/>
  <c r="H193"/>
  <c r="H192"/>
  <c r="H191"/>
  <c r="H190"/>
  <c r="E188"/>
  <c r="H188" s="1"/>
  <c r="E187"/>
  <c r="H187" s="1"/>
  <c r="E186"/>
  <c r="H186" s="1"/>
  <c r="E185"/>
  <c r="H185" s="1"/>
  <c r="E184"/>
  <c r="H184" s="1"/>
  <c r="H183"/>
  <c r="E182"/>
  <c r="H182" s="1"/>
  <c r="H180"/>
  <c r="H179"/>
  <c r="H177"/>
  <c r="H176"/>
  <c r="H175"/>
  <c r="H174"/>
  <c r="E173"/>
  <c r="H173" s="1"/>
  <c r="H171"/>
  <c r="H169"/>
  <c r="H168"/>
  <c r="G166"/>
  <c r="H166" s="1"/>
  <c r="G165"/>
  <c r="H165" s="1"/>
  <c r="G164"/>
  <c r="H164" s="1"/>
  <c r="G163"/>
  <c r="H163" s="1"/>
  <c r="G162"/>
  <c r="H162" s="1"/>
  <c r="G161"/>
  <c r="H161" s="1"/>
  <c r="G160"/>
  <c r="H160" s="1"/>
  <c r="H469" l="1"/>
  <c r="G470" s="1"/>
  <c r="G587" i="17"/>
  <c r="H562"/>
  <c r="H424" i="16"/>
  <c r="G425" s="1"/>
  <c r="H1118"/>
  <c r="H1127"/>
  <c r="G1128" s="1"/>
  <c r="H770"/>
  <c r="G771" s="1"/>
  <c r="H1123"/>
  <c r="H780"/>
  <c r="G781" s="1"/>
  <c r="H939"/>
  <c r="H899"/>
  <c r="G900" s="1"/>
  <c r="H690"/>
  <c r="G691" s="1"/>
  <c r="H494"/>
  <c r="G495" s="1"/>
  <c r="H707"/>
  <c r="G708" s="1"/>
  <c r="H640"/>
  <c r="G641" s="1"/>
  <c r="H634"/>
  <c r="G635" s="1"/>
  <c r="H661" s="1"/>
  <c r="G662" s="1"/>
  <c r="H498"/>
  <c r="H482"/>
  <c r="G483" s="1"/>
  <c r="H488"/>
  <c r="G489" s="1"/>
  <c r="H447"/>
  <c r="G448" s="1"/>
  <c r="H376"/>
  <c r="G377" s="1"/>
  <c r="H379" s="1"/>
  <c r="G380" s="1"/>
  <c r="H382" s="1"/>
  <c r="G383" s="1"/>
  <c r="H361"/>
  <c r="G362" s="1"/>
  <c r="H364" s="1"/>
  <c r="H334"/>
  <c r="G335" s="1"/>
  <c r="H337" s="1"/>
  <c r="H340" s="1"/>
  <c r="G341" s="1"/>
  <c r="H228"/>
  <c r="G229" s="1"/>
  <c r="D371"/>
  <c r="H371" s="1"/>
  <c r="G372" s="1"/>
  <c r="H244"/>
  <c r="H432"/>
  <c r="G433" s="1"/>
  <c r="H210"/>
  <c r="H1059"/>
  <c r="H1075" s="1"/>
  <c r="H586"/>
  <c r="H884"/>
  <c r="G885" s="1"/>
  <c r="H646"/>
  <c r="H647" s="1"/>
  <c r="G648" s="1"/>
  <c r="H1132"/>
  <c r="G1133" s="1"/>
  <c r="H837"/>
  <c r="G838" s="1"/>
  <c r="H843"/>
  <c r="G844" s="1"/>
  <c r="H1024"/>
  <c r="H454"/>
  <c r="H786"/>
  <c r="G787" s="1"/>
  <c r="H399"/>
  <c r="G400" s="1"/>
  <c r="H402" s="1"/>
  <c r="H503"/>
  <c r="G577"/>
  <c r="H577" s="1"/>
  <c r="H201"/>
  <c r="H204"/>
  <c r="H246"/>
  <c r="H249"/>
  <c r="H288"/>
  <c r="H299" s="1"/>
  <c r="G300" s="1"/>
  <c r="E650"/>
  <c r="H650" s="1"/>
  <c r="H904"/>
  <c r="G905" s="1"/>
  <c r="H811"/>
  <c r="G812" s="1"/>
  <c r="H200"/>
  <c r="H255"/>
  <c r="H273" s="1"/>
  <c r="G274" s="1"/>
  <c r="H276" s="1"/>
  <c r="H280" s="1"/>
  <c r="G281" s="1"/>
  <c r="H283" s="1"/>
  <c r="H285" s="1"/>
  <c r="G286" s="1"/>
  <c r="G365"/>
  <c r="H367" s="1"/>
  <c r="G368" s="1"/>
  <c r="H680"/>
  <c r="H852"/>
  <c r="H869"/>
  <c r="H911"/>
  <c r="G912" s="1"/>
  <c r="H858"/>
  <c r="H1003"/>
  <c r="G215"/>
  <c r="H215" s="1"/>
  <c r="H701"/>
  <c r="E733"/>
  <c r="H733" s="1"/>
  <c r="H737" s="1"/>
  <c r="G738" s="1"/>
  <c r="H821"/>
  <c r="G822" s="1"/>
  <c r="H928"/>
  <c r="G929" s="1"/>
  <c r="H875"/>
  <c r="H602"/>
  <c r="H1023"/>
  <c r="H1031" s="1"/>
  <c r="G1032" s="1"/>
  <c r="H587"/>
  <c r="E588"/>
  <c r="E656"/>
  <c r="H656" s="1"/>
  <c r="H651"/>
  <c r="H351"/>
  <c r="G352" s="1"/>
  <c r="G349"/>
  <c r="G516"/>
  <c r="H304"/>
  <c r="G311"/>
  <c r="E599"/>
  <c r="H599" s="1"/>
  <c r="G588" i="17" l="1"/>
  <c r="H588" s="1"/>
  <c r="H587"/>
  <c r="G338" i="16"/>
  <c r="H652"/>
  <c r="G653" s="1"/>
  <c r="H251"/>
  <c r="H216"/>
  <c r="G217" s="1"/>
  <c r="H219" s="1"/>
  <c r="H222" s="1"/>
  <c r="G223" s="1"/>
  <c r="H604"/>
  <c r="G605" s="1"/>
  <c r="E655"/>
  <c r="H655" s="1"/>
  <c r="H658" s="1"/>
  <c r="G659" s="1"/>
  <c r="G313"/>
  <c r="H313" s="1"/>
  <c r="H311"/>
  <c r="H516"/>
  <c r="G525"/>
  <c r="G519"/>
  <c r="H519" s="1"/>
  <c r="E589"/>
  <c r="H589" s="1"/>
  <c r="H588"/>
  <c r="G403"/>
  <c r="H405"/>
  <c r="G406" s="1"/>
  <c r="G589" i="17" l="1"/>
  <c r="H694" s="1"/>
  <c r="H700" s="1"/>
  <c r="G701" s="1"/>
  <c r="H626"/>
  <c r="G627" s="1"/>
  <c r="H703"/>
  <c r="H705" s="1"/>
  <c r="G706" s="1"/>
  <c r="H318" i="16"/>
  <c r="G319" s="1"/>
  <c r="H321" s="1"/>
  <c r="G322" s="1"/>
  <c r="H324" s="1"/>
  <c r="G325" s="1"/>
  <c r="G252"/>
  <c r="G529"/>
  <c r="H525"/>
  <c r="H529" l="1"/>
  <c r="G554"/>
  <c r="H554" l="1"/>
  <c r="G555"/>
  <c r="H555" s="1"/>
  <c r="H594" l="1"/>
  <c r="G595" s="1"/>
  <c r="G556"/>
  <c r="H664" s="1"/>
  <c r="H670" l="1"/>
  <c r="H673"/>
  <c r="H675" s="1"/>
  <c r="G676" s="1"/>
  <c r="G671" l="1"/>
</calcChain>
</file>

<file path=xl/sharedStrings.xml><?xml version="1.0" encoding="utf-8"?>
<sst xmlns="http://schemas.openxmlformats.org/spreadsheetml/2006/main" count="2481" uniqueCount="758">
  <si>
    <t>Description of work</t>
  </si>
  <si>
    <t>L in M</t>
  </si>
  <si>
    <t>B in M</t>
  </si>
  <si>
    <t>D in m</t>
  </si>
  <si>
    <t>Contents</t>
  </si>
  <si>
    <t>R.C.C 1:2:4</t>
  </si>
  <si>
    <t>a) In ground floor</t>
  </si>
  <si>
    <t>b) in First floor</t>
  </si>
  <si>
    <t>c) in Second floor</t>
  </si>
  <si>
    <t>d) In third floor</t>
  </si>
  <si>
    <t>b) in first floor</t>
  </si>
  <si>
    <t>c) Second floor</t>
  </si>
  <si>
    <t>a) Ground floor</t>
  </si>
  <si>
    <t>c) in second floor</t>
  </si>
  <si>
    <t>d) in third floor</t>
  </si>
  <si>
    <t>a) in a ground floor</t>
  </si>
  <si>
    <t>At kitchen C/B sides</t>
  </si>
  <si>
    <t>At shelf in living room</t>
  </si>
  <si>
    <t>b) In first floor</t>
  </si>
  <si>
    <t>Qty As per the above</t>
  </si>
  <si>
    <t>C) in Second floor</t>
  </si>
  <si>
    <t>Brick partion in Cm 1:4 using country brick of size 22x11x5cm 50mm Tk</t>
  </si>
  <si>
    <t>For stair case hand rail</t>
  </si>
  <si>
    <t>Qty asper the same above</t>
  </si>
  <si>
    <t>At living</t>
  </si>
  <si>
    <t>Shoe rack</t>
  </si>
  <si>
    <t>14.II</t>
  </si>
  <si>
    <t>Precast cupboard slab 40mm Tk</t>
  </si>
  <si>
    <t>a) Foundation &amp; basement</t>
  </si>
  <si>
    <t>b) In ground floor</t>
  </si>
  <si>
    <t>Kitchen</t>
  </si>
  <si>
    <t>c) in First floor</t>
  </si>
  <si>
    <t>d) In second floor</t>
  </si>
  <si>
    <t xml:space="preserve">a) In ground floor </t>
  </si>
  <si>
    <t xml:space="preserve">Over kit platform </t>
  </si>
  <si>
    <t xml:space="preserve">At toilet </t>
  </si>
  <si>
    <t>At stair case</t>
  </si>
  <si>
    <t>At head room</t>
  </si>
  <si>
    <t>a)900x2100mm</t>
  </si>
  <si>
    <t>At main door</t>
  </si>
  <si>
    <t>Glass panels with aluminium beeding</t>
  </si>
  <si>
    <t>KW</t>
  </si>
  <si>
    <t>Main door &amp; bed room door</t>
  </si>
  <si>
    <t>MS hold fast</t>
  </si>
  <si>
    <t>For doors</t>
  </si>
  <si>
    <t>Floor plastering in Cm 1:4 20mm tk</t>
  </si>
  <si>
    <t>Living cum dining</t>
  </si>
  <si>
    <t>Bed room II</t>
  </si>
  <si>
    <t xml:space="preserve">Bed room I   </t>
  </si>
  <si>
    <t>Passage</t>
  </si>
  <si>
    <t>Glazed tiles</t>
  </si>
  <si>
    <t>Add door jams</t>
  </si>
  <si>
    <t>Skriting alround at living</t>
  </si>
  <si>
    <t>Skriting alround at bed II</t>
  </si>
  <si>
    <t>Skriting alround at bed I</t>
  </si>
  <si>
    <t>Skriting alround at kit</t>
  </si>
  <si>
    <t>Kitchen room alround</t>
  </si>
  <si>
    <t>Mid landing</t>
  </si>
  <si>
    <t>c) 50mm wide</t>
  </si>
  <si>
    <t>White washing 3 coats</t>
  </si>
  <si>
    <t>Same Qty item no 35</t>
  </si>
  <si>
    <t>MS grills</t>
  </si>
  <si>
    <t>Painting new wood work</t>
  </si>
  <si>
    <t>Bed room door</t>
  </si>
  <si>
    <t>Painting new iron work</t>
  </si>
  <si>
    <t>W</t>
  </si>
  <si>
    <t>Terrace door</t>
  </si>
  <si>
    <t>For pipe 32mm dia</t>
  </si>
  <si>
    <t>25mm dia</t>
  </si>
  <si>
    <t>75mm dia</t>
  </si>
  <si>
    <t>PVC SWR 110mm dia rain water pipe</t>
  </si>
  <si>
    <t>hor from RWH</t>
  </si>
  <si>
    <t>At head room terrace</t>
  </si>
  <si>
    <t>Front portion</t>
  </si>
  <si>
    <t xml:space="preserve">Towel rail 75mm cm </t>
  </si>
  <si>
    <t>at toilet</t>
  </si>
  <si>
    <t>5 pin coat stand</t>
  </si>
  <si>
    <t>At bed1 &amp; bed II</t>
  </si>
  <si>
    <t>Chormium plate 8 gauge picture hook</t>
  </si>
  <si>
    <t>W &amp; D</t>
  </si>
  <si>
    <t>planting avenue trees</t>
  </si>
  <si>
    <t>Providing tree guard</t>
  </si>
  <si>
    <t>GI pipe 20mm dia</t>
  </si>
  <si>
    <t>Wash basin</t>
  </si>
  <si>
    <t>a)110 mm dia</t>
  </si>
  <si>
    <t>inside</t>
  </si>
  <si>
    <t>b)75mm dia</t>
  </si>
  <si>
    <t>kitchen</t>
  </si>
  <si>
    <t>PVC Nahani trap</t>
  </si>
  <si>
    <t>MH to MH</t>
  </si>
  <si>
    <t>hall cum living</t>
  </si>
  <si>
    <t>Bed 1&amp;2</t>
  </si>
  <si>
    <t>Head room</t>
  </si>
  <si>
    <t>Street light</t>
  </si>
  <si>
    <t>Exhaust</t>
  </si>
  <si>
    <t>Entrance</t>
  </si>
  <si>
    <t>b)with out ceiling rose</t>
  </si>
  <si>
    <t>Toilet</t>
  </si>
  <si>
    <t>Stair case light point</t>
  </si>
  <si>
    <t>kit</t>
  </si>
  <si>
    <t>15amp power plug</t>
  </si>
  <si>
    <t>Bulk head fitting</t>
  </si>
  <si>
    <t>S &amp; F tube light fitting</t>
  </si>
  <si>
    <t>box type fiber fan hook</t>
  </si>
  <si>
    <t>charge for fixing for fan</t>
  </si>
  <si>
    <t>Main to ELCB</t>
  </si>
  <si>
    <t>hall &amp; 2 bed rooms</t>
  </si>
  <si>
    <t>S&amp;F TW planks</t>
  </si>
  <si>
    <t>Anti termite treetment</t>
  </si>
  <si>
    <t>plinth area</t>
  </si>
  <si>
    <t>Extention stair case</t>
  </si>
  <si>
    <t>Form work using MS sheet</t>
  </si>
  <si>
    <t>TW fixing single leaf doorshutter</t>
  </si>
  <si>
    <t>For wash basin</t>
  </si>
  <si>
    <t>S&amp;F Bevelled edge mirror 500x400x0.5</t>
  </si>
  <si>
    <t>Say</t>
  </si>
  <si>
    <t>Wash basin area</t>
  </si>
  <si>
    <t>C1F1</t>
  </si>
  <si>
    <t>Earth work excavation for foundation</t>
  </si>
  <si>
    <t>C2F2</t>
  </si>
  <si>
    <t>C3F3</t>
  </si>
  <si>
    <t>Grade beam</t>
  </si>
  <si>
    <t>PCC 1:5:10 , 40mm HBSJ</t>
  </si>
  <si>
    <t>Column footing</t>
  </si>
  <si>
    <t>Column up to grade beam</t>
  </si>
  <si>
    <t>Bw in C.m 1:5 , foundation and basement</t>
  </si>
  <si>
    <t>Filling sand</t>
  </si>
  <si>
    <t>inner portion of bed 1</t>
  </si>
  <si>
    <t>inner portion of hall</t>
  </si>
  <si>
    <t>inner portion of bed- 2</t>
  </si>
  <si>
    <t>inner portion of att.toilet</t>
  </si>
  <si>
    <t>inner portion of staircase</t>
  </si>
  <si>
    <t>Shoe rack side wall</t>
  </si>
  <si>
    <t xml:space="preserve">S&amp;F of magnetic door catches </t>
  </si>
  <si>
    <t>Add jams for opening</t>
  </si>
  <si>
    <t>Passage alround</t>
  </si>
  <si>
    <t>Staircase head room</t>
  </si>
  <si>
    <t>a) 150mm Wide</t>
  </si>
  <si>
    <t>b) 75mm wide</t>
  </si>
  <si>
    <t>PVC water supply (ASTM)</t>
  </si>
  <si>
    <t>Gully trap using kiln burn 22x11x7</t>
  </si>
  <si>
    <t>Electrical arrangements</t>
  </si>
  <si>
    <t>c. calling bell point with buzzer</t>
  </si>
  <si>
    <t>a) For column footings, plinth</t>
  </si>
  <si>
    <t>beam, grade beam, raft beam,</t>
  </si>
  <si>
    <t>raft slab, etc.,</t>
  </si>
  <si>
    <t>b) plain surface such as roof slab,floor slab,beams ,lintels</t>
  </si>
  <si>
    <t>Sunshade portion over KW</t>
  </si>
  <si>
    <t>Roof slab</t>
  </si>
  <si>
    <t>Deduction:-</t>
  </si>
  <si>
    <t>Same Qty as per the above-G.F</t>
  </si>
  <si>
    <t>Water tank support wall</t>
  </si>
  <si>
    <t>Qty as per the above-G.F</t>
  </si>
  <si>
    <t>Qty as per the above-F.F</t>
  </si>
  <si>
    <t>Column footing formwork</t>
  </si>
  <si>
    <t>Grade beam formwork</t>
  </si>
  <si>
    <t>Grade beam alround-Outside</t>
  </si>
  <si>
    <t>Inside:</t>
  </si>
  <si>
    <t>hall alround</t>
  </si>
  <si>
    <t>bed-1 alround</t>
  </si>
  <si>
    <t>bed-2 alround</t>
  </si>
  <si>
    <t>kitchen,common toilet alround</t>
  </si>
  <si>
    <t>attached toilet alround</t>
  </si>
  <si>
    <t>stair entrance alround</t>
  </si>
  <si>
    <t>staircase portion alround</t>
  </si>
  <si>
    <t>stair toe beam-side</t>
  </si>
  <si>
    <t>Middle beam-horizontal-GB1&amp;2</t>
  </si>
  <si>
    <t>inner portion of kitchen</t>
  </si>
  <si>
    <t>inner portion of common toilet</t>
  </si>
  <si>
    <t>inner portion of stair entrance</t>
  </si>
  <si>
    <t>Basement brickwork</t>
  </si>
  <si>
    <t>Bed- II</t>
  </si>
  <si>
    <t>kitchen  platform L shape&amp; sink side wall</t>
  </si>
  <si>
    <t>common toilet front  passage</t>
  </si>
  <si>
    <t xml:space="preserve">bed-I attached toilet  </t>
  </si>
  <si>
    <t>Bed room- I</t>
  </si>
  <si>
    <t>bed-II loft bottom</t>
  </si>
  <si>
    <t>bed-1 loft bottom</t>
  </si>
  <si>
    <t>Hall</t>
  </si>
  <si>
    <t xml:space="preserve">common toilet </t>
  </si>
  <si>
    <t>Waist slab-bottom-Ist flight to VIII flight</t>
  </si>
  <si>
    <t>Stair landing at G.F to T.F roof level including front entrance projection</t>
  </si>
  <si>
    <t xml:space="preserve">Sunshade over stair midlanding-jalli </t>
  </si>
  <si>
    <t>Bed room -I alround</t>
  </si>
  <si>
    <t>Bed room-II alround</t>
  </si>
  <si>
    <t>bed-I attached toilet</t>
  </si>
  <si>
    <t>common toilet</t>
  </si>
  <si>
    <t>Rooms Inside plastering</t>
  </si>
  <si>
    <t>Staircase room inside plastering</t>
  </si>
  <si>
    <t>Inside Plastrering</t>
  </si>
  <si>
    <t>Outside Plastrering alround -including parapet wall outside</t>
  </si>
  <si>
    <t>Brick pillar side</t>
  </si>
  <si>
    <t>Column up to plinth beam&amp; brick on edge</t>
  </si>
  <si>
    <t>Roof slab formwork</t>
  </si>
  <si>
    <t>Deduction:- Attached toilet  rear side duct portion</t>
  </si>
  <si>
    <t>Roof slab bottom formwork -hall, bed-1&amp;2, kitchen, common toilet, attached toilet portions</t>
  </si>
  <si>
    <t>slab bottom at stair landing in G.F to T.F  roof</t>
  </si>
  <si>
    <t>Staircase portion</t>
  </si>
  <si>
    <t>Stair waist slab bottom- 1 st flight to VIII th flight</t>
  </si>
  <si>
    <t>Stair waist slab side- 1 st flight to VIII th flight</t>
  </si>
  <si>
    <t>mid landing bottom</t>
  </si>
  <si>
    <t>Beam at mid landing -3 sides -outside</t>
  </si>
  <si>
    <t>Beam at mid landing -3 sides -inside</t>
  </si>
  <si>
    <t>Roof slab bottom</t>
  </si>
  <si>
    <t>Roof beam alround -outside</t>
  </si>
  <si>
    <t>Roof beam alround -inside</t>
  </si>
  <si>
    <t>Lintel&amp;loft formwork</t>
  </si>
  <si>
    <t>Sill slab for windows KW-side</t>
  </si>
  <si>
    <t>Sill slab W- side</t>
  </si>
  <si>
    <t>Sill slab at  mid landing-jalli-J1-side</t>
  </si>
  <si>
    <t>columns up to head room  bottom of roof beam</t>
  </si>
  <si>
    <t>Sunshade formwork</t>
  </si>
  <si>
    <t xml:space="preserve">Sunshade over head room-jalli </t>
  </si>
  <si>
    <t>Sunshade over head room door</t>
  </si>
  <si>
    <t>Sunshade  bottom formwork</t>
  </si>
  <si>
    <t>110 mm dia</t>
  </si>
  <si>
    <t>S &amp; F 20mm dia aluminium hanger rod</t>
  </si>
  <si>
    <t>a)32mm dia</t>
  </si>
  <si>
    <t>b)25mm dia</t>
  </si>
  <si>
    <t>8 SWG  wire</t>
  </si>
  <si>
    <t>S&amp;F cuddapah slab Sink</t>
  </si>
  <si>
    <t>Teak wood Wrought &amp; Put up</t>
  </si>
  <si>
    <t>a) T.W . Over 2 m &amp; below 3 m</t>
  </si>
  <si>
    <t>b) T.W . Below 2 m length</t>
  </si>
  <si>
    <t>Weathering course</t>
  </si>
  <si>
    <t>S &amp; F of PVC door shutter</t>
  </si>
  <si>
    <t>Fan point</t>
  </si>
  <si>
    <t xml:space="preserve"> S &amp; F Exhaust fan</t>
  </si>
  <si>
    <t>Rain water harvesting pit</t>
  </si>
  <si>
    <t>a) Providing pit</t>
  </si>
  <si>
    <t>b) Augering 30 cm dia</t>
  </si>
  <si>
    <t>C1</t>
  </si>
  <si>
    <t>C2</t>
  </si>
  <si>
    <t>C3</t>
  </si>
  <si>
    <t>C4</t>
  </si>
  <si>
    <t>In b/w  bed-1,stair&amp;hall(vertical)-GB1</t>
  </si>
  <si>
    <t>In b/w common toilet,stair&amp;bed2(vertical)-GB1&amp;2</t>
  </si>
  <si>
    <t>vertical beam  in b/w kitchen and attached toilet-GB1</t>
  </si>
  <si>
    <t>W/R side wall- bed-1&amp;2</t>
  </si>
  <si>
    <t>In bed rooms -W/R Bed 1 &amp; bed2</t>
  </si>
  <si>
    <t>D</t>
  </si>
  <si>
    <t>D/F D</t>
  </si>
  <si>
    <t>D/F W</t>
  </si>
  <si>
    <t>D/F KW</t>
  </si>
  <si>
    <t>D/F J</t>
  </si>
  <si>
    <t>D/F D1</t>
  </si>
  <si>
    <t>Water tank bottom</t>
  </si>
  <si>
    <t>for bed room</t>
  </si>
  <si>
    <t>D/F MD</t>
  </si>
  <si>
    <t>Main door</t>
  </si>
  <si>
    <t>MD</t>
  </si>
  <si>
    <t>F1</t>
  </si>
  <si>
    <t>F2</t>
  </si>
  <si>
    <t>F3</t>
  </si>
  <si>
    <t>Lintel</t>
  </si>
  <si>
    <t>Sunshade</t>
  </si>
  <si>
    <t>Bed-1</t>
  </si>
  <si>
    <t>Sill slab</t>
  </si>
  <si>
    <t>Loft</t>
  </si>
  <si>
    <t>D1</t>
  </si>
  <si>
    <t>Steps</t>
  </si>
  <si>
    <t>D bottom</t>
  </si>
  <si>
    <t>D1 bottom</t>
  </si>
  <si>
    <t>F4</t>
  </si>
  <si>
    <t>F5</t>
  </si>
  <si>
    <t xml:space="preserve">c1  </t>
  </si>
  <si>
    <t xml:space="preserve">c2  </t>
  </si>
  <si>
    <t>Hearth slab</t>
  </si>
  <si>
    <t>a) In Ground Floor</t>
  </si>
  <si>
    <t>b) Ground floor</t>
  </si>
  <si>
    <t>c) in first floor</t>
  </si>
  <si>
    <t>d) in second floor</t>
  </si>
  <si>
    <t>C/B side wall- bed-1&amp;2</t>
  </si>
  <si>
    <t>Kitchen -C/B</t>
  </si>
  <si>
    <t>At living-C/B</t>
  </si>
  <si>
    <t>Nitch -toilet</t>
  </si>
  <si>
    <t>For bed -1 &amp;2</t>
  </si>
  <si>
    <t>KW- kitchen</t>
  </si>
  <si>
    <t>KW- 1.35 x 1.05</t>
  </si>
  <si>
    <t>W-1.80 x 1.35</t>
  </si>
  <si>
    <t>attached toilet</t>
  </si>
  <si>
    <t>Add jams for  main door</t>
  </si>
  <si>
    <t>Add jams for door-D</t>
  </si>
  <si>
    <t>Add jams for door D1 &amp; kitchen open</t>
  </si>
  <si>
    <t>Attached toilet allround</t>
  </si>
  <si>
    <t>common toilet allround</t>
  </si>
  <si>
    <t xml:space="preserve">Deduction- Door-D1 </t>
  </si>
  <si>
    <t>Add door -D1 jams</t>
  </si>
  <si>
    <t>Over kitchen platform-L  shape</t>
  </si>
  <si>
    <t>Ellis pattern flooring</t>
  </si>
  <si>
    <t>Headroom landing</t>
  </si>
  <si>
    <t>At sunken portion in G.F, F.F, S.F -roof - attached toilet</t>
  </si>
  <si>
    <t>balcony brick pillar projections</t>
  </si>
  <si>
    <t>sitout front column</t>
  </si>
  <si>
    <t xml:space="preserve">GF brick partition 2 sides </t>
  </si>
  <si>
    <t>GF brick pillar projection</t>
  </si>
  <si>
    <t>Parapet Top building alround</t>
  </si>
  <si>
    <t>parapet top head room alround</t>
  </si>
  <si>
    <t>Parapet Top, lintel level at G.F to T.F lintel- building alround</t>
  </si>
  <si>
    <t>common &amp; attached toilet jalli-alround</t>
  </si>
  <si>
    <t>Head room door (1.00 x 2.10)</t>
  </si>
  <si>
    <t>At wardropes</t>
  </si>
  <si>
    <t>S &amp; F of IWC  in GF</t>
  </si>
  <si>
    <t>S &amp; F of IWC other then GF</t>
  </si>
  <si>
    <t>S &amp; F  of EWC</t>
  </si>
  <si>
    <t>vertical</t>
  </si>
  <si>
    <t>horizontal</t>
  </si>
  <si>
    <t>For Rain water line</t>
  </si>
  <si>
    <t>waste line</t>
  </si>
  <si>
    <t>Toilet  &amp; wash basin</t>
  </si>
  <si>
    <t>a)Light point with ceiling rose</t>
  </si>
  <si>
    <t>hall-2 nos, bed-1&amp;2-2 nos</t>
  </si>
  <si>
    <t>GF to TF (4+1)</t>
  </si>
  <si>
    <t>5amps 5 pin plug point (switch board itself)</t>
  </si>
  <si>
    <t>5amps 5 pin plug point(convenient place)</t>
  </si>
  <si>
    <t>75.1.2</t>
  </si>
  <si>
    <t>70.3a</t>
  </si>
  <si>
    <t>70.3b</t>
  </si>
  <si>
    <t>8 flats &amp; 1 common line</t>
  </si>
  <si>
    <t>cradle hook-bed-1&amp;2</t>
  </si>
  <si>
    <t>S&amp;F TV/Telephone line socket</t>
  </si>
  <si>
    <t>S&amp;F 20mm dia pvc pipe for TV/Telephone line</t>
  </si>
  <si>
    <t>Earthing station IS3043 (Type-I)</t>
  </si>
  <si>
    <t>For common</t>
  </si>
  <si>
    <t>stair below</t>
  </si>
  <si>
    <t>22.3.3</t>
  </si>
  <si>
    <t>Teakwood double leaf shutter for cupboard &amp;wardrobe</t>
  </si>
  <si>
    <t>W/R- Bed 1 &amp;2</t>
  </si>
  <si>
    <t>a)1000x2100-MD</t>
  </si>
  <si>
    <t>23.1.1</t>
  </si>
  <si>
    <t>b) 900x2100- D - bed 1 &amp;2</t>
  </si>
  <si>
    <t>common &amp; attached toilet</t>
  </si>
  <si>
    <t>S/L of conceling the 50mm dia pvc (SWR)- Type-B</t>
  </si>
  <si>
    <t>for washbasin</t>
  </si>
  <si>
    <t>44.2.a</t>
  </si>
  <si>
    <t>44.2.b</t>
  </si>
  <si>
    <t>S &amp; F of A/C metal clad switch</t>
  </si>
  <si>
    <t>UPTO BASEMENT</t>
  </si>
  <si>
    <t xml:space="preserve">Sl No </t>
  </si>
  <si>
    <t>Nos</t>
  </si>
  <si>
    <t>Cum</t>
  </si>
  <si>
    <t>-X- Direction</t>
  </si>
  <si>
    <t>-Y- Direction</t>
  </si>
  <si>
    <t>Add sundries</t>
  </si>
  <si>
    <t>Inner portion of entrance verandah</t>
  </si>
  <si>
    <t>Inner portion of hall /dining room</t>
  </si>
  <si>
    <t>Inner portion of bed room 1</t>
  </si>
  <si>
    <t>Inner portion of bed room 2</t>
  </si>
  <si>
    <t>Inner portion of common toilet</t>
  </si>
  <si>
    <t xml:space="preserve">Inner portion of Kitchen </t>
  </si>
  <si>
    <t>Inner portion of attached toilet</t>
  </si>
  <si>
    <t>Inner portion of Staircase</t>
  </si>
  <si>
    <t>C2F3</t>
  </si>
  <si>
    <t>C3C2F4</t>
  </si>
  <si>
    <t>C1F5</t>
  </si>
  <si>
    <t>1st step</t>
  </si>
  <si>
    <t>2nd step</t>
  </si>
  <si>
    <t>3rd step</t>
  </si>
  <si>
    <t>4th step</t>
  </si>
  <si>
    <t>5th step</t>
  </si>
  <si>
    <t>Sqm</t>
  </si>
  <si>
    <t>Column Raising upto roof beam bottom</t>
  </si>
  <si>
    <t>230x380-C1 (A1-A12)</t>
  </si>
  <si>
    <t>230x380-C2 (B5,B8)</t>
  </si>
  <si>
    <t>230x380-C3 (B1,B12)</t>
  </si>
  <si>
    <t>230x300-C2a (B4,B9)</t>
  </si>
  <si>
    <t>230x300-C3 (C6,C7)</t>
  </si>
  <si>
    <t>230x380-C1 (D1&amp;D12) (E2,E4,E5,E6,E7,E8,E9,E11)</t>
  </si>
  <si>
    <t>230x230-C4 (Front verandah)</t>
  </si>
  <si>
    <t>Sill slab - W</t>
  </si>
  <si>
    <t>Sill slab - KW</t>
  </si>
  <si>
    <t>Front Wall and rear wall (Through lintel)</t>
  </si>
  <si>
    <t>Lintel inner portion</t>
  </si>
  <si>
    <t>Horizontal long wall</t>
  </si>
  <si>
    <t>Cross wall I/B Hall and Bed-1</t>
  </si>
  <si>
    <t>Common toilet adjuscent wall</t>
  </si>
  <si>
    <t>Common toilet Door open wall</t>
  </si>
  <si>
    <t>Cross wall I/B attached toilet and kitchen</t>
  </si>
  <si>
    <t>Window sunshade</t>
  </si>
  <si>
    <t>Kitchen window sunshade</t>
  </si>
  <si>
    <t>Sink side wall</t>
  </si>
  <si>
    <t>Bed I Loft</t>
  </si>
  <si>
    <t>Bed II Loft</t>
  </si>
  <si>
    <t>Kitchen loft</t>
  </si>
  <si>
    <t>Hall show case</t>
  </si>
  <si>
    <t>Staircase</t>
  </si>
  <si>
    <t>Waist slab - I flight</t>
  </si>
  <si>
    <t>Mid landing slab</t>
  </si>
  <si>
    <t>Mid landing beam (103)</t>
  </si>
  <si>
    <t>Waist slab - II flight</t>
  </si>
  <si>
    <t xml:space="preserve">Cantilever beam front verandah side </t>
  </si>
  <si>
    <t>Roof beam</t>
  </si>
  <si>
    <t>Front verandah Beam 230x300</t>
  </si>
  <si>
    <t>Front wall beam (101) 230x400</t>
  </si>
  <si>
    <t>Center wall beam (102) 230x400</t>
  </si>
  <si>
    <t>Add Extra depth in toilet beam(102) 230x625</t>
  </si>
  <si>
    <t>Attached toilet beam (104) 230x400</t>
  </si>
  <si>
    <t>Rear side beam (105) 230x400</t>
  </si>
  <si>
    <t>End Wall beam (106)230x400</t>
  </si>
  <si>
    <t>Vertical beam B/W kitchen &amp; attached toilet(B107) 230x400</t>
  </si>
  <si>
    <t>Vertical beam B/W hall and bed-1(B108) 230x400</t>
  </si>
  <si>
    <t>Common toilet adjustcent side (B110) 230x625</t>
  </si>
  <si>
    <t>Staircase adjustcent side beam (109) 230x400</t>
  </si>
  <si>
    <t>Front verandah Beam (B111) 230x300</t>
  </si>
  <si>
    <t>Slab alround</t>
  </si>
  <si>
    <t>Entrance verandah projection slab</t>
  </si>
  <si>
    <t>D/F attached toilet rear</t>
  </si>
  <si>
    <t>Add Staircase Jally J1 lintel</t>
  </si>
  <si>
    <t>Add Jally sunshade - staircase</t>
  </si>
  <si>
    <t>c) In second floor</t>
  </si>
  <si>
    <t>Same Qty as per the above-SF</t>
  </si>
  <si>
    <t>Parapet column C1&amp;C3(230x380)</t>
  </si>
  <si>
    <t>Parapet column VC</t>
  </si>
  <si>
    <t>Column - C1&amp;C3 +add parapet column 0.45m</t>
  </si>
  <si>
    <t>Sill slab G</t>
  </si>
  <si>
    <t>Cut lintel for G</t>
  </si>
  <si>
    <t>Cut lintel for Door</t>
  </si>
  <si>
    <t>Sunshade front &amp;rear G&amp;J1</t>
  </si>
  <si>
    <t>Sunshade side TD</t>
  </si>
  <si>
    <t>Beam allround</t>
  </si>
  <si>
    <t>For PC/HC Qtrs 6 in 1 (G+2)</t>
  </si>
  <si>
    <t>Water tank column raising (C2a)</t>
  </si>
  <si>
    <t xml:space="preserve">Water tank base slab </t>
  </si>
  <si>
    <t>Add Projection slab</t>
  </si>
  <si>
    <t>Beam Y Direction</t>
  </si>
  <si>
    <t>Beam X Direction</t>
  </si>
  <si>
    <t>Water tank wall allround</t>
  </si>
  <si>
    <t>Cross wall</t>
  </si>
  <si>
    <t>Water tank roof cover slab</t>
  </si>
  <si>
    <t xml:space="preserve">D/F Manhole </t>
  </si>
  <si>
    <t>Brick work in C.M 1:6 super structure for the following floors</t>
  </si>
  <si>
    <t>Main wall alround  for single qtrs</t>
  </si>
  <si>
    <t>Above lintel front verandah</t>
  </si>
  <si>
    <t>Staircase wall back side wall</t>
  </si>
  <si>
    <t>D/F Sill slab</t>
  </si>
  <si>
    <t>D/F Lintel (Front and rear) through lintel</t>
  </si>
  <si>
    <t>D/F Column</t>
  </si>
  <si>
    <t>Add CB/WR Bed</t>
  </si>
  <si>
    <t>D/F Staircase Jally</t>
  </si>
  <si>
    <t>D/F lintel over mid landing-Jally-J1</t>
  </si>
  <si>
    <t>Add balcony pillars</t>
  </si>
  <si>
    <t>Same Qty as per the above-S.F</t>
  </si>
  <si>
    <t>Add parapet wall allround single qtrs</t>
  </si>
  <si>
    <t>d )Third Floor</t>
  </si>
  <si>
    <t>Head room wall allround</t>
  </si>
  <si>
    <t>D/F TD</t>
  </si>
  <si>
    <t>D/F Sill slab G</t>
  </si>
  <si>
    <t>D/F Cut lintel for G</t>
  </si>
  <si>
    <t>D/F Cut lintel for TD</t>
  </si>
  <si>
    <t>D/F Grill-G (front)</t>
  </si>
  <si>
    <t>Jalli -J1(rear side side)</t>
  </si>
  <si>
    <t>Add Head room parapet wall allround</t>
  </si>
  <si>
    <t>Brick partition work in CM 1:4</t>
  </si>
  <si>
    <t>-X-Direction</t>
  </si>
  <si>
    <t>Horizontal long wall (2.85-(0.4(Roof beam)+0.075 lintel)</t>
  </si>
  <si>
    <t>D/F Wash area wall</t>
  </si>
  <si>
    <t>Common toilet front wall</t>
  </si>
  <si>
    <t>-Y-Direction</t>
  </si>
  <si>
    <t xml:space="preserve">Cross wall I/B Bed and hall </t>
  </si>
  <si>
    <t>Cross wall I/B Attached toilet and kitchen</t>
  </si>
  <si>
    <t>D/F Kitchen open</t>
  </si>
  <si>
    <t>Front verandah 3 side wall</t>
  </si>
  <si>
    <t>D/F Open</t>
  </si>
  <si>
    <t>Brick work in Cm 1:4 kiln country brick of size 22x11x7-70mm thick wall</t>
  </si>
  <si>
    <t>W/R side wall- bed-1&amp;2 (2 wall/bed)</t>
  </si>
  <si>
    <t>C/B side wall- bed-1&amp;2 (1 wall/bed)</t>
  </si>
  <si>
    <t>C/B side wall- kitchen(3 wall/kit)</t>
  </si>
  <si>
    <t>C/B side wall- hall (3 wall/hall)</t>
  </si>
  <si>
    <t>Kitchen hearth slab support wall</t>
  </si>
  <si>
    <t>Precast slab  -20mm tk</t>
  </si>
  <si>
    <t>In bed rooms -C/B Bed 1 &amp; bed2</t>
  </si>
  <si>
    <t>Inspection chamber cover slab</t>
  </si>
  <si>
    <t>15.1.3</t>
  </si>
  <si>
    <t>Granite slab 20mm Tk</t>
  </si>
  <si>
    <t>Precast  RCC jally ventilator 50mm Tk</t>
  </si>
  <si>
    <t>S &amp; F of RCC door frame</t>
  </si>
  <si>
    <t>W - bed 1&amp;2&amp; Hall</t>
  </si>
  <si>
    <t>Manufacturing &amp; supply of steel windws</t>
  </si>
  <si>
    <t>Kg</t>
  </si>
  <si>
    <t>Flooring in C.C 1:5:10 mix</t>
  </si>
  <si>
    <t>Inner portion of wash area</t>
  </si>
  <si>
    <t>Chamber flooring</t>
  </si>
  <si>
    <t>stair</t>
  </si>
  <si>
    <t>for steps</t>
  </si>
  <si>
    <t>front steps</t>
  </si>
  <si>
    <t>29.1.2</t>
  </si>
  <si>
    <t>Floor vertified tiles (ivory)</t>
  </si>
  <si>
    <t>Floor ceramic tiles (Anti skid)</t>
  </si>
  <si>
    <t>Landing at ,GF,FF, SF roof level including stair front side projection</t>
  </si>
  <si>
    <t>Plastering in CM 1:5 12mm  TK</t>
  </si>
  <si>
    <t>Hall inner allround</t>
  </si>
  <si>
    <t>D/F Common toilet open</t>
  </si>
  <si>
    <t>Add C/B Side wall</t>
  </si>
  <si>
    <t>Loft top</t>
  </si>
  <si>
    <t>C/B wall sides</t>
  </si>
  <si>
    <t>D/F Jally</t>
  </si>
  <si>
    <t xml:space="preserve">Hearth slab bottom pillar </t>
  </si>
  <si>
    <t>Add Door/Window Jamps</t>
  </si>
  <si>
    <t>Open</t>
  </si>
  <si>
    <t>Kicthen open</t>
  </si>
  <si>
    <t>J</t>
  </si>
  <si>
    <t>Staircase &amp; Front verandah allround</t>
  </si>
  <si>
    <t>D/F verandah open</t>
  </si>
  <si>
    <t xml:space="preserve">D/F Main door </t>
  </si>
  <si>
    <t>Add Jally jamps</t>
  </si>
  <si>
    <t>Verandah open allround</t>
  </si>
  <si>
    <t>TD Jamps</t>
  </si>
  <si>
    <t>Outside Plastering</t>
  </si>
  <si>
    <t>Allround head room</t>
  </si>
  <si>
    <t>D/F GD</t>
  </si>
  <si>
    <t>Add Jamps GD</t>
  </si>
  <si>
    <t>Sunshade top</t>
  </si>
  <si>
    <t>Head room top and inner</t>
  </si>
  <si>
    <t>Sunshade 2 sides</t>
  </si>
  <si>
    <t>Pillar top</t>
  </si>
  <si>
    <t>Column sides</t>
  </si>
  <si>
    <t>Column top</t>
  </si>
  <si>
    <t>Paraper inner allround</t>
  </si>
  <si>
    <t>D/F Head room Common wall</t>
  </si>
  <si>
    <t>2 sides</t>
  </si>
  <si>
    <t>Staircase Jally</t>
  </si>
  <si>
    <t>Approach step sides</t>
  </si>
  <si>
    <t>Water tank outer allround</t>
  </si>
  <si>
    <t>Support wall 3 sides</t>
  </si>
  <si>
    <t>Total-B</t>
  </si>
  <si>
    <t>Total A+B (1353+744.30)</t>
  </si>
  <si>
    <t>Plastering in CM 1:4,12mm thick</t>
  </si>
  <si>
    <t>Ist, IIIrd, Vth ,VIIth  flight - hand rail</t>
  </si>
  <si>
    <t>II nd, IV th, VIth flight - hand rail</t>
  </si>
  <si>
    <t>VIII th flight - hand rail</t>
  </si>
  <si>
    <t>Landing hand rail at head room</t>
  </si>
  <si>
    <t>Inspection chamber top</t>
  </si>
  <si>
    <t>Inspection chamber inner alround</t>
  </si>
  <si>
    <t>Spl ceiling plastering in CM 1:3 10mm tk</t>
  </si>
  <si>
    <t>kitchen loft-1&amp; 2 bottom</t>
  </si>
  <si>
    <t>Sunshade over windows W- Bed-1-front</t>
  </si>
  <si>
    <t>Sunshade for head room  jally</t>
  </si>
  <si>
    <t>Sunshade for  head room door</t>
  </si>
  <si>
    <t>Front balcony ceiling</t>
  </si>
  <si>
    <t xml:space="preserve">Water tank inner alround </t>
  </si>
  <si>
    <t>Add manhole sides</t>
  </si>
  <si>
    <t>Water tank base slab&amp;projection bottom</t>
  </si>
  <si>
    <t xml:space="preserve">Plastering 1:3,12mm thick with water proof compound </t>
  </si>
  <si>
    <t>Cement mortar border in C.M 1:5 12mm TK</t>
  </si>
  <si>
    <t>Rmt</t>
  </si>
  <si>
    <t>OBD paint 2 coats</t>
  </si>
  <si>
    <t>As per inner plastering qty (Item No:33)</t>
  </si>
  <si>
    <t>One coat primer using white cement</t>
  </si>
  <si>
    <t>As per Inner plastering Qty</t>
  </si>
  <si>
    <t>As per Iitem No:34 Qty</t>
  </si>
  <si>
    <t>GW</t>
  </si>
  <si>
    <t>X</t>
  </si>
  <si>
    <t>Melamine polish for new wood</t>
  </si>
  <si>
    <t>For vertical</t>
  </si>
  <si>
    <t>BL to tank top</t>
  </si>
  <si>
    <t xml:space="preserve">OHT - GF </t>
  </si>
  <si>
    <t xml:space="preserve">OHT - FF </t>
  </si>
  <si>
    <t>OHT - SF</t>
  </si>
  <si>
    <t>Air vent</t>
  </si>
  <si>
    <t>over flow pipe</t>
  </si>
  <si>
    <t>c.) 20 mm dia fully concealed</t>
  </si>
  <si>
    <t>Attached and common toilet</t>
  </si>
  <si>
    <t>Hot water line</t>
  </si>
  <si>
    <t>CP tap Long body(Half turn)</t>
  </si>
  <si>
    <t>Toilet,kitchen</t>
  </si>
  <si>
    <t>CP tap Short body(Half turn)</t>
  </si>
  <si>
    <t xml:space="preserve">PVC SWR Pipe </t>
  </si>
  <si>
    <t>Cross 'Y'</t>
  </si>
  <si>
    <t>(SN8) pipe</t>
  </si>
  <si>
    <t>b.160 mm pipe (SN8)</t>
  </si>
  <si>
    <t>PVC Bend a) 110mm dia</t>
  </si>
  <si>
    <t>110mm dia</t>
  </si>
  <si>
    <t>PVC Tee a) 110mm dia</t>
  </si>
  <si>
    <t>160mm dia</t>
  </si>
  <si>
    <t>common &amp; attached Toilet</t>
  </si>
  <si>
    <t>outer at Head room</t>
  </si>
  <si>
    <t>Kit &amp; WC</t>
  </si>
  <si>
    <t>mid landing &amp; Head room floor landing</t>
  </si>
  <si>
    <t>Supply and delivery of  48" (1200 mm) Fan with ISI mark with Eletronic Dimmer</t>
  </si>
  <si>
    <t>Hall - 2 Nos, Bed 1&amp;2-2 Nos</t>
  </si>
  <si>
    <t>Triple pole main switch</t>
  </si>
  <si>
    <t>Run of main 2 wires of 4.00 Sqmm.</t>
  </si>
  <si>
    <t>GF right side</t>
  </si>
  <si>
    <t>GF left side</t>
  </si>
  <si>
    <t>FF right side</t>
  </si>
  <si>
    <t>FF left side</t>
  </si>
  <si>
    <t>SF right side</t>
  </si>
  <si>
    <t>SF left side</t>
  </si>
  <si>
    <t>Run of main 2 wires of 2.50 Sqmm.</t>
  </si>
  <si>
    <t>For toilet</t>
  </si>
  <si>
    <t>For kitchen</t>
  </si>
  <si>
    <t>Run off main with 2 wires of 1.5sqmm</t>
  </si>
  <si>
    <t>MCB to hall</t>
  </si>
  <si>
    <t>MCB to Bed I</t>
  </si>
  <si>
    <t>MCB to Bed II</t>
  </si>
  <si>
    <t>MCB to kitchen</t>
  </si>
  <si>
    <t>Meter  cupboard</t>
  </si>
  <si>
    <t xml:space="preserve">Detuction: rear side att.toilet duct portion </t>
  </si>
  <si>
    <t>ELCB three phase</t>
  </si>
  <si>
    <t>4 x 4  Sq mm copper PVC insulated unsheathed single core cable</t>
  </si>
  <si>
    <t>Sill slab 2 sides</t>
  </si>
  <si>
    <t>1x2</t>
  </si>
  <si>
    <t>3x2</t>
  </si>
  <si>
    <t>Lintel 2 sides</t>
  </si>
  <si>
    <t>Front and rear wall 2 sides</t>
  </si>
  <si>
    <t>Room inner portion-2 sides</t>
  </si>
  <si>
    <t>J1 Lintel 2 sides</t>
  </si>
  <si>
    <t>Bottom</t>
  </si>
  <si>
    <t>Main door lintel</t>
  </si>
  <si>
    <t>Window lintel</t>
  </si>
  <si>
    <t>Kitchen window lintel</t>
  </si>
  <si>
    <t>Jally botom</t>
  </si>
  <si>
    <t>Wash area open botom</t>
  </si>
  <si>
    <t>J1 Lintel bottom</t>
  </si>
  <si>
    <t>Loft bottom &amp; side</t>
  </si>
  <si>
    <t>Bed-2</t>
  </si>
  <si>
    <t>Kicthen hearth slab</t>
  </si>
  <si>
    <t>Head room lintel  2 sides</t>
  </si>
  <si>
    <t xml:space="preserve">TD- cut lintel </t>
  </si>
  <si>
    <t>G- cut lintel</t>
  </si>
  <si>
    <t>G- bottom</t>
  </si>
  <si>
    <t>Roof beam formwork (GF,FF,SF,TF)</t>
  </si>
  <si>
    <t>Allround outer (Single qtrs)(230x400)</t>
  </si>
  <si>
    <t>D/F attached toilet back portion beam(230x300)</t>
  </si>
  <si>
    <t>Front verandah outer allround (230x300)</t>
  </si>
  <si>
    <t>Front verandah inner allround(230x300)</t>
  </si>
  <si>
    <t>Staircase inner 3 sides (230x400)</t>
  </si>
  <si>
    <t>Staircase mid landing beam 2 sides (230x300)</t>
  </si>
  <si>
    <t>Hall inner allround(230x400)</t>
  </si>
  <si>
    <t>Add Extra depth in Common toilet front (230x625)</t>
  </si>
  <si>
    <t>Bed-1 inner allround (230x400)</t>
  </si>
  <si>
    <t>Attached toilet inner allround (230x400)</t>
  </si>
  <si>
    <t>D/F back side wall (230x300)</t>
  </si>
  <si>
    <t>Kitchen inner allround (230x400)</t>
  </si>
  <si>
    <t>Add extra depth in Common toilet side wall (230x625)</t>
  </si>
  <si>
    <t>Common toilet inner allround (230x625)</t>
  </si>
  <si>
    <t>D/F depth in back side (230x400)</t>
  </si>
  <si>
    <t>Bed-2 inner allround (230x400)</t>
  </si>
  <si>
    <t>Mid landing allround</t>
  </si>
  <si>
    <t>steps rise - I st flight to VIII flight</t>
  </si>
  <si>
    <t>Mid landing beam 2 sides</t>
  </si>
  <si>
    <t>Mid landing beam side</t>
  </si>
  <si>
    <t>Water tank base slab bottom</t>
  </si>
  <si>
    <t>Projection slab bottom</t>
  </si>
  <si>
    <t>Beam inner allround</t>
  </si>
  <si>
    <t>Beam outer allround</t>
  </si>
  <si>
    <t>Water tank roof cover slab bottom</t>
  </si>
  <si>
    <t>Manhole cover sides allround</t>
  </si>
  <si>
    <t>Water tank cover slab outer</t>
  </si>
  <si>
    <t>c) For square &amp; rectangular column formwork &amp; small qty such as sunshade,drop formwork</t>
  </si>
  <si>
    <t>columns up to G.F, F.F ,S.F,T.F bottom of roof beam</t>
  </si>
  <si>
    <t>Column allround</t>
  </si>
  <si>
    <t>Head room parapet column allround</t>
  </si>
  <si>
    <t>sunshade over windows W</t>
  </si>
  <si>
    <t>Sunshade 3 sides</t>
  </si>
  <si>
    <t>d.Vertical wall</t>
  </si>
  <si>
    <t>Water tank wall allround outer</t>
  </si>
  <si>
    <t>Water tank wall allround inner</t>
  </si>
  <si>
    <t>Teak wood panel board shutter(Single leaf)</t>
  </si>
  <si>
    <t xml:space="preserve">Attached toilet </t>
  </si>
  <si>
    <t>Providing nosing to the edges of granite slab</t>
  </si>
  <si>
    <t>kitchen Plat form</t>
  </si>
  <si>
    <t xml:space="preserve">PVC Tee with end cap 32mm dia </t>
  </si>
  <si>
    <t>Washbasin,sink</t>
  </si>
  <si>
    <t>F6</t>
  </si>
  <si>
    <t xml:space="preserve">Wall allround </t>
  </si>
  <si>
    <t xml:space="preserve">Vertical S/C </t>
  </si>
  <si>
    <t>Front verandah</t>
  </si>
  <si>
    <t xml:space="preserve">c3  </t>
  </si>
  <si>
    <t>C4F6</t>
  </si>
  <si>
    <t>Up to Grade beam bottom</t>
  </si>
  <si>
    <t xml:space="preserve">Column upto Plinth beam bottom </t>
  </si>
  <si>
    <t>Front balcony  outer</t>
  </si>
  <si>
    <t>Balcony inner</t>
  </si>
  <si>
    <t>m2</t>
  </si>
  <si>
    <t>a. 110mm dia pipe (SN8)</t>
  </si>
  <si>
    <t>S&amp;F 9w LED Bulb</t>
  </si>
  <si>
    <t>C) In Second floor</t>
  </si>
  <si>
    <t>d) In Third floor</t>
  </si>
  <si>
    <t>e) in Fourth floor</t>
  </si>
  <si>
    <t>8.1.1</t>
  </si>
  <si>
    <t>Providing Standardised mix M20 grade</t>
  </si>
  <si>
    <t>e)Fourth Floor</t>
  </si>
  <si>
    <t>e) in Third floor</t>
  </si>
  <si>
    <t>Qty as per the above-S.F</t>
  </si>
  <si>
    <t>d) in Third floor</t>
  </si>
  <si>
    <t>d) Third floor</t>
  </si>
  <si>
    <t>e) In Third floor</t>
  </si>
  <si>
    <t>e) In fourth floor</t>
  </si>
  <si>
    <t>Total A+B (1709.02+905.33)</t>
  </si>
  <si>
    <t>TF right side</t>
  </si>
  <si>
    <t>TF left side</t>
  </si>
  <si>
    <t>GF to FourthF (5+1)</t>
  </si>
  <si>
    <t>OHT - TF</t>
  </si>
  <si>
    <t>a)0 to 2 m depth</t>
  </si>
  <si>
    <t>For wall between hall and bed 1</t>
  </si>
  <si>
    <t>wall between kitchen and toilet</t>
  </si>
  <si>
    <t>wall between kitchen and common toilet and bed 2and common toilet</t>
  </si>
  <si>
    <t>wall between s/c and hall &amp; bed2</t>
  </si>
  <si>
    <t>wall between hall bed and kitchen,toilet,bed 2</t>
  </si>
  <si>
    <t>wall at rear side of s/c</t>
  </si>
  <si>
    <t>Front side sit out grade beam</t>
  </si>
  <si>
    <t>DEDUCTION</t>
  </si>
  <si>
    <t>D/d for C1F1 footing 3 sides</t>
  </si>
  <si>
    <t>D/d for C1F1 footing 2 sides</t>
  </si>
  <si>
    <t>D/d for C2F2 footing 3 sides</t>
  </si>
  <si>
    <t>D/d for C3F3 footing 3 sides</t>
  </si>
  <si>
    <t>D/d for C3F4 footing 3 sides</t>
  </si>
  <si>
    <t>D/d for C3F5 footing 4 sides</t>
  </si>
  <si>
    <t>D/d for C3F5 footing 3 sides</t>
  </si>
  <si>
    <t>b)2 to 3 m depth</t>
  </si>
  <si>
    <t>For inspection chamber</t>
  </si>
  <si>
    <t>Providing standardizied M20 Concrete 20mm HBSJ , Foundation and Basement</t>
  </si>
  <si>
    <t xml:space="preserve"> I st step</t>
  </si>
  <si>
    <t xml:space="preserve"> II nd step</t>
  </si>
  <si>
    <t xml:space="preserve"> IIIrd step</t>
  </si>
  <si>
    <r>
      <t xml:space="preserve">Name of work: </t>
    </r>
    <r>
      <rPr>
        <b/>
        <sz val="13"/>
        <rFont val="Times New Roman"/>
        <family val="1"/>
      </rPr>
      <t>Construction of 1 No of INS ,3 Nos of SI and 46 Nos of PC/HC Qtrs with development works at Tiruppathur in Sivagangai District.</t>
    </r>
  </si>
  <si>
    <r>
      <rPr>
        <b/>
        <sz val="13"/>
        <rFont val="Times New Roman"/>
        <family val="1"/>
      </rPr>
      <t xml:space="preserve"> </t>
    </r>
    <r>
      <rPr>
        <b/>
        <u/>
        <sz val="13"/>
        <rFont val="Times New Roman"/>
        <family val="1"/>
      </rPr>
      <t>DETAILED ESTIMATE  for PC/HC 8 in 1</t>
    </r>
  </si>
  <si>
    <r>
      <t>Kg/m</t>
    </r>
    <r>
      <rPr>
        <vertAlign val="superscript"/>
        <sz val="13"/>
        <rFont val="Times New Roman"/>
        <family val="1"/>
      </rPr>
      <t>2</t>
    </r>
  </si>
  <si>
    <t>for Inspection Chamber</t>
  </si>
  <si>
    <t>for Front steps</t>
  </si>
  <si>
    <r>
      <rPr>
        <b/>
        <sz val="13"/>
        <rFont val="Times New Roman"/>
        <family val="1"/>
      </rPr>
      <t xml:space="preserve"> </t>
    </r>
    <r>
      <rPr>
        <b/>
        <u/>
        <sz val="13"/>
        <rFont val="Times New Roman"/>
        <family val="1"/>
      </rPr>
      <t>DETAILED ESTIMATE  for PC/HC 6 in 1</t>
    </r>
  </si>
  <si>
    <t>Filling with Excavated earth</t>
  </si>
  <si>
    <t xml:space="preserve"> I nd step</t>
  </si>
  <si>
    <t xml:space="preserve"> II rd step</t>
  </si>
  <si>
    <t xml:space="preserve"> III th step</t>
  </si>
  <si>
    <t>Deduction for wardrope in bed 1&amp; 2</t>
  </si>
  <si>
    <t>Deduction for Cubboard in bed 1&amp; 2</t>
  </si>
  <si>
    <t>Deduction for Cubboard in kitchen</t>
  </si>
  <si>
    <t>21.5.2</t>
  </si>
  <si>
    <t>Supplying and fixing solid UPVC door shutter</t>
  </si>
  <si>
    <t>Supplying and fixing 450 x 375 x 20 mm tk TW plank</t>
  </si>
  <si>
    <t>For qtrs</t>
  </si>
  <si>
    <t>Supplying and fixing meter cupboard</t>
  </si>
  <si>
    <t>For EB service</t>
  </si>
  <si>
    <t>73.2.1</t>
  </si>
  <si>
    <t>Supplying and fixing following LED bulb</t>
  </si>
  <si>
    <t>in hall</t>
  </si>
  <si>
    <t>in kitchen</t>
  </si>
  <si>
    <t>in bed 1&amp;2</t>
  </si>
  <si>
    <t>in staircase landing</t>
  </si>
  <si>
    <t>6 qtrs</t>
  </si>
  <si>
    <t>S&amp;F 9 w LED for bulk head</t>
  </si>
  <si>
    <t>TW fixing single leaf Flush doorshutter</t>
  </si>
  <si>
    <t>Supplying and applying of 3mm APP membrane of Dr.Fixit by means of gas torching, Over the one coat of bitumen primer.</t>
  </si>
  <si>
    <t xml:space="preserve">Common toilet </t>
  </si>
  <si>
    <t>Toilet portion floor area</t>
  </si>
  <si>
    <t>-</t>
  </si>
  <si>
    <t>Toilet alround wall portion</t>
  </si>
  <si>
    <t>D/F Cross wall</t>
  </si>
  <si>
    <t>Attached toilet</t>
  </si>
  <si>
    <t>Floor area</t>
  </si>
  <si>
    <t>Alround wall portion</t>
  </si>
  <si>
    <t>Total</t>
  </si>
  <si>
    <t>sqm</t>
  </si>
  <si>
    <t xml:space="preserve">In First floor and second floor </t>
  </si>
  <si>
    <t xml:space="preserve">In First floor,second and third floor </t>
  </si>
  <si>
    <t>New item</t>
  </si>
</sst>
</file>

<file path=xl/styles.xml><?xml version="1.0" encoding="utf-8"?>
<styleSheet xmlns="http://schemas.openxmlformats.org/spreadsheetml/2006/main">
  <numFmts count="6">
    <numFmt numFmtId="164" formatCode="0.0"/>
    <numFmt numFmtId="165" formatCode="0.000"/>
    <numFmt numFmtId="166" formatCode="0.00_)"/>
    <numFmt numFmtId="167" formatCode="0_)"/>
    <numFmt numFmtId="168" formatCode="0.0_)"/>
    <numFmt numFmtId="169" formatCode="0.00000"/>
  </numFmts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Helv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u/>
      <sz val="13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vertAlign val="superscript"/>
      <sz val="13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vertAlign val="subscript"/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u/>
      <sz val="12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6" fontId="2" fillId="0" borderId="0"/>
    <xf numFmtId="0" fontId="1" fillId="0" borderId="0"/>
    <xf numFmtId="0" fontId="1" fillId="0" borderId="0"/>
  </cellStyleXfs>
  <cellXfs count="16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4" fillId="3" borderId="1" xfId="0" applyNumberFormat="1" applyFont="1" applyFill="1" applyBorder="1"/>
    <xf numFmtId="0" fontId="4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left" vertical="center" wrapText="1"/>
    </xf>
    <xf numFmtId="165" fontId="8" fillId="0" borderId="1" xfId="0" applyNumberFormat="1" applyFont="1" applyFill="1" applyBorder="1" applyAlignment="1">
      <alignment horizontal="center" vertical="center" wrapText="1"/>
    </xf>
    <xf numFmtId="0" fontId="8" fillId="0" borderId="1" xfId="0" quotePrefix="1" applyNumberFormat="1" applyFont="1" applyFill="1" applyBorder="1" applyAlignment="1">
      <alignment horizontal="left" vertical="center" wrapText="1"/>
    </xf>
    <xf numFmtId="166" fontId="8" fillId="0" borderId="1" xfId="3" applyFont="1" applyFill="1" applyBorder="1" applyAlignment="1">
      <alignment horizontal="center" vertical="center" wrapText="1"/>
    </xf>
    <xf numFmtId="166" fontId="8" fillId="0" borderId="1" xfId="3" applyFont="1" applyFill="1" applyBorder="1" applyAlignment="1">
      <alignment horizontal="left" vertical="center" wrapText="1"/>
    </xf>
    <xf numFmtId="167" fontId="8" fillId="0" borderId="1" xfId="3" applyNumberFormat="1" applyFont="1" applyFill="1" applyBorder="1" applyAlignment="1">
      <alignment horizontal="center" vertical="center" wrapText="1"/>
    </xf>
    <xf numFmtId="166" fontId="7" fillId="0" borderId="1" xfId="3" applyFont="1" applyFill="1" applyBorder="1" applyAlignment="1">
      <alignment horizontal="center" vertical="center" wrapText="1"/>
    </xf>
    <xf numFmtId="165" fontId="7" fillId="0" borderId="1" xfId="0" applyNumberFormat="1" applyFont="1" applyFill="1" applyBorder="1" applyAlignment="1">
      <alignment horizontal="center" vertical="center" wrapText="1"/>
    </xf>
    <xf numFmtId="0" fontId="8" fillId="0" borderId="1" xfId="4" applyFont="1" applyFill="1" applyBorder="1" applyAlignment="1">
      <alignment horizontal="left" vertical="center" wrapText="1"/>
    </xf>
    <xf numFmtId="0" fontId="8" fillId="0" borderId="1" xfId="4" quotePrefix="1" applyFont="1" applyFill="1" applyBorder="1" applyAlignment="1">
      <alignment horizontal="center" vertical="center" wrapText="1"/>
    </xf>
    <xf numFmtId="0" fontId="8" fillId="0" borderId="1" xfId="4" applyFont="1" applyFill="1" applyBorder="1" applyAlignment="1">
      <alignment horizontal="center" vertical="center" wrapText="1"/>
    </xf>
    <xf numFmtId="2" fontId="8" fillId="0" borderId="1" xfId="4" applyNumberFormat="1" applyFont="1" applyFill="1" applyBorder="1" applyAlignment="1">
      <alignment horizontal="center" vertical="center" wrapText="1"/>
    </xf>
    <xf numFmtId="165" fontId="8" fillId="0" borderId="1" xfId="4" applyNumberFormat="1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166" fontId="7" fillId="0" borderId="1" xfId="3" applyFont="1" applyFill="1" applyBorder="1" applyAlignment="1">
      <alignment horizontal="left" vertical="center" wrapText="1"/>
    </xf>
    <xf numFmtId="169" fontId="8" fillId="0" borderId="1" xfId="0" applyNumberFormat="1" applyFont="1" applyFill="1" applyBorder="1" applyAlignment="1">
      <alignment horizontal="center" vertical="center" wrapText="1"/>
    </xf>
    <xf numFmtId="168" fontId="8" fillId="0" borderId="1" xfId="3" applyNumberFormat="1" applyFont="1" applyFill="1" applyBorder="1" applyAlignment="1">
      <alignment horizontal="center" vertical="center" wrapText="1"/>
    </xf>
    <xf numFmtId="166" fontId="8" fillId="0" borderId="1" xfId="3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left" vertical="center" wrapText="1"/>
    </xf>
    <xf numFmtId="2" fontId="8" fillId="0" borderId="1" xfId="1" applyNumberFormat="1" applyFont="1" applyFill="1" applyBorder="1" applyAlignment="1">
      <alignment horizontal="left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67" fontId="8" fillId="0" borderId="1" xfId="0" applyNumberFormat="1" applyFont="1" applyFill="1" applyBorder="1" applyAlignment="1">
      <alignment horizontal="center" vertical="center" wrapText="1"/>
    </xf>
    <xf numFmtId="166" fontId="8" fillId="0" borderId="1" xfId="0" applyNumberFormat="1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horizontal="center" vertical="center" wrapText="1"/>
    </xf>
    <xf numFmtId="166" fontId="7" fillId="0" borderId="1" xfId="0" applyNumberFormat="1" applyFont="1" applyFill="1" applyBorder="1" applyAlignment="1">
      <alignment horizontal="center" vertical="center" wrapText="1"/>
    </xf>
    <xf numFmtId="2" fontId="7" fillId="0" borderId="1" xfId="1" applyNumberFormat="1" applyFont="1" applyFill="1" applyBorder="1" applyAlignment="1">
      <alignment horizontal="left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2" fontId="11" fillId="0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1" fillId="3" borderId="1" xfId="0" applyNumberFormat="1" applyFont="1" applyFill="1" applyBorder="1" applyAlignment="1">
      <alignment horizontal="left" vertical="center" wrapText="1"/>
    </xf>
    <xf numFmtId="0" fontId="11" fillId="3" borderId="1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 wrapText="1"/>
    </xf>
    <xf numFmtId="165" fontId="11" fillId="3" borderId="1" xfId="0" applyNumberFormat="1" applyFont="1" applyFill="1" applyBorder="1" applyAlignment="1">
      <alignment horizontal="center" vertical="center" wrapText="1"/>
    </xf>
    <xf numFmtId="165" fontId="11" fillId="3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/>
    </xf>
    <xf numFmtId="0" fontId="10" fillId="3" borderId="1" xfId="0" applyNumberFormat="1" applyFont="1" applyFill="1" applyBorder="1"/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65" fontId="11" fillId="0" borderId="1" xfId="0" applyNumberFormat="1" applyFont="1" applyFill="1" applyBorder="1" applyAlignment="1">
      <alignment horizontal="center"/>
    </xf>
    <xf numFmtId="0" fontId="8" fillId="0" borderId="1" xfId="0" applyNumberFormat="1" applyFont="1" applyFill="1" applyBorder="1"/>
    <xf numFmtId="0" fontId="8" fillId="0" borderId="1" xfId="0" applyNumberFormat="1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/>
    <xf numFmtId="0" fontId="11" fillId="0" borderId="1" xfId="0" applyFont="1" applyFill="1" applyBorder="1"/>
    <xf numFmtId="0" fontId="11" fillId="3" borderId="1" xfId="0" applyNumberFormat="1" applyFont="1" applyFill="1" applyBorder="1"/>
    <xf numFmtId="0" fontId="10" fillId="0" borderId="1" xfId="0" applyFont="1" applyFill="1" applyBorder="1" applyAlignment="1">
      <alignment wrapText="1"/>
    </xf>
    <xf numFmtId="0" fontId="11" fillId="3" borderId="1" xfId="0" applyNumberFormat="1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/>
    </xf>
    <xf numFmtId="165" fontId="8" fillId="0" borderId="1" xfId="0" applyNumberFormat="1" applyFont="1" applyFill="1" applyBorder="1" applyAlignment="1">
      <alignment horizontal="center"/>
    </xf>
    <xf numFmtId="0" fontId="10" fillId="3" borderId="1" xfId="0" applyNumberFormat="1" applyFont="1" applyFill="1" applyBorder="1" applyAlignment="1">
      <alignment wrapText="1"/>
    </xf>
    <xf numFmtId="2" fontId="10" fillId="0" borderId="1" xfId="0" applyNumberFormat="1" applyFont="1" applyFill="1" applyBorder="1" applyAlignment="1">
      <alignment horizontal="center"/>
    </xf>
    <xf numFmtId="0" fontId="11" fillId="0" borderId="1" xfId="0" applyFont="1" applyBorder="1"/>
    <xf numFmtId="164" fontId="11" fillId="0" borderId="1" xfId="0" applyNumberFormat="1" applyFont="1" applyFill="1" applyBorder="1" applyAlignment="1">
      <alignment horizontal="center"/>
    </xf>
    <xf numFmtId="2" fontId="8" fillId="0" borderId="1" xfId="1" applyNumberFormat="1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center" wrapText="1"/>
    </xf>
    <xf numFmtId="0" fontId="11" fillId="3" borderId="1" xfId="0" applyNumberFormat="1" applyFont="1" applyFill="1" applyBorder="1" applyAlignment="1">
      <alignment vertical="center" wrapText="1"/>
    </xf>
    <xf numFmtId="0" fontId="7" fillId="4" borderId="1" xfId="0" applyNumberFormat="1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left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166" fontId="8" fillId="4" borderId="1" xfId="3" applyFont="1" applyFill="1" applyBorder="1" applyAlignment="1">
      <alignment horizontal="center" vertical="center" wrapText="1"/>
    </xf>
    <xf numFmtId="166" fontId="7" fillId="4" borderId="1" xfId="3" applyFont="1" applyFill="1" applyBorder="1" applyAlignment="1">
      <alignment horizontal="left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/>
    <xf numFmtId="0" fontId="11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/>
    <xf numFmtId="0" fontId="11" fillId="0" borderId="1" xfId="0" applyNumberFormat="1" applyFont="1" applyFill="1" applyBorder="1"/>
    <xf numFmtId="0" fontId="6" fillId="0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2" fontId="10" fillId="3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11" fillId="0" borderId="1" xfId="0" applyNumberFormat="1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wrapText="1"/>
    </xf>
    <xf numFmtId="165" fontId="11" fillId="0" borderId="1" xfId="0" applyNumberFormat="1" applyFont="1" applyFill="1" applyBorder="1" applyAlignment="1">
      <alignment horizontal="center" wrapText="1"/>
    </xf>
    <xf numFmtId="0" fontId="4" fillId="0" borderId="1" xfId="0" applyNumberFormat="1" applyFont="1" applyFill="1" applyBorder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7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vertical="center"/>
    </xf>
    <xf numFmtId="2" fontId="0" fillId="0" borderId="0" xfId="0" applyNumberFormat="1"/>
    <xf numFmtId="2" fontId="5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vertical="center" wrapText="1"/>
    </xf>
    <xf numFmtId="2" fontId="13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/>
    </xf>
    <xf numFmtId="2" fontId="18" fillId="0" borderId="1" xfId="0" applyNumberFormat="1" applyFont="1" applyFill="1" applyBorder="1" applyAlignment="1">
      <alignment horizontal="center"/>
    </xf>
    <xf numFmtId="2" fontId="18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 wrapText="1"/>
    </xf>
    <xf numFmtId="2" fontId="18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7" fillId="0" borderId="2" xfId="0" applyNumberFormat="1" applyFont="1" applyFill="1" applyBorder="1" applyAlignment="1">
      <alignment horizontal="center" vertical="center" wrapText="1"/>
    </xf>
    <xf numFmtId="0" fontId="17" fillId="0" borderId="3" xfId="0" applyNumberFormat="1" applyFont="1" applyFill="1" applyBorder="1" applyAlignment="1">
      <alignment horizontal="center" vertical="center" wrapText="1"/>
    </xf>
    <xf numFmtId="0" fontId="17" fillId="0" borderId="4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 2" xfId="4"/>
    <cellStyle name="Normal 2 3" xfId="2"/>
    <cellStyle name="Normal 3" xfId="5"/>
    <cellStyle name="Normal 3 2 2" xfId="3"/>
    <cellStyle name="Normal_Phase XI QS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51250816"/>
        <c:axId val="151252352"/>
      </c:barChart>
      <c:catAx>
        <c:axId val="15125081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1252352"/>
        <c:crosses val="autoZero"/>
        <c:auto val="1"/>
        <c:lblAlgn val="ctr"/>
        <c:lblOffset val="100"/>
      </c:catAx>
      <c:valAx>
        <c:axId val="15125235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125081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26331904"/>
        <c:axId val="151655168"/>
      </c:barChart>
      <c:catAx>
        <c:axId val="12633190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1655168"/>
        <c:crosses val="autoZero"/>
        <c:auto val="1"/>
        <c:lblAlgn val="ctr"/>
        <c:lblOffset val="100"/>
      </c:catAx>
      <c:valAx>
        <c:axId val="15165516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633190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6%20in%201%20PCHC%20NEW%20TYP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ile data ( M20 grade)"/>
      <sheetName val="pile data (2)"/>
      <sheetName val="  Coastal  Elec.Data "/>
      <sheetName val="duplicate"/>
      <sheetName val="lead  charge"/>
      <sheetName val="Elec.Data"/>
      <sheetName val="Elec.abs"/>
      <sheetName val="Data"/>
      <sheetName val="Develop"/>
      <sheetName val="Building (2)"/>
      <sheetName val="Det for 6 in 1 G+2 "/>
      <sheetName val="Det for 4 in 1 G+3"/>
      <sheetName val="Building+Dev"/>
      <sheetName val="Abstract"/>
      <sheetName val="G.Abstract"/>
      <sheetName val="Sheet1"/>
      <sheetName val="data -1"/>
      <sheetName val="Water tank"/>
      <sheetName val="sump"/>
      <sheetName val="PP"/>
      <sheetName val="paver road"/>
      <sheetName val="culvert"/>
      <sheetName val="PCHC 4 in 1"/>
      <sheetName val="Sweeper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61">
          <cell r="G361">
            <v>33.700000000000003</v>
          </cell>
        </row>
        <row r="386">
          <cell r="B386" t="str">
            <v>For PC/HC Qtrs 6 in 1 (G+2)</v>
          </cell>
        </row>
        <row r="389">
          <cell r="E389">
            <v>4.42</v>
          </cell>
          <cell r="F389">
            <v>0.3</v>
          </cell>
        </row>
        <row r="447">
          <cell r="B447" t="str">
            <v>For PC/HC Qtrs 6 in 1 (G+2)</v>
          </cell>
        </row>
        <row r="768">
          <cell r="B768" t="str">
            <v>For PC/HC Qtrs 6 in 1 (G+2)</v>
          </cell>
        </row>
        <row r="817">
          <cell r="B817" t="str">
            <v>For PC/HC Qtrs 6 in 1 (G+2)</v>
          </cell>
        </row>
        <row r="1280">
          <cell r="B1280" t="str">
            <v>For PC/HC Qtrs 6 in 1 (G+2)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1">
          <cell r="A1" t="str">
            <v>N/W: Construction of 1 No Asst jailor, 10 Nos warden and 1 No sweeper quarters at Vedasandur in Dindigul district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H1167"/>
  <sheetViews>
    <sheetView topLeftCell="A1151" zoomScaleSheetLayoutView="115" workbookViewId="0">
      <selection activeCell="A1154" sqref="A1154:H1166"/>
    </sheetView>
  </sheetViews>
  <sheetFormatPr defaultRowHeight="15"/>
  <cols>
    <col min="1" max="1" width="8.140625" style="122" customWidth="1"/>
    <col min="2" max="2" width="38.7109375" style="123" customWidth="1"/>
    <col min="3" max="3" width="5.140625" style="124" customWidth="1"/>
    <col min="4" max="4" width="5.85546875" style="124" customWidth="1"/>
    <col min="5" max="5" width="8.7109375" style="124" customWidth="1"/>
    <col min="6" max="6" width="9.42578125" style="124" customWidth="1"/>
    <col min="7" max="7" width="11.5703125" style="124" customWidth="1"/>
    <col min="8" max="8" width="16" style="125" customWidth="1"/>
  </cols>
  <sheetData>
    <row r="1" spans="1:8" ht="40.5" customHeight="1">
      <c r="A1" s="154" t="s">
        <v>716</v>
      </c>
      <c r="B1" s="154"/>
      <c r="C1" s="154"/>
      <c r="D1" s="154"/>
      <c r="E1" s="154"/>
      <c r="F1" s="154"/>
      <c r="G1" s="154"/>
      <c r="H1" s="154"/>
    </row>
    <row r="2" spans="1:8" ht="16.5">
      <c r="A2" s="155" t="s">
        <v>721</v>
      </c>
      <c r="B2" s="155"/>
      <c r="C2" s="155"/>
      <c r="D2" s="155"/>
      <c r="E2" s="155"/>
      <c r="F2" s="155"/>
      <c r="G2" s="155"/>
      <c r="H2" s="155"/>
    </row>
    <row r="3" spans="1:8" ht="16.5">
      <c r="A3" s="156" t="s">
        <v>337</v>
      </c>
      <c r="B3" s="156"/>
      <c r="C3" s="156"/>
      <c r="D3" s="156"/>
      <c r="E3" s="156"/>
      <c r="F3" s="156"/>
      <c r="G3" s="156"/>
      <c r="H3" s="156"/>
    </row>
    <row r="4" spans="1:8" ht="26.25" customHeight="1">
      <c r="A4" s="104" t="s">
        <v>338</v>
      </c>
      <c r="B4" s="104" t="s">
        <v>0</v>
      </c>
      <c r="C4" s="156" t="s">
        <v>339</v>
      </c>
      <c r="D4" s="156"/>
      <c r="E4" s="104" t="s">
        <v>1</v>
      </c>
      <c r="F4" s="104" t="s">
        <v>2</v>
      </c>
      <c r="G4" s="104" t="s">
        <v>3</v>
      </c>
      <c r="H4" s="6" t="s">
        <v>4</v>
      </c>
    </row>
    <row r="5" spans="1:8" s="2" customFormat="1" ht="33">
      <c r="A5" s="73">
        <v>1.1000000000000001</v>
      </c>
      <c r="B5" s="77" t="s">
        <v>118</v>
      </c>
      <c r="C5" s="66"/>
      <c r="D5" s="66"/>
      <c r="E5" s="66"/>
      <c r="F5" s="66"/>
      <c r="G5" s="66"/>
      <c r="H5" s="67"/>
    </row>
    <row r="6" spans="1:8" s="2" customFormat="1" ht="16.5">
      <c r="A6" s="51"/>
      <c r="B6" s="77" t="s">
        <v>694</v>
      </c>
      <c r="C6" s="66"/>
      <c r="D6" s="66"/>
      <c r="E6" s="66"/>
      <c r="F6" s="66"/>
      <c r="G6" s="66"/>
      <c r="H6" s="67"/>
    </row>
    <row r="7" spans="1:8" s="2" customFormat="1" ht="16.5">
      <c r="A7" s="51"/>
      <c r="B7" s="65" t="s">
        <v>251</v>
      </c>
      <c r="C7" s="66">
        <v>1</v>
      </c>
      <c r="D7" s="66">
        <v>8</v>
      </c>
      <c r="E7" s="67">
        <v>1.8</v>
      </c>
      <c r="F7" s="67">
        <v>1.8</v>
      </c>
      <c r="G7" s="67">
        <v>2</v>
      </c>
      <c r="H7" s="67">
        <f>PRODUCT(C7:G7)</f>
        <v>51.84</v>
      </c>
    </row>
    <row r="8" spans="1:8" s="2" customFormat="1" ht="16.5">
      <c r="A8" s="51"/>
      <c r="B8" s="65" t="s">
        <v>252</v>
      </c>
      <c r="C8" s="66">
        <v>1</v>
      </c>
      <c r="D8" s="66">
        <v>6</v>
      </c>
      <c r="E8" s="67">
        <v>2</v>
      </c>
      <c r="F8" s="67">
        <v>2</v>
      </c>
      <c r="G8" s="67">
        <v>2</v>
      </c>
      <c r="H8" s="67">
        <f t="shared" ref="H8:H35" si="0">PRODUCT(C8:G8)</f>
        <v>48</v>
      </c>
    </row>
    <row r="9" spans="1:8" s="2" customFormat="1" ht="16.5">
      <c r="A9" s="51"/>
      <c r="B9" s="65" t="s">
        <v>253</v>
      </c>
      <c r="C9" s="66">
        <v>1</v>
      </c>
      <c r="D9" s="66">
        <v>2</v>
      </c>
      <c r="E9" s="67">
        <v>2.2000000000000002</v>
      </c>
      <c r="F9" s="67">
        <v>2.2000000000000002</v>
      </c>
      <c r="G9" s="67">
        <v>2</v>
      </c>
      <c r="H9" s="67">
        <f t="shared" si="0"/>
        <v>19.360000000000003</v>
      </c>
    </row>
    <row r="10" spans="1:8" s="2" customFormat="1" ht="16.5">
      <c r="A10" s="51"/>
      <c r="B10" s="65" t="s">
        <v>263</v>
      </c>
      <c r="C10" s="66">
        <v>1</v>
      </c>
      <c r="D10" s="66">
        <v>4</v>
      </c>
      <c r="E10" s="67">
        <v>2.2999999999999998</v>
      </c>
      <c r="F10" s="67">
        <v>2.2999999999999998</v>
      </c>
      <c r="G10" s="67">
        <v>2</v>
      </c>
      <c r="H10" s="67">
        <f t="shared" si="0"/>
        <v>42.319999999999993</v>
      </c>
    </row>
    <row r="11" spans="1:8" s="2" customFormat="1" ht="16.5">
      <c r="A11" s="51"/>
      <c r="B11" s="65" t="s">
        <v>264</v>
      </c>
      <c r="C11" s="66">
        <v>1</v>
      </c>
      <c r="D11" s="66">
        <v>2</v>
      </c>
      <c r="E11" s="68">
        <v>3.5150000000000001</v>
      </c>
      <c r="F11" s="67">
        <v>2.2000000000000002</v>
      </c>
      <c r="G11" s="67">
        <v>2</v>
      </c>
      <c r="H11" s="67">
        <f t="shared" si="0"/>
        <v>30.932000000000002</v>
      </c>
    </row>
    <row r="12" spans="1:8" s="2" customFormat="1" ht="16.5">
      <c r="A12" s="51"/>
      <c r="B12" s="65"/>
      <c r="C12" s="66"/>
      <c r="D12" s="66"/>
      <c r="E12" s="67"/>
      <c r="F12" s="67"/>
      <c r="G12" s="67"/>
      <c r="H12" s="67"/>
    </row>
    <row r="13" spans="1:8" s="2" customFormat="1" ht="16.5">
      <c r="A13" s="51"/>
      <c r="B13" s="77" t="s">
        <v>121</v>
      </c>
      <c r="C13" s="66"/>
      <c r="D13" s="66"/>
      <c r="E13" s="66"/>
      <c r="F13" s="66"/>
      <c r="G13" s="66"/>
      <c r="H13" s="67"/>
    </row>
    <row r="14" spans="1:8" s="2" customFormat="1" ht="16.5">
      <c r="A14" s="51"/>
      <c r="B14" s="65" t="s">
        <v>665</v>
      </c>
      <c r="C14" s="66">
        <v>1</v>
      </c>
      <c r="D14" s="66">
        <v>1</v>
      </c>
      <c r="E14" s="66">
        <v>51.07</v>
      </c>
      <c r="F14" s="66">
        <v>0.38</v>
      </c>
      <c r="G14" s="67">
        <v>0.3</v>
      </c>
      <c r="H14" s="67">
        <f t="shared" si="0"/>
        <v>5.8219799999999999</v>
      </c>
    </row>
    <row r="15" spans="1:8" s="2" customFormat="1" ht="16.5">
      <c r="A15" s="51"/>
      <c r="B15" s="102" t="s">
        <v>695</v>
      </c>
      <c r="C15" s="79">
        <v>1</v>
      </c>
      <c r="D15" s="79">
        <v>2</v>
      </c>
      <c r="E15" s="79">
        <v>2.9</v>
      </c>
      <c r="F15" s="66">
        <v>0.38</v>
      </c>
      <c r="G15" s="67">
        <v>0.3</v>
      </c>
      <c r="H15" s="67">
        <f t="shared" si="0"/>
        <v>0.6611999999999999</v>
      </c>
    </row>
    <row r="16" spans="1:8" s="2" customFormat="1" ht="16.5">
      <c r="A16" s="51"/>
      <c r="B16" s="118" t="s">
        <v>696</v>
      </c>
      <c r="C16" s="79">
        <v>1</v>
      </c>
      <c r="D16" s="79">
        <v>2</v>
      </c>
      <c r="E16" s="67">
        <v>2.1379999999999999</v>
      </c>
      <c r="F16" s="66">
        <v>0.38</v>
      </c>
      <c r="G16" s="67">
        <v>0.3</v>
      </c>
      <c r="H16" s="67">
        <f t="shared" si="0"/>
        <v>0.48746399999999995</v>
      </c>
    </row>
    <row r="17" spans="1:8" s="2" customFormat="1" ht="30.75" customHeight="1">
      <c r="A17" s="51"/>
      <c r="B17" s="118" t="s">
        <v>697</v>
      </c>
      <c r="C17" s="119">
        <v>2</v>
      </c>
      <c r="D17" s="119">
        <v>2</v>
      </c>
      <c r="E17" s="120">
        <v>2.835</v>
      </c>
      <c r="F17" s="66">
        <v>0.38</v>
      </c>
      <c r="G17" s="67">
        <v>0.3</v>
      </c>
      <c r="H17" s="67">
        <f t="shared" si="0"/>
        <v>1.2927599999999999</v>
      </c>
    </row>
    <row r="18" spans="1:8" s="2" customFormat="1" ht="16.5">
      <c r="A18" s="51"/>
      <c r="B18" s="118" t="s">
        <v>698</v>
      </c>
      <c r="C18" s="79">
        <v>1</v>
      </c>
      <c r="D18" s="79">
        <v>2</v>
      </c>
      <c r="E18" s="68">
        <v>6.1150000000000002</v>
      </c>
      <c r="F18" s="66">
        <v>0.38</v>
      </c>
      <c r="G18" s="67">
        <v>0.3</v>
      </c>
      <c r="H18" s="67">
        <f t="shared" si="0"/>
        <v>1.39422</v>
      </c>
    </row>
    <row r="19" spans="1:8" s="2" customFormat="1" ht="33">
      <c r="A19" s="51"/>
      <c r="B19" s="65" t="s">
        <v>699</v>
      </c>
      <c r="C19" s="66">
        <v>1</v>
      </c>
      <c r="D19" s="66">
        <v>2</v>
      </c>
      <c r="E19" s="66">
        <v>8.0250000000000004</v>
      </c>
      <c r="F19" s="66">
        <v>0.38</v>
      </c>
      <c r="G19" s="71">
        <v>0.3</v>
      </c>
      <c r="H19" s="67">
        <f t="shared" si="0"/>
        <v>1.8296999999999999</v>
      </c>
    </row>
    <row r="20" spans="1:8" s="2" customFormat="1" ht="16.5">
      <c r="A20" s="51"/>
      <c r="B20" s="65" t="s">
        <v>700</v>
      </c>
      <c r="C20" s="66">
        <v>1</v>
      </c>
      <c r="D20" s="66">
        <v>1</v>
      </c>
      <c r="E20" s="66">
        <v>1.85</v>
      </c>
      <c r="F20" s="66">
        <v>0.38</v>
      </c>
      <c r="G20" s="67">
        <v>0.3</v>
      </c>
      <c r="H20" s="67">
        <f t="shared" si="0"/>
        <v>0.2109</v>
      </c>
    </row>
    <row r="21" spans="1:8" s="2" customFormat="1" ht="16.5">
      <c r="A21" s="51"/>
      <c r="B21" s="77" t="s">
        <v>701</v>
      </c>
      <c r="C21" s="66">
        <v>1</v>
      </c>
      <c r="D21" s="66">
        <v>1</v>
      </c>
      <c r="E21" s="66">
        <v>6.77</v>
      </c>
      <c r="F21" s="66">
        <v>0.38</v>
      </c>
      <c r="G21" s="67">
        <v>0.3</v>
      </c>
      <c r="H21" s="67">
        <f t="shared" si="0"/>
        <v>0.77178000000000002</v>
      </c>
    </row>
    <row r="22" spans="1:8" s="2" customFormat="1" ht="16.5">
      <c r="A22" s="51"/>
      <c r="B22" s="77" t="s">
        <v>719</v>
      </c>
      <c r="C22" s="66">
        <v>1</v>
      </c>
      <c r="D22" s="66">
        <v>6</v>
      </c>
      <c r="E22" s="66">
        <v>1.36</v>
      </c>
      <c r="F22" s="66">
        <v>1.36</v>
      </c>
      <c r="G22" s="67">
        <v>0.9</v>
      </c>
      <c r="H22" s="67">
        <f t="shared" si="0"/>
        <v>9.987840000000002</v>
      </c>
    </row>
    <row r="23" spans="1:8" s="2" customFormat="1" ht="16.5">
      <c r="A23" s="51"/>
      <c r="B23" s="77" t="s">
        <v>720</v>
      </c>
      <c r="C23" s="66">
        <v>1</v>
      </c>
      <c r="D23" s="66">
        <v>1</v>
      </c>
      <c r="E23" s="66">
        <v>2.76</v>
      </c>
      <c r="F23" s="66">
        <v>1.65</v>
      </c>
      <c r="G23" s="67">
        <v>0.3</v>
      </c>
      <c r="H23" s="67">
        <f t="shared" si="0"/>
        <v>1.3661999999999999</v>
      </c>
    </row>
    <row r="24" spans="1:8" s="2" customFormat="1" ht="16.5">
      <c r="A24" s="51"/>
      <c r="B24" s="65" t="s">
        <v>702</v>
      </c>
      <c r="C24" s="66"/>
      <c r="D24" s="66"/>
      <c r="E24" s="67"/>
      <c r="F24" s="66"/>
      <c r="G24" s="67"/>
      <c r="H24" s="67"/>
    </row>
    <row r="25" spans="1:8" s="2" customFormat="1" ht="16.5">
      <c r="A25" s="51"/>
      <c r="B25" s="65" t="s">
        <v>703</v>
      </c>
      <c r="C25" s="66">
        <v>-1</v>
      </c>
      <c r="D25" s="66">
        <v>2</v>
      </c>
      <c r="E25" s="67">
        <v>2.66</v>
      </c>
      <c r="F25" s="66">
        <v>0.38</v>
      </c>
      <c r="G25" s="67">
        <v>0.3</v>
      </c>
      <c r="H25" s="67">
        <f t="shared" si="0"/>
        <v>-0.60648000000000002</v>
      </c>
    </row>
    <row r="26" spans="1:8" s="2" customFormat="1" ht="16.5">
      <c r="A26" s="51"/>
      <c r="B26" s="65" t="s">
        <v>703</v>
      </c>
      <c r="C26" s="66">
        <v>-1</v>
      </c>
      <c r="D26" s="66">
        <v>2</v>
      </c>
      <c r="E26" s="67">
        <v>2.2450000000000001</v>
      </c>
      <c r="F26" s="66">
        <v>0.38</v>
      </c>
      <c r="G26" s="67">
        <v>0.3</v>
      </c>
      <c r="H26" s="67">
        <f t="shared" si="0"/>
        <v>-0.51185999999999998</v>
      </c>
    </row>
    <row r="27" spans="1:8" s="2" customFormat="1" ht="16.5">
      <c r="A27" s="51"/>
      <c r="B27" s="65" t="s">
        <v>703</v>
      </c>
      <c r="C27" s="66">
        <v>-1</v>
      </c>
      <c r="D27" s="66">
        <v>2</v>
      </c>
      <c r="E27" s="67">
        <v>1.645</v>
      </c>
      <c r="F27" s="66">
        <v>0.38</v>
      </c>
      <c r="G27" s="67">
        <v>0.3</v>
      </c>
      <c r="H27" s="67">
        <f t="shared" si="0"/>
        <v>-0.37506</v>
      </c>
    </row>
    <row r="28" spans="1:8" s="2" customFormat="1" ht="16.5">
      <c r="A28" s="51"/>
      <c r="B28" s="65" t="s">
        <v>704</v>
      </c>
      <c r="C28" s="66">
        <v>-1</v>
      </c>
      <c r="D28" s="66">
        <v>2</v>
      </c>
      <c r="E28" s="67">
        <v>1.7849999999999999</v>
      </c>
      <c r="F28" s="66">
        <v>0.38</v>
      </c>
      <c r="G28" s="67">
        <v>0.3</v>
      </c>
      <c r="H28" s="67">
        <f t="shared" si="0"/>
        <v>-0.40698000000000001</v>
      </c>
    </row>
    <row r="29" spans="1:8" s="2" customFormat="1" ht="16.5">
      <c r="A29" s="51"/>
      <c r="B29" s="65" t="s">
        <v>705</v>
      </c>
      <c r="C29" s="66">
        <v>-1</v>
      </c>
      <c r="D29" s="66">
        <v>2</v>
      </c>
      <c r="E29" s="67">
        <v>2.81</v>
      </c>
      <c r="F29" s="66">
        <v>0.38</v>
      </c>
      <c r="G29" s="67">
        <v>0.3</v>
      </c>
      <c r="H29" s="67">
        <f t="shared" si="0"/>
        <v>-0.64068000000000003</v>
      </c>
    </row>
    <row r="30" spans="1:8" s="2" customFormat="1" ht="16.5">
      <c r="A30" s="51"/>
      <c r="B30" s="65" t="s">
        <v>705</v>
      </c>
      <c r="C30" s="66">
        <v>-1</v>
      </c>
      <c r="D30" s="66">
        <v>2</v>
      </c>
      <c r="E30" s="67">
        <v>2.8849999999999998</v>
      </c>
      <c r="F30" s="66">
        <v>0.38</v>
      </c>
      <c r="G30" s="67">
        <v>0.3</v>
      </c>
      <c r="H30" s="67">
        <f t="shared" si="0"/>
        <v>-0.65777999999999992</v>
      </c>
    </row>
    <row r="31" spans="1:8" s="2" customFormat="1" ht="16.5">
      <c r="A31" s="51"/>
      <c r="B31" s="65" t="s">
        <v>705</v>
      </c>
      <c r="C31" s="66">
        <v>-1</v>
      </c>
      <c r="D31" s="66">
        <v>2</v>
      </c>
      <c r="E31" s="66">
        <v>2.81</v>
      </c>
      <c r="F31" s="71">
        <v>0.38</v>
      </c>
      <c r="G31" s="71">
        <v>0.3</v>
      </c>
      <c r="H31" s="67">
        <f t="shared" si="0"/>
        <v>-0.64068000000000003</v>
      </c>
    </row>
    <row r="32" spans="1:8" s="2" customFormat="1" ht="16.5">
      <c r="A32" s="98"/>
      <c r="B32" s="102" t="s">
        <v>706</v>
      </c>
      <c r="C32" s="79">
        <v>-1</v>
      </c>
      <c r="D32" s="79">
        <v>2</v>
      </c>
      <c r="E32" s="79">
        <v>3.11</v>
      </c>
      <c r="F32" s="79">
        <v>0.38</v>
      </c>
      <c r="G32" s="71">
        <v>0.3</v>
      </c>
      <c r="H32" s="67">
        <f t="shared" si="0"/>
        <v>-0.70907999999999993</v>
      </c>
    </row>
    <row r="33" spans="1:8" s="2" customFormat="1" ht="16.5">
      <c r="A33" s="100"/>
      <c r="B33" s="102" t="s">
        <v>707</v>
      </c>
      <c r="C33" s="79">
        <v>-1</v>
      </c>
      <c r="D33" s="79">
        <v>2</v>
      </c>
      <c r="E33" s="79">
        <v>3.1850000000000001</v>
      </c>
      <c r="F33" s="79">
        <v>0.38</v>
      </c>
      <c r="G33" s="71">
        <v>0.3</v>
      </c>
      <c r="H33" s="67">
        <f t="shared" si="0"/>
        <v>-0.72617999999999994</v>
      </c>
    </row>
    <row r="34" spans="1:8" s="2" customFormat="1" ht="16.5">
      <c r="A34" s="100"/>
      <c r="B34" s="65" t="s">
        <v>708</v>
      </c>
      <c r="C34" s="66">
        <v>-1</v>
      </c>
      <c r="D34" s="66">
        <v>2</v>
      </c>
      <c r="E34" s="67">
        <v>6.9950000000000001</v>
      </c>
      <c r="F34" s="67">
        <v>0.38</v>
      </c>
      <c r="G34" s="67">
        <v>0.3</v>
      </c>
      <c r="H34" s="67">
        <f t="shared" si="0"/>
        <v>-1.5948599999999999</v>
      </c>
    </row>
    <row r="35" spans="1:8" s="2" customFormat="1" ht="16.5">
      <c r="A35" s="100"/>
      <c r="B35" s="65" t="s">
        <v>709</v>
      </c>
      <c r="C35" s="66">
        <v>-1</v>
      </c>
      <c r="D35" s="66">
        <v>2</v>
      </c>
      <c r="E35" s="67">
        <v>4.22</v>
      </c>
      <c r="F35" s="67">
        <v>0.38</v>
      </c>
      <c r="G35" s="67">
        <v>0.3</v>
      </c>
      <c r="H35" s="67">
        <f t="shared" si="0"/>
        <v>-0.9621599999999999</v>
      </c>
    </row>
    <row r="36" spans="1:8" s="2" customFormat="1" ht="16.5">
      <c r="A36" s="100"/>
      <c r="B36" s="65"/>
      <c r="C36" s="66"/>
      <c r="D36" s="66"/>
      <c r="E36" s="67"/>
      <c r="F36" s="67"/>
      <c r="G36" s="67"/>
      <c r="H36" s="67"/>
    </row>
    <row r="37" spans="1:8" s="2" customFormat="1" ht="16.5">
      <c r="A37" s="100"/>
      <c r="B37" s="65"/>
      <c r="C37" s="66"/>
      <c r="D37" s="66"/>
      <c r="E37" s="68"/>
      <c r="F37" s="67"/>
      <c r="G37" s="67"/>
      <c r="H37" s="67">
        <f>SUM(H7:H36)</f>
        <v>208.44424399999994</v>
      </c>
    </row>
    <row r="38" spans="1:8" s="2" customFormat="1" ht="16.5">
      <c r="A38" s="100"/>
      <c r="B38" s="65"/>
      <c r="C38" s="66"/>
      <c r="D38" s="66"/>
      <c r="E38" s="68"/>
      <c r="F38" s="67" t="s">
        <v>115</v>
      </c>
      <c r="G38" s="67">
        <v>208.45</v>
      </c>
      <c r="H38" s="67" t="s">
        <v>340</v>
      </c>
    </row>
    <row r="39" spans="1:8" s="2" customFormat="1" ht="24.75" customHeight="1">
      <c r="A39" s="100">
        <v>1.1000000000000001</v>
      </c>
      <c r="B39" s="86" t="s">
        <v>118</v>
      </c>
      <c r="C39" s="66"/>
      <c r="D39" s="66"/>
      <c r="E39" s="67"/>
      <c r="F39" s="67"/>
      <c r="G39" s="67"/>
      <c r="H39" s="67"/>
    </row>
    <row r="40" spans="1:8" s="2" customFormat="1" ht="16.5">
      <c r="A40" s="100"/>
      <c r="B40" s="69" t="s">
        <v>710</v>
      </c>
      <c r="C40" s="70"/>
      <c r="D40" s="70"/>
      <c r="E40" s="71"/>
      <c r="F40" s="71"/>
      <c r="G40" s="71"/>
      <c r="H40" s="71"/>
    </row>
    <row r="41" spans="1:8" s="2" customFormat="1" ht="16.5">
      <c r="A41" s="100"/>
      <c r="B41" s="69" t="s">
        <v>251</v>
      </c>
      <c r="C41" s="70">
        <v>1</v>
      </c>
      <c r="D41" s="70">
        <v>8</v>
      </c>
      <c r="E41" s="67">
        <v>1.8</v>
      </c>
      <c r="F41" s="67">
        <v>1.8</v>
      </c>
      <c r="G41" s="71">
        <v>0.7</v>
      </c>
      <c r="H41" s="67">
        <f t="shared" ref="H41:H45" si="1">PRODUCT(C41:G41)</f>
        <v>18.143999999999998</v>
      </c>
    </row>
    <row r="42" spans="1:8" s="2" customFormat="1" ht="16.5">
      <c r="A42" s="104"/>
      <c r="B42" s="17" t="s">
        <v>252</v>
      </c>
      <c r="C42" s="106">
        <v>1</v>
      </c>
      <c r="D42" s="106">
        <v>6</v>
      </c>
      <c r="E42" s="67">
        <v>2</v>
      </c>
      <c r="F42" s="67">
        <v>2</v>
      </c>
      <c r="G42" s="71">
        <v>0.7</v>
      </c>
      <c r="H42" s="67">
        <f t="shared" si="1"/>
        <v>16.799999999999997</v>
      </c>
    </row>
    <row r="43" spans="1:8" s="2" customFormat="1" ht="16.5">
      <c r="A43" s="100"/>
      <c r="B43" s="85" t="s">
        <v>253</v>
      </c>
      <c r="C43" s="70">
        <v>1</v>
      </c>
      <c r="D43" s="70">
        <v>2</v>
      </c>
      <c r="E43" s="67">
        <v>2.2000000000000002</v>
      </c>
      <c r="F43" s="67">
        <v>2.2000000000000002</v>
      </c>
      <c r="G43" s="71">
        <v>0.7</v>
      </c>
      <c r="H43" s="67">
        <f t="shared" si="1"/>
        <v>6.7760000000000007</v>
      </c>
    </row>
    <row r="44" spans="1:8" s="2" customFormat="1" ht="16.5">
      <c r="A44" s="100"/>
      <c r="B44" s="69" t="s">
        <v>263</v>
      </c>
      <c r="C44" s="70">
        <v>1</v>
      </c>
      <c r="D44" s="70">
        <v>4</v>
      </c>
      <c r="E44" s="67">
        <v>2.2999999999999998</v>
      </c>
      <c r="F44" s="67">
        <v>2.2999999999999998</v>
      </c>
      <c r="G44" s="71">
        <v>0.7</v>
      </c>
      <c r="H44" s="67">
        <f t="shared" si="1"/>
        <v>14.811999999999996</v>
      </c>
    </row>
    <row r="45" spans="1:8" s="2" customFormat="1" ht="16.5">
      <c r="A45" s="100"/>
      <c r="B45" s="69" t="s">
        <v>264</v>
      </c>
      <c r="C45" s="70">
        <v>1</v>
      </c>
      <c r="D45" s="70">
        <v>2</v>
      </c>
      <c r="E45" s="68">
        <v>3.5150000000000001</v>
      </c>
      <c r="F45" s="67">
        <v>2.2000000000000002</v>
      </c>
      <c r="G45" s="71">
        <v>0.7</v>
      </c>
      <c r="H45" s="67">
        <f t="shared" si="1"/>
        <v>10.8262</v>
      </c>
    </row>
    <row r="46" spans="1:8" s="2" customFormat="1" ht="16.5">
      <c r="A46" s="100"/>
      <c r="B46" s="69"/>
      <c r="C46" s="70"/>
      <c r="D46" s="70"/>
      <c r="E46" s="71"/>
      <c r="F46" s="71"/>
      <c r="G46" s="71"/>
      <c r="H46" s="67"/>
    </row>
    <row r="47" spans="1:8" s="2" customFormat="1" ht="16.5">
      <c r="A47" s="100"/>
      <c r="B47" s="69"/>
      <c r="C47" s="70"/>
      <c r="D47" s="70"/>
      <c r="E47" s="71"/>
      <c r="F47" s="72"/>
      <c r="G47" s="72"/>
      <c r="H47" s="71">
        <f>SUM(H41:H46)</f>
        <v>67.358199999999997</v>
      </c>
    </row>
    <row r="48" spans="1:8" s="2" customFormat="1" ht="16.5">
      <c r="A48" s="100"/>
      <c r="B48" s="69"/>
      <c r="C48" s="70"/>
      <c r="D48" s="66"/>
      <c r="E48" s="71"/>
      <c r="F48" s="72" t="s">
        <v>115</v>
      </c>
      <c r="G48" s="72">
        <v>67.400000000000006</v>
      </c>
      <c r="H48" s="71" t="s">
        <v>340</v>
      </c>
    </row>
    <row r="49" spans="1:8" s="4" customFormat="1" ht="16.5">
      <c r="A49" s="100">
        <v>2.1</v>
      </c>
      <c r="B49" s="69" t="s">
        <v>126</v>
      </c>
      <c r="C49" s="70"/>
      <c r="D49" s="66"/>
      <c r="E49" s="71"/>
      <c r="F49" s="72"/>
      <c r="G49" s="72"/>
      <c r="H49" s="71"/>
    </row>
    <row r="50" spans="1:8" s="2" customFormat="1" ht="16.5">
      <c r="A50" s="100"/>
      <c r="B50" s="69" t="s">
        <v>127</v>
      </c>
      <c r="C50" s="70">
        <v>1</v>
      </c>
      <c r="D50" s="70">
        <v>2</v>
      </c>
      <c r="E50" s="71">
        <v>3.23</v>
      </c>
      <c r="F50" s="71">
        <v>3.05</v>
      </c>
      <c r="G50" s="71">
        <v>0.15</v>
      </c>
      <c r="H50" s="67">
        <f t="shared" ref="H50:H57" si="2">PRODUCT(C50:G50)</f>
        <v>2.9554499999999999</v>
      </c>
    </row>
    <row r="51" spans="1:8" s="2" customFormat="1" ht="16.5">
      <c r="A51" s="100"/>
      <c r="B51" s="69" t="s">
        <v>128</v>
      </c>
      <c r="C51" s="70">
        <v>1</v>
      </c>
      <c r="D51" s="70">
        <v>2</v>
      </c>
      <c r="E51" s="71">
        <v>4.7149999999999999</v>
      </c>
      <c r="F51" s="71">
        <v>3.05</v>
      </c>
      <c r="G51" s="71">
        <v>0.15</v>
      </c>
      <c r="H51" s="67">
        <f t="shared" si="2"/>
        <v>4.3142249999999995</v>
      </c>
    </row>
    <row r="52" spans="1:8" s="2" customFormat="1" ht="16.5">
      <c r="A52" s="100"/>
      <c r="B52" s="69" t="s">
        <v>129</v>
      </c>
      <c r="C52" s="70">
        <v>1</v>
      </c>
      <c r="D52" s="70">
        <v>2</v>
      </c>
      <c r="E52" s="71">
        <v>3.1</v>
      </c>
      <c r="F52" s="71">
        <v>2.9849999999999999</v>
      </c>
      <c r="G52" s="71">
        <v>0.15</v>
      </c>
      <c r="H52" s="67">
        <f t="shared" si="2"/>
        <v>2.7760500000000001</v>
      </c>
    </row>
    <row r="53" spans="1:8" s="2" customFormat="1" ht="16.5">
      <c r="A53" s="100"/>
      <c r="B53" s="69" t="s">
        <v>167</v>
      </c>
      <c r="C53" s="70">
        <v>1</v>
      </c>
      <c r="D53" s="66">
        <v>2</v>
      </c>
      <c r="E53" s="71">
        <v>2.33</v>
      </c>
      <c r="F53" s="71">
        <v>2.9849999999999999</v>
      </c>
      <c r="G53" s="71">
        <v>0.15</v>
      </c>
      <c r="H53" s="67">
        <f t="shared" si="2"/>
        <v>2.0865149999999999</v>
      </c>
    </row>
    <row r="54" spans="1:8" s="2" customFormat="1" ht="16.5">
      <c r="A54" s="100"/>
      <c r="B54" s="69" t="s">
        <v>168</v>
      </c>
      <c r="C54" s="70">
        <v>1</v>
      </c>
      <c r="D54" s="66">
        <v>2</v>
      </c>
      <c r="E54" s="71">
        <v>1.085</v>
      </c>
      <c r="F54" s="71">
        <v>2.9849999999999999</v>
      </c>
      <c r="G54" s="71">
        <v>0.15</v>
      </c>
      <c r="H54" s="67">
        <f t="shared" si="2"/>
        <v>0.9716174999999998</v>
      </c>
    </row>
    <row r="55" spans="1:8" s="2" customFormat="1" ht="16.5">
      <c r="A55" s="100"/>
      <c r="B55" s="69" t="s">
        <v>130</v>
      </c>
      <c r="C55" s="70">
        <v>1</v>
      </c>
      <c r="D55" s="66">
        <v>2</v>
      </c>
      <c r="E55" s="71">
        <v>1.085</v>
      </c>
      <c r="F55" s="71">
        <v>2.2850000000000001</v>
      </c>
      <c r="G55" s="71">
        <v>0.15</v>
      </c>
      <c r="H55" s="67">
        <f t="shared" si="2"/>
        <v>0.74376750000000003</v>
      </c>
    </row>
    <row r="56" spans="1:8" s="2" customFormat="1" ht="16.5">
      <c r="A56" s="100"/>
      <c r="B56" s="69" t="s">
        <v>131</v>
      </c>
      <c r="C56" s="70">
        <v>1</v>
      </c>
      <c r="D56" s="66">
        <v>1</v>
      </c>
      <c r="E56" s="71">
        <v>2</v>
      </c>
      <c r="F56" s="71">
        <v>3.585</v>
      </c>
      <c r="G56" s="71">
        <v>0.15</v>
      </c>
      <c r="H56" s="67">
        <f t="shared" si="2"/>
        <v>1.0754999999999999</v>
      </c>
    </row>
    <row r="57" spans="1:8" s="2" customFormat="1" ht="16.5">
      <c r="A57" s="100"/>
      <c r="B57" s="69" t="s">
        <v>169</v>
      </c>
      <c r="C57" s="70">
        <v>1</v>
      </c>
      <c r="D57" s="66">
        <v>1</v>
      </c>
      <c r="E57" s="71">
        <v>2</v>
      </c>
      <c r="F57" s="71">
        <v>3.05</v>
      </c>
      <c r="G57" s="71">
        <v>0.15</v>
      </c>
      <c r="H57" s="67">
        <f t="shared" si="2"/>
        <v>0.91499999999999992</v>
      </c>
    </row>
    <row r="58" spans="1:8" s="2" customFormat="1" ht="16.5">
      <c r="A58" s="100"/>
      <c r="B58" s="69"/>
      <c r="C58" s="70"/>
      <c r="D58" s="66"/>
      <c r="E58" s="71"/>
      <c r="F58" s="72"/>
      <c r="G58" s="72"/>
      <c r="H58" s="71">
        <f>SUM(H50:H57)</f>
        <v>15.838125</v>
      </c>
    </row>
    <row r="59" spans="1:8" s="2" customFormat="1" ht="16.5">
      <c r="A59" s="100"/>
      <c r="B59" s="69"/>
      <c r="C59" s="70"/>
      <c r="D59" s="70"/>
      <c r="E59" s="71"/>
      <c r="F59" s="72" t="s">
        <v>115</v>
      </c>
      <c r="G59" s="72">
        <v>15.85</v>
      </c>
      <c r="H59" s="72" t="s">
        <v>340</v>
      </c>
    </row>
    <row r="60" spans="1:8" s="4" customFormat="1" ht="16.5">
      <c r="A60" s="98">
        <v>13.1</v>
      </c>
      <c r="B60" s="101" t="s">
        <v>722</v>
      </c>
      <c r="C60" s="70"/>
      <c r="D60" s="70"/>
      <c r="E60" s="71"/>
      <c r="F60" s="72"/>
      <c r="G60" s="72"/>
      <c r="H60" s="72"/>
    </row>
    <row r="61" spans="1:8" s="2" customFormat="1" ht="16.5">
      <c r="A61" s="100"/>
      <c r="B61" s="69" t="s">
        <v>127</v>
      </c>
      <c r="C61" s="70">
        <v>1</v>
      </c>
      <c r="D61" s="70">
        <v>2</v>
      </c>
      <c r="E61" s="71">
        <v>3.23</v>
      </c>
      <c r="F61" s="71">
        <v>3.05</v>
      </c>
      <c r="G61" s="80">
        <v>0.375</v>
      </c>
      <c r="H61" s="67">
        <f t="shared" ref="H61:H67" si="3">PRODUCT(C61:G61)</f>
        <v>7.3886249999999993</v>
      </c>
    </row>
    <row r="62" spans="1:8" s="2" customFormat="1" ht="16.5">
      <c r="A62" s="73"/>
      <c r="B62" s="75" t="s">
        <v>128</v>
      </c>
      <c r="C62" s="66">
        <v>1</v>
      </c>
      <c r="D62" s="66">
        <v>2</v>
      </c>
      <c r="E62" s="66">
        <v>4.7149999999999999</v>
      </c>
      <c r="F62" s="66">
        <v>3.05</v>
      </c>
      <c r="G62" s="80">
        <v>0.375</v>
      </c>
      <c r="H62" s="67">
        <f t="shared" si="3"/>
        <v>10.785562499999999</v>
      </c>
    </row>
    <row r="63" spans="1:8" s="2" customFormat="1" ht="16.5">
      <c r="A63" s="51"/>
      <c r="B63" s="75" t="s">
        <v>129</v>
      </c>
      <c r="C63" s="66">
        <v>1</v>
      </c>
      <c r="D63" s="66">
        <v>2</v>
      </c>
      <c r="E63" s="68">
        <v>3.1</v>
      </c>
      <c r="F63" s="66">
        <v>2.9849999999999999</v>
      </c>
      <c r="G63" s="80">
        <v>0.375</v>
      </c>
      <c r="H63" s="67">
        <f t="shared" si="3"/>
        <v>6.9401250000000001</v>
      </c>
    </row>
    <row r="64" spans="1:8" s="2" customFormat="1" ht="16.5">
      <c r="A64" s="51"/>
      <c r="B64" s="75" t="s">
        <v>167</v>
      </c>
      <c r="C64" s="66">
        <v>1</v>
      </c>
      <c r="D64" s="66">
        <v>2</v>
      </c>
      <c r="E64" s="68">
        <v>2.33</v>
      </c>
      <c r="F64" s="66">
        <v>2.9849999999999999</v>
      </c>
      <c r="G64" s="80">
        <v>0.375</v>
      </c>
      <c r="H64" s="67">
        <f t="shared" si="3"/>
        <v>5.2162875</v>
      </c>
    </row>
    <row r="65" spans="1:8" s="2" customFormat="1" ht="16.5">
      <c r="A65" s="51"/>
      <c r="B65" s="75" t="s">
        <v>168</v>
      </c>
      <c r="C65" s="66">
        <v>1</v>
      </c>
      <c r="D65" s="66">
        <v>2</v>
      </c>
      <c r="E65" s="68">
        <v>1.085</v>
      </c>
      <c r="F65" s="68">
        <v>2.9849999999999999</v>
      </c>
      <c r="G65" s="80">
        <v>0.375</v>
      </c>
      <c r="H65" s="67">
        <f t="shared" si="3"/>
        <v>2.4290437499999999</v>
      </c>
    </row>
    <row r="66" spans="1:8" s="2" customFormat="1" ht="16.5">
      <c r="A66" s="51"/>
      <c r="B66" s="75" t="s">
        <v>130</v>
      </c>
      <c r="C66" s="66">
        <v>1</v>
      </c>
      <c r="D66" s="66">
        <v>2</v>
      </c>
      <c r="E66" s="68">
        <v>1.085</v>
      </c>
      <c r="F66" s="68">
        <v>2.2850000000000001</v>
      </c>
      <c r="G66" s="80">
        <v>0.375</v>
      </c>
      <c r="H66" s="67">
        <f t="shared" si="3"/>
        <v>1.8594187500000001</v>
      </c>
    </row>
    <row r="67" spans="1:8" s="2" customFormat="1" ht="16.5">
      <c r="A67" s="51"/>
      <c r="B67" s="75" t="s">
        <v>131</v>
      </c>
      <c r="C67" s="66">
        <v>1</v>
      </c>
      <c r="D67" s="66">
        <v>1</v>
      </c>
      <c r="E67" s="68">
        <v>2</v>
      </c>
      <c r="F67" s="68">
        <v>3.585</v>
      </c>
      <c r="G67" s="80">
        <v>0.375</v>
      </c>
      <c r="H67" s="67">
        <f t="shared" si="3"/>
        <v>2.6887499999999998</v>
      </c>
    </row>
    <row r="68" spans="1:8" s="2" customFormat="1" ht="16.5">
      <c r="A68" s="51"/>
      <c r="B68" s="75" t="s">
        <v>169</v>
      </c>
      <c r="C68" s="66">
        <v>1</v>
      </c>
      <c r="D68" s="66">
        <v>1</v>
      </c>
      <c r="E68" s="68">
        <v>2</v>
      </c>
      <c r="F68" s="67">
        <v>3.05</v>
      </c>
      <c r="G68" s="80">
        <v>0.375</v>
      </c>
      <c r="H68" s="67">
        <f>PRODUCT(C68:G68)</f>
        <v>2.2874999999999996</v>
      </c>
    </row>
    <row r="69" spans="1:8" s="2" customFormat="1" ht="16.5">
      <c r="A69" s="51"/>
      <c r="B69" s="75"/>
      <c r="C69" s="66"/>
      <c r="D69" s="66"/>
      <c r="E69" s="68"/>
      <c r="F69" s="68"/>
      <c r="G69" s="66"/>
      <c r="H69" s="67">
        <f>SUM(H61:H68)</f>
        <v>39.595312499999999</v>
      </c>
    </row>
    <row r="70" spans="1:8" s="2" customFormat="1" ht="16.5">
      <c r="A70" s="51"/>
      <c r="B70" s="75"/>
      <c r="C70" s="66"/>
      <c r="D70" s="66"/>
      <c r="E70" s="68"/>
      <c r="F70" s="66" t="s">
        <v>115</v>
      </c>
      <c r="G70" s="67">
        <v>39.6</v>
      </c>
      <c r="H70" s="67" t="s">
        <v>340</v>
      </c>
    </row>
    <row r="71" spans="1:8" s="2" customFormat="1" ht="16.5">
      <c r="A71" s="51"/>
      <c r="B71" s="75"/>
      <c r="C71" s="66"/>
      <c r="D71" s="66"/>
      <c r="E71" s="68"/>
      <c r="F71" s="66"/>
      <c r="G71" s="66"/>
      <c r="H71" s="67"/>
    </row>
    <row r="72" spans="1:8" s="4" customFormat="1" ht="16.5">
      <c r="A72" s="51">
        <v>3.1</v>
      </c>
      <c r="B72" s="75" t="s">
        <v>122</v>
      </c>
      <c r="C72" s="66"/>
      <c r="D72" s="66"/>
      <c r="E72" s="66"/>
      <c r="F72" s="66"/>
      <c r="G72" s="66"/>
      <c r="H72" s="82"/>
    </row>
    <row r="73" spans="1:8" s="2" customFormat="1" ht="16.5">
      <c r="A73" s="51"/>
      <c r="B73" s="75" t="s">
        <v>123</v>
      </c>
      <c r="C73" s="66"/>
      <c r="D73" s="66"/>
      <c r="E73" s="66"/>
      <c r="F73" s="72"/>
      <c r="G73" s="72"/>
      <c r="H73" s="72"/>
    </row>
    <row r="74" spans="1:8" s="2" customFormat="1" ht="16.5">
      <c r="A74" s="98"/>
      <c r="B74" s="102" t="s">
        <v>251</v>
      </c>
      <c r="C74" s="79">
        <v>1</v>
      </c>
      <c r="D74" s="79">
        <v>8</v>
      </c>
      <c r="E74" s="67">
        <v>1.8</v>
      </c>
      <c r="F74" s="67">
        <v>1.8</v>
      </c>
      <c r="G74" s="67">
        <v>0.15</v>
      </c>
      <c r="H74" s="67">
        <f t="shared" ref="H74:H89" si="4">PRODUCT(C74:G74)</f>
        <v>3.8879999999999999</v>
      </c>
    </row>
    <row r="75" spans="1:8" s="2" customFormat="1" ht="16.5">
      <c r="A75" s="100"/>
      <c r="B75" s="75" t="s">
        <v>252</v>
      </c>
      <c r="C75" s="66">
        <v>1</v>
      </c>
      <c r="D75" s="66">
        <v>6</v>
      </c>
      <c r="E75" s="67">
        <v>2</v>
      </c>
      <c r="F75" s="67">
        <v>2</v>
      </c>
      <c r="G75" s="67">
        <v>0.15</v>
      </c>
      <c r="H75" s="67">
        <f t="shared" si="4"/>
        <v>3.5999999999999996</v>
      </c>
    </row>
    <row r="76" spans="1:8" s="2" customFormat="1" ht="16.5">
      <c r="A76" s="100"/>
      <c r="B76" s="75" t="s">
        <v>253</v>
      </c>
      <c r="C76" s="66">
        <v>1</v>
      </c>
      <c r="D76" s="66">
        <v>2</v>
      </c>
      <c r="E76" s="67">
        <v>2.2000000000000002</v>
      </c>
      <c r="F76" s="67">
        <v>2.2000000000000002</v>
      </c>
      <c r="G76" s="67">
        <v>0.15</v>
      </c>
      <c r="H76" s="67">
        <f t="shared" si="4"/>
        <v>1.4520000000000002</v>
      </c>
    </row>
    <row r="77" spans="1:8" s="2" customFormat="1" ht="16.5">
      <c r="A77" s="100"/>
      <c r="B77" s="75" t="s">
        <v>263</v>
      </c>
      <c r="C77" s="66">
        <v>1</v>
      </c>
      <c r="D77" s="66">
        <v>4</v>
      </c>
      <c r="E77" s="67">
        <v>2.2999999999999998</v>
      </c>
      <c r="F77" s="67">
        <v>2.2999999999999998</v>
      </c>
      <c r="G77" s="67">
        <v>0.15</v>
      </c>
      <c r="H77" s="67">
        <f t="shared" si="4"/>
        <v>3.1739999999999995</v>
      </c>
    </row>
    <row r="78" spans="1:8" s="2" customFormat="1" ht="16.5">
      <c r="A78" s="100"/>
      <c r="B78" s="75" t="s">
        <v>264</v>
      </c>
      <c r="C78" s="66">
        <v>1</v>
      </c>
      <c r="D78" s="66">
        <v>2</v>
      </c>
      <c r="E78" s="68">
        <v>3.5150000000000001</v>
      </c>
      <c r="F78" s="67">
        <v>2.2000000000000002</v>
      </c>
      <c r="G78" s="67">
        <v>0.15</v>
      </c>
      <c r="H78" s="67">
        <f t="shared" si="4"/>
        <v>2.3199000000000001</v>
      </c>
    </row>
    <row r="79" spans="1:8" s="2" customFormat="1" ht="16.5">
      <c r="A79" s="100"/>
      <c r="B79" s="75"/>
      <c r="C79" s="66"/>
      <c r="D79" s="66"/>
      <c r="E79" s="67"/>
      <c r="F79" s="67"/>
      <c r="G79" s="67"/>
      <c r="H79" s="67"/>
    </row>
    <row r="80" spans="1:8" s="2" customFormat="1" ht="16.5">
      <c r="A80" s="100"/>
      <c r="B80" s="75" t="s">
        <v>121</v>
      </c>
      <c r="C80" s="66"/>
      <c r="D80" s="66"/>
      <c r="E80" s="67"/>
      <c r="F80" s="67"/>
      <c r="G80" s="67"/>
      <c r="H80" s="67"/>
    </row>
    <row r="81" spans="1:8" s="2" customFormat="1" ht="16.5">
      <c r="A81" s="100"/>
      <c r="B81" s="75" t="s">
        <v>665</v>
      </c>
      <c r="C81" s="66">
        <v>1</v>
      </c>
      <c r="D81" s="66">
        <v>1</v>
      </c>
      <c r="E81" s="67">
        <v>51.07</v>
      </c>
      <c r="F81" s="67">
        <v>0.38</v>
      </c>
      <c r="G81" s="68">
        <v>7.4999999999999997E-2</v>
      </c>
      <c r="H81" s="67">
        <f t="shared" si="4"/>
        <v>1.455495</v>
      </c>
    </row>
    <row r="82" spans="1:8" s="2" customFormat="1" ht="16.5">
      <c r="A82" s="100"/>
      <c r="B82" s="75" t="s">
        <v>695</v>
      </c>
      <c r="C82" s="66">
        <v>1</v>
      </c>
      <c r="D82" s="66">
        <v>2</v>
      </c>
      <c r="E82" s="67">
        <v>2.9</v>
      </c>
      <c r="F82" s="67">
        <v>0.38</v>
      </c>
      <c r="G82" s="68">
        <v>7.4999999999999997E-2</v>
      </c>
      <c r="H82" s="67">
        <f t="shared" si="4"/>
        <v>0.16529999999999997</v>
      </c>
    </row>
    <row r="83" spans="1:8" s="2" customFormat="1" ht="25.5" customHeight="1">
      <c r="A83" s="100"/>
      <c r="B83" s="129" t="s">
        <v>696</v>
      </c>
      <c r="C83" s="79">
        <v>1</v>
      </c>
      <c r="D83" s="79">
        <v>2</v>
      </c>
      <c r="E83" s="67">
        <v>2.1379999999999999</v>
      </c>
      <c r="F83" s="67">
        <v>0.38</v>
      </c>
      <c r="G83" s="68">
        <v>7.4999999999999997E-2</v>
      </c>
      <c r="H83" s="67">
        <f t="shared" si="4"/>
        <v>0.12186599999999999</v>
      </c>
    </row>
    <row r="84" spans="1:8" s="2" customFormat="1" ht="33">
      <c r="A84" s="100"/>
      <c r="B84" s="118" t="s">
        <v>697</v>
      </c>
      <c r="C84" s="79">
        <v>2</v>
      </c>
      <c r="D84" s="79">
        <v>2</v>
      </c>
      <c r="E84" s="67">
        <v>2.835</v>
      </c>
      <c r="F84" s="71">
        <v>0.38</v>
      </c>
      <c r="G84" s="68">
        <v>7.4999999999999997E-2</v>
      </c>
      <c r="H84" s="67">
        <f t="shared" si="4"/>
        <v>0.32318999999999998</v>
      </c>
    </row>
    <row r="85" spans="1:8" s="2" customFormat="1" ht="24" customHeight="1">
      <c r="A85" s="100"/>
      <c r="B85" s="129" t="s">
        <v>698</v>
      </c>
      <c r="C85" s="79">
        <v>1</v>
      </c>
      <c r="D85" s="79">
        <v>2</v>
      </c>
      <c r="E85" s="67">
        <v>6.1150000000000002</v>
      </c>
      <c r="F85" s="71">
        <v>0.38</v>
      </c>
      <c r="G85" s="68">
        <v>7.4999999999999997E-2</v>
      </c>
      <c r="H85" s="67">
        <f t="shared" si="4"/>
        <v>0.348555</v>
      </c>
    </row>
    <row r="86" spans="1:8" s="2" customFormat="1" ht="33">
      <c r="A86" s="100"/>
      <c r="B86" s="118" t="s">
        <v>699</v>
      </c>
      <c r="C86" s="79">
        <v>1</v>
      </c>
      <c r="D86" s="79">
        <v>2</v>
      </c>
      <c r="E86" s="67">
        <v>8.0250000000000004</v>
      </c>
      <c r="F86" s="71">
        <v>0.38</v>
      </c>
      <c r="G86" s="68">
        <v>7.4999999999999997E-2</v>
      </c>
      <c r="H86" s="67">
        <f t="shared" si="4"/>
        <v>0.45742499999999997</v>
      </c>
    </row>
    <row r="87" spans="1:8" s="2" customFormat="1" ht="19.5" customHeight="1">
      <c r="A87" s="100"/>
      <c r="B87" s="102" t="s">
        <v>700</v>
      </c>
      <c r="C87" s="79">
        <v>1</v>
      </c>
      <c r="D87" s="79">
        <v>1</v>
      </c>
      <c r="E87" s="67">
        <v>1.85</v>
      </c>
      <c r="F87" s="71">
        <v>0.38</v>
      </c>
      <c r="G87" s="68">
        <v>7.4999999999999997E-2</v>
      </c>
      <c r="H87" s="67">
        <f t="shared" si="4"/>
        <v>5.2725000000000001E-2</v>
      </c>
    </row>
    <row r="88" spans="1:8" s="2" customFormat="1" ht="23.25" customHeight="1">
      <c r="A88" s="100"/>
      <c r="B88" s="129" t="s">
        <v>701</v>
      </c>
      <c r="C88" s="79">
        <v>1</v>
      </c>
      <c r="D88" s="79">
        <v>1</v>
      </c>
      <c r="E88" s="67">
        <v>6.77</v>
      </c>
      <c r="F88" s="71">
        <v>0.38</v>
      </c>
      <c r="G88" s="68">
        <v>7.4999999999999997E-2</v>
      </c>
      <c r="H88" s="67">
        <f t="shared" si="4"/>
        <v>0.19294500000000001</v>
      </c>
    </row>
    <row r="89" spans="1:8" s="2" customFormat="1" ht="16.5">
      <c r="A89" s="100"/>
      <c r="B89" s="102" t="s">
        <v>711</v>
      </c>
      <c r="C89" s="79">
        <v>1</v>
      </c>
      <c r="D89" s="79">
        <v>4</v>
      </c>
      <c r="E89" s="67">
        <v>1.2</v>
      </c>
      <c r="F89" s="71">
        <v>1.2</v>
      </c>
      <c r="G89" s="68">
        <v>0.15</v>
      </c>
      <c r="H89" s="67">
        <f t="shared" si="4"/>
        <v>0.86399999999999999</v>
      </c>
    </row>
    <row r="90" spans="1:8" s="2" customFormat="1" ht="16.5">
      <c r="A90" s="100"/>
      <c r="B90" s="102"/>
      <c r="C90" s="79"/>
      <c r="D90" s="79"/>
      <c r="E90" s="79"/>
      <c r="F90" s="72"/>
      <c r="G90" s="72"/>
      <c r="H90" s="72">
        <f>SUM(H74:H89)</f>
        <v>18.415401000000003</v>
      </c>
    </row>
    <row r="91" spans="1:8" s="2" customFormat="1" ht="16.5">
      <c r="A91" s="100"/>
      <c r="B91" s="102"/>
      <c r="C91" s="79"/>
      <c r="D91" s="79"/>
      <c r="E91" s="79"/>
      <c r="F91" s="72" t="s">
        <v>115</v>
      </c>
      <c r="G91" s="72">
        <v>18.45</v>
      </c>
      <c r="H91" s="72" t="s">
        <v>340</v>
      </c>
    </row>
    <row r="92" spans="1:8" s="4" customFormat="1" ht="16.5">
      <c r="A92" s="100">
        <v>4.0999999999999996</v>
      </c>
      <c r="B92" s="102" t="s">
        <v>712</v>
      </c>
      <c r="C92" s="79"/>
      <c r="D92" s="79"/>
      <c r="E92" s="79"/>
      <c r="F92" s="72"/>
      <c r="G92" s="72"/>
      <c r="H92" s="72"/>
    </row>
    <row r="93" spans="1:8" s="2" customFormat="1" ht="16.5">
      <c r="A93" s="100"/>
      <c r="B93" s="102" t="s">
        <v>123</v>
      </c>
      <c r="C93" s="79"/>
      <c r="D93" s="79"/>
      <c r="E93" s="79"/>
      <c r="F93" s="72"/>
      <c r="G93" s="72"/>
      <c r="H93" s="72"/>
    </row>
    <row r="94" spans="1:8" s="2" customFormat="1" ht="16.5">
      <c r="A94" s="100"/>
      <c r="B94" s="102" t="s">
        <v>251</v>
      </c>
      <c r="C94" s="79">
        <v>1</v>
      </c>
      <c r="D94" s="79">
        <v>8</v>
      </c>
      <c r="E94" s="79">
        <v>1.5</v>
      </c>
      <c r="F94" s="71">
        <v>1.5</v>
      </c>
      <c r="G94" s="71">
        <v>0.4</v>
      </c>
      <c r="H94" s="67">
        <f t="shared" ref="H94:H128" si="5">PRODUCT(C94:G94)</f>
        <v>7.2</v>
      </c>
    </row>
    <row r="95" spans="1:8" s="2" customFormat="1" ht="16.5">
      <c r="A95" s="100"/>
      <c r="B95" s="102" t="s">
        <v>252</v>
      </c>
      <c r="C95" s="79">
        <v>1</v>
      </c>
      <c r="D95" s="79">
        <v>6</v>
      </c>
      <c r="E95" s="79">
        <v>1.7</v>
      </c>
      <c r="F95" s="71">
        <v>1.7</v>
      </c>
      <c r="G95" s="71">
        <v>0.45</v>
      </c>
      <c r="H95" s="67">
        <f t="shared" si="5"/>
        <v>7.8029999999999999</v>
      </c>
    </row>
    <row r="96" spans="1:8" s="2" customFormat="1" ht="16.5">
      <c r="A96" s="100"/>
      <c r="B96" s="102" t="s">
        <v>253</v>
      </c>
      <c r="C96" s="79">
        <v>1</v>
      </c>
      <c r="D96" s="79">
        <v>2</v>
      </c>
      <c r="E96" s="79">
        <v>1.9</v>
      </c>
      <c r="F96" s="71">
        <v>1.9</v>
      </c>
      <c r="G96" s="71">
        <v>0.5</v>
      </c>
      <c r="H96" s="67">
        <f t="shared" si="5"/>
        <v>3.61</v>
      </c>
    </row>
    <row r="97" spans="1:8" s="2" customFormat="1" ht="16.5">
      <c r="A97" s="100"/>
      <c r="B97" s="102" t="s">
        <v>263</v>
      </c>
      <c r="C97" s="79">
        <v>1</v>
      </c>
      <c r="D97" s="79">
        <v>4</v>
      </c>
      <c r="E97" s="79">
        <v>2</v>
      </c>
      <c r="F97" s="71">
        <v>2</v>
      </c>
      <c r="G97" s="71">
        <v>0.5</v>
      </c>
      <c r="H97" s="67">
        <f t="shared" si="5"/>
        <v>8</v>
      </c>
    </row>
    <row r="98" spans="1:8" s="2" customFormat="1" ht="16.5">
      <c r="A98" s="100"/>
      <c r="B98" s="102" t="s">
        <v>264</v>
      </c>
      <c r="C98" s="79">
        <v>1</v>
      </c>
      <c r="D98" s="79">
        <v>2</v>
      </c>
      <c r="E98" s="79">
        <v>3.2149999999999999</v>
      </c>
      <c r="F98" s="71">
        <v>1.9</v>
      </c>
      <c r="G98" s="71">
        <v>0.4</v>
      </c>
      <c r="H98" s="67">
        <f t="shared" si="5"/>
        <v>4.8868</v>
      </c>
    </row>
    <row r="99" spans="1:8" s="2" customFormat="1" ht="16.5">
      <c r="A99" s="100"/>
      <c r="B99" s="102" t="s">
        <v>264</v>
      </c>
      <c r="C99" s="79">
        <v>1</v>
      </c>
      <c r="D99" s="79">
        <v>2</v>
      </c>
      <c r="E99" s="79">
        <v>3.5150000000000001</v>
      </c>
      <c r="F99" s="71">
        <v>0.38</v>
      </c>
      <c r="G99" s="71">
        <v>0.3</v>
      </c>
      <c r="H99" s="67">
        <f t="shared" si="5"/>
        <v>0.80142000000000002</v>
      </c>
    </row>
    <row r="100" spans="1:8" s="2" customFormat="1" ht="16.5">
      <c r="A100" s="100"/>
      <c r="B100" s="102"/>
      <c r="C100" s="79"/>
      <c r="D100" s="79"/>
      <c r="E100" s="79"/>
      <c r="F100" s="71"/>
      <c r="G100" s="71"/>
      <c r="H100" s="67"/>
    </row>
    <row r="101" spans="1:8" s="2" customFormat="1" ht="16.5">
      <c r="A101" s="100"/>
      <c r="B101" s="102" t="s">
        <v>124</v>
      </c>
      <c r="C101" s="79"/>
      <c r="D101" s="79"/>
      <c r="E101" s="79"/>
      <c r="F101" s="71"/>
      <c r="G101" s="71"/>
      <c r="H101" s="67"/>
    </row>
    <row r="102" spans="1:8" s="2" customFormat="1" ht="16.5">
      <c r="A102" s="100"/>
      <c r="B102" s="102" t="s">
        <v>231</v>
      </c>
      <c r="C102" s="79">
        <v>1</v>
      </c>
      <c r="D102" s="79">
        <v>8</v>
      </c>
      <c r="E102" s="79">
        <v>0.23</v>
      </c>
      <c r="F102" s="71">
        <v>0.38</v>
      </c>
      <c r="G102" s="80">
        <v>1.925</v>
      </c>
      <c r="H102" s="67">
        <f t="shared" si="5"/>
        <v>1.34596</v>
      </c>
    </row>
    <row r="103" spans="1:8" s="2" customFormat="1" ht="16.5">
      <c r="A103" s="100"/>
      <c r="B103" s="102" t="s">
        <v>232</v>
      </c>
      <c r="C103" s="79">
        <v>1</v>
      </c>
      <c r="D103" s="79">
        <v>6</v>
      </c>
      <c r="E103" s="79">
        <v>0.23</v>
      </c>
      <c r="F103" s="71">
        <v>0.38</v>
      </c>
      <c r="G103" s="80">
        <v>1.875</v>
      </c>
      <c r="H103" s="67">
        <f t="shared" si="5"/>
        <v>0.98325000000000018</v>
      </c>
    </row>
    <row r="104" spans="1:8" s="2" customFormat="1" ht="16.5">
      <c r="A104" s="100"/>
      <c r="B104" s="102" t="s">
        <v>233</v>
      </c>
      <c r="C104" s="79">
        <v>1</v>
      </c>
      <c r="D104" s="79">
        <v>2</v>
      </c>
      <c r="E104" s="79">
        <v>0.23</v>
      </c>
      <c r="F104" s="71">
        <v>0.38</v>
      </c>
      <c r="G104" s="80">
        <v>1.825</v>
      </c>
      <c r="H104" s="67">
        <f t="shared" si="5"/>
        <v>0.31901000000000002</v>
      </c>
    </row>
    <row r="105" spans="1:8" s="2" customFormat="1" ht="16.5">
      <c r="A105" s="100"/>
      <c r="B105" s="102" t="s">
        <v>233</v>
      </c>
      <c r="C105" s="79">
        <v>1</v>
      </c>
      <c r="D105" s="79">
        <v>4</v>
      </c>
      <c r="E105" s="79">
        <v>0.23</v>
      </c>
      <c r="F105" s="71">
        <v>0.38</v>
      </c>
      <c r="G105" s="80">
        <v>1.825</v>
      </c>
      <c r="H105" s="67">
        <f t="shared" si="5"/>
        <v>0.63802000000000003</v>
      </c>
    </row>
    <row r="106" spans="1:8" s="2" customFormat="1" ht="16.5">
      <c r="A106" s="100"/>
      <c r="B106" s="102" t="s">
        <v>233</v>
      </c>
      <c r="C106" s="79">
        <v>1</v>
      </c>
      <c r="D106" s="79">
        <v>4</v>
      </c>
      <c r="E106" s="79">
        <v>0.23</v>
      </c>
      <c r="F106" s="71">
        <v>0.38</v>
      </c>
      <c r="G106" s="80">
        <v>1.7849999999999999</v>
      </c>
      <c r="H106" s="67">
        <f t="shared" si="5"/>
        <v>0.62403600000000004</v>
      </c>
    </row>
    <row r="107" spans="1:8" s="2" customFormat="1" ht="16.5">
      <c r="A107" s="100"/>
      <c r="B107" s="102"/>
      <c r="C107" s="79"/>
      <c r="D107" s="79"/>
      <c r="E107" s="79"/>
      <c r="F107" s="71"/>
      <c r="G107" s="71"/>
      <c r="H107" s="67"/>
    </row>
    <row r="108" spans="1:8" s="2" customFormat="1" ht="16.5">
      <c r="A108" s="100"/>
      <c r="B108" s="102"/>
      <c r="C108" s="79"/>
      <c r="D108" s="79"/>
      <c r="E108" s="79"/>
      <c r="F108" s="71"/>
      <c r="G108" s="71"/>
      <c r="H108" s="67"/>
    </row>
    <row r="109" spans="1:8" s="2" customFormat="1" ht="16.5">
      <c r="A109" s="100"/>
      <c r="B109" s="102"/>
      <c r="C109" s="79"/>
      <c r="D109" s="79"/>
      <c r="E109" s="79"/>
      <c r="F109" s="71"/>
      <c r="G109" s="71"/>
      <c r="H109" s="67"/>
    </row>
    <row r="110" spans="1:8" s="2" customFormat="1" ht="16.5">
      <c r="A110" s="100"/>
      <c r="B110" s="102"/>
      <c r="C110" s="79"/>
      <c r="D110" s="79"/>
      <c r="E110" s="79"/>
      <c r="F110" s="71"/>
      <c r="G110" s="71"/>
      <c r="H110" s="67"/>
    </row>
    <row r="111" spans="1:8" s="2" customFormat="1" ht="16.5">
      <c r="A111" s="100"/>
      <c r="B111" s="102"/>
      <c r="C111" s="79"/>
      <c r="D111" s="79"/>
      <c r="E111" s="79"/>
      <c r="F111" s="71"/>
      <c r="G111" s="71"/>
      <c r="H111" s="67"/>
    </row>
    <row r="112" spans="1:8" s="2" customFormat="1" ht="16.5">
      <c r="A112" s="100"/>
      <c r="B112" s="102"/>
      <c r="C112" s="79"/>
      <c r="D112" s="79"/>
      <c r="E112" s="79"/>
      <c r="F112" s="71"/>
      <c r="G112" s="71"/>
      <c r="H112" s="67"/>
    </row>
    <row r="113" spans="1:8" s="2" customFormat="1" ht="16.5">
      <c r="A113" s="100"/>
      <c r="B113" s="102"/>
      <c r="C113" s="79"/>
      <c r="D113" s="79"/>
      <c r="E113" s="79"/>
      <c r="F113" s="71"/>
      <c r="G113" s="71"/>
      <c r="H113" s="67"/>
    </row>
    <row r="114" spans="1:8" s="2" customFormat="1" ht="16.5">
      <c r="A114" s="100"/>
      <c r="B114" s="102" t="s">
        <v>121</v>
      </c>
      <c r="C114" s="79"/>
      <c r="D114" s="79"/>
      <c r="E114" s="79"/>
      <c r="F114" s="71"/>
      <c r="G114" s="71"/>
      <c r="H114" s="67">
        <f t="shared" si="5"/>
        <v>0</v>
      </c>
    </row>
    <row r="115" spans="1:8" s="2" customFormat="1" ht="16.5">
      <c r="A115" s="100"/>
      <c r="B115" s="102" t="s">
        <v>665</v>
      </c>
      <c r="C115" s="79">
        <v>1</v>
      </c>
      <c r="D115" s="79">
        <v>1</v>
      </c>
      <c r="E115" s="79">
        <v>51.07</v>
      </c>
      <c r="F115" s="71">
        <v>0.23</v>
      </c>
      <c r="G115" s="71">
        <v>0.45</v>
      </c>
      <c r="H115" s="67">
        <f t="shared" si="5"/>
        <v>5.2857450000000004</v>
      </c>
    </row>
    <row r="116" spans="1:8" s="2" customFormat="1" ht="16.5">
      <c r="A116" s="100"/>
      <c r="B116" s="102" t="s">
        <v>695</v>
      </c>
      <c r="C116" s="79">
        <v>1</v>
      </c>
      <c r="D116" s="79">
        <v>2</v>
      </c>
      <c r="E116" s="79">
        <v>2.9</v>
      </c>
      <c r="F116" s="71">
        <v>0.23</v>
      </c>
      <c r="G116" s="71">
        <v>0.45</v>
      </c>
      <c r="H116" s="67">
        <f t="shared" si="5"/>
        <v>0.60030000000000006</v>
      </c>
    </row>
    <row r="117" spans="1:8" s="2" customFormat="1" ht="16.5">
      <c r="A117" s="100"/>
      <c r="B117" s="102" t="s">
        <v>696</v>
      </c>
      <c r="C117" s="79">
        <v>1</v>
      </c>
      <c r="D117" s="79">
        <v>2</v>
      </c>
      <c r="E117" s="79">
        <v>2.1379999999999999</v>
      </c>
      <c r="F117" s="71">
        <v>0.23</v>
      </c>
      <c r="G117" s="71">
        <v>0.45</v>
      </c>
      <c r="H117" s="67">
        <f t="shared" si="5"/>
        <v>0.44256600000000001</v>
      </c>
    </row>
    <row r="118" spans="1:8" s="2" customFormat="1" ht="33">
      <c r="A118" s="100"/>
      <c r="B118" s="118" t="s">
        <v>697</v>
      </c>
      <c r="C118" s="79">
        <v>2</v>
      </c>
      <c r="D118" s="79">
        <v>2</v>
      </c>
      <c r="E118" s="79">
        <v>2.835</v>
      </c>
      <c r="F118" s="71">
        <v>0.23</v>
      </c>
      <c r="G118" s="71">
        <v>0.45</v>
      </c>
      <c r="H118" s="67">
        <f t="shared" si="5"/>
        <v>1.1736900000000001</v>
      </c>
    </row>
    <row r="119" spans="1:8" s="2" customFormat="1" ht="16.5">
      <c r="A119" s="100"/>
      <c r="B119" s="102" t="s">
        <v>698</v>
      </c>
      <c r="C119" s="79">
        <v>1</v>
      </c>
      <c r="D119" s="79">
        <v>2</v>
      </c>
      <c r="E119" s="79">
        <v>6.1150000000000002</v>
      </c>
      <c r="F119" s="71">
        <v>0.23</v>
      </c>
      <c r="G119" s="71">
        <v>0.45</v>
      </c>
      <c r="H119" s="67">
        <f t="shared" si="5"/>
        <v>1.2658050000000003</v>
      </c>
    </row>
    <row r="120" spans="1:8" s="2" customFormat="1" ht="33">
      <c r="A120" s="100"/>
      <c r="B120" s="118" t="s">
        <v>699</v>
      </c>
      <c r="C120" s="79">
        <v>1</v>
      </c>
      <c r="D120" s="79">
        <v>2</v>
      </c>
      <c r="E120" s="79">
        <v>8.0250000000000004</v>
      </c>
      <c r="F120" s="71">
        <v>0.23</v>
      </c>
      <c r="G120" s="71">
        <v>0.45</v>
      </c>
      <c r="H120" s="67">
        <f t="shared" si="5"/>
        <v>1.6611750000000003</v>
      </c>
    </row>
    <row r="121" spans="1:8" s="2" customFormat="1" ht="16.5">
      <c r="A121" s="100"/>
      <c r="B121" s="102" t="s">
        <v>700</v>
      </c>
      <c r="C121" s="79">
        <v>1</v>
      </c>
      <c r="D121" s="79">
        <v>1</v>
      </c>
      <c r="E121" s="79">
        <v>1.85</v>
      </c>
      <c r="F121" s="71">
        <v>0.23</v>
      </c>
      <c r="G121" s="71">
        <v>0.45</v>
      </c>
      <c r="H121" s="67">
        <f t="shared" si="5"/>
        <v>0.19147500000000003</v>
      </c>
    </row>
    <row r="122" spans="1:8" s="2" customFormat="1" ht="16.5">
      <c r="A122" s="100"/>
      <c r="B122" s="102" t="s">
        <v>701</v>
      </c>
      <c r="C122" s="79">
        <v>1</v>
      </c>
      <c r="D122" s="79">
        <v>1</v>
      </c>
      <c r="E122" s="79">
        <v>6.77</v>
      </c>
      <c r="F122" s="71">
        <v>0.23</v>
      </c>
      <c r="G122" s="71">
        <v>0.45</v>
      </c>
      <c r="H122" s="67">
        <f t="shared" si="5"/>
        <v>0.70069499999999996</v>
      </c>
    </row>
    <row r="123" spans="1:8" s="2" customFormat="1" ht="16.5">
      <c r="A123" s="100"/>
      <c r="B123" s="102" t="s">
        <v>192</v>
      </c>
      <c r="C123" s="79"/>
      <c r="D123" s="79"/>
      <c r="E123" s="79"/>
      <c r="F123" s="71"/>
      <c r="G123" s="71"/>
      <c r="H123" s="67"/>
    </row>
    <row r="124" spans="1:8" s="2" customFormat="1" ht="16.5">
      <c r="A124" s="100"/>
      <c r="B124" s="102" t="s">
        <v>231</v>
      </c>
      <c r="C124" s="79">
        <v>1</v>
      </c>
      <c r="D124" s="79">
        <v>8</v>
      </c>
      <c r="E124" s="79">
        <v>0.23</v>
      </c>
      <c r="F124" s="71">
        <v>0.38</v>
      </c>
      <c r="G124" s="80">
        <v>0.375</v>
      </c>
      <c r="H124" s="67">
        <f t="shared" si="5"/>
        <v>0.26219999999999999</v>
      </c>
    </row>
    <row r="125" spans="1:8" s="2" customFormat="1" ht="16.5">
      <c r="A125" s="100"/>
      <c r="B125" s="102" t="s">
        <v>232</v>
      </c>
      <c r="C125" s="79">
        <v>1</v>
      </c>
      <c r="D125" s="79">
        <v>6</v>
      </c>
      <c r="E125" s="79">
        <v>0.23</v>
      </c>
      <c r="F125" s="71">
        <v>0.38</v>
      </c>
      <c r="G125" s="80">
        <v>0.375</v>
      </c>
      <c r="H125" s="67">
        <f t="shared" si="5"/>
        <v>0.19665000000000005</v>
      </c>
    </row>
    <row r="126" spans="1:8" s="2" customFormat="1" ht="16.5">
      <c r="A126" s="100"/>
      <c r="B126" s="102" t="s">
        <v>233</v>
      </c>
      <c r="C126" s="79">
        <v>1</v>
      </c>
      <c r="D126" s="79">
        <v>2</v>
      </c>
      <c r="E126" s="79">
        <v>0.23</v>
      </c>
      <c r="F126" s="71">
        <v>0.38</v>
      </c>
      <c r="G126" s="80">
        <v>0.375</v>
      </c>
      <c r="H126" s="67">
        <f t="shared" si="5"/>
        <v>6.5549999999999997E-2</v>
      </c>
    </row>
    <row r="127" spans="1:8" s="2" customFormat="1" ht="16.5">
      <c r="A127" s="100"/>
      <c r="B127" s="102" t="s">
        <v>233</v>
      </c>
      <c r="C127" s="79">
        <v>1</v>
      </c>
      <c r="D127" s="79">
        <v>4</v>
      </c>
      <c r="E127" s="79">
        <v>0.23</v>
      </c>
      <c r="F127" s="71">
        <v>0.38</v>
      </c>
      <c r="G127" s="80">
        <v>0.375</v>
      </c>
      <c r="H127" s="67">
        <f t="shared" si="5"/>
        <v>0.13109999999999999</v>
      </c>
    </row>
    <row r="128" spans="1:8" s="2" customFormat="1" ht="16.5">
      <c r="A128" s="100"/>
      <c r="B128" s="102" t="s">
        <v>233</v>
      </c>
      <c r="C128" s="79">
        <v>1</v>
      </c>
      <c r="D128" s="79">
        <v>4</v>
      </c>
      <c r="E128" s="79">
        <v>0.23</v>
      </c>
      <c r="F128" s="71">
        <v>0.38</v>
      </c>
      <c r="G128" s="80">
        <v>0.375</v>
      </c>
      <c r="H128" s="67">
        <f t="shared" si="5"/>
        <v>0.13109999999999999</v>
      </c>
    </row>
    <row r="129" spans="1:8" s="2" customFormat="1" ht="16.5">
      <c r="A129" s="100"/>
      <c r="B129" s="102"/>
      <c r="C129" s="79"/>
      <c r="D129" s="79"/>
      <c r="E129" s="79"/>
      <c r="F129" s="71"/>
      <c r="G129" s="71"/>
      <c r="H129" s="67"/>
    </row>
    <row r="130" spans="1:8" s="2" customFormat="1" ht="16.5">
      <c r="A130" s="100"/>
      <c r="B130" s="102"/>
      <c r="C130" s="79"/>
      <c r="D130" s="79"/>
      <c r="E130" s="79"/>
      <c r="F130" s="71"/>
      <c r="G130" s="71"/>
      <c r="H130" s="67"/>
    </row>
    <row r="131" spans="1:8" s="2" customFormat="1" ht="16.5">
      <c r="A131" s="100"/>
      <c r="B131" s="102"/>
      <c r="C131" s="79"/>
      <c r="D131" s="79"/>
      <c r="E131" s="79"/>
      <c r="F131" s="71"/>
      <c r="G131" s="71"/>
      <c r="H131" s="67"/>
    </row>
    <row r="132" spans="1:8" s="2" customFormat="1" ht="16.5">
      <c r="A132" s="100"/>
      <c r="B132" s="102"/>
      <c r="C132" s="79"/>
      <c r="D132" s="79"/>
      <c r="E132" s="79"/>
      <c r="F132" s="71"/>
      <c r="G132" s="71"/>
      <c r="H132" s="67"/>
    </row>
    <row r="133" spans="1:8" s="2" customFormat="1" ht="16.5">
      <c r="A133" s="100"/>
      <c r="B133" s="102"/>
      <c r="C133" s="79"/>
      <c r="D133" s="79"/>
      <c r="E133" s="79"/>
      <c r="F133" s="71"/>
      <c r="G133" s="71"/>
      <c r="H133" s="67"/>
    </row>
    <row r="134" spans="1:8" s="2" customFormat="1" ht="16.5">
      <c r="A134" s="100"/>
      <c r="B134" s="102"/>
      <c r="C134" s="79"/>
      <c r="D134" s="79"/>
      <c r="E134" s="79"/>
      <c r="F134" s="71"/>
      <c r="G134" s="71"/>
      <c r="H134" s="67"/>
    </row>
    <row r="135" spans="1:8" s="2" customFormat="1" ht="16.5">
      <c r="A135" s="100"/>
      <c r="B135" s="102"/>
      <c r="C135" s="79"/>
      <c r="D135" s="79"/>
      <c r="E135" s="79"/>
      <c r="F135" s="71"/>
      <c r="G135" s="71"/>
      <c r="H135" s="67"/>
    </row>
    <row r="136" spans="1:8" s="2" customFormat="1" ht="16.5">
      <c r="A136" s="100"/>
      <c r="B136" s="102"/>
      <c r="C136" s="79"/>
      <c r="D136" s="79"/>
      <c r="E136" s="79"/>
      <c r="F136" s="71"/>
      <c r="G136" s="71"/>
      <c r="H136" s="72">
        <f>SUM(H94:H135)</f>
        <v>48.319546999999986</v>
      </c>
    </row>
    <row r="137" spans="1:8" s="2" customFormat="1" ht="16.5">
      <c r="A137" s="100"/>
      <c r="B137" s="102"/>
      <c r="C137" s="79"/>
      <c r="D137" s="79"/>
      <c r="E137" s="79"/>
      <c r="F137" s="72" t="s">
        <v>115</v>
      </c>
      <c r="G137" s="72">
        <v>48.35</v>
      </c>
      <c r="H137" s="72" t="s">
        <v>340</v>
      </c>
    </row>
    <row r="138" spans="1:8" s="4" customFormat="1" ht="16.5">
      <c r="A138" s="100">
        <v>6.5</v>
      </c>
      <c r="B138" s="102" t="s">
        <v>125</v>
      </c>
      <c r="C138" s="79"/>
      <c r="D138" s="79"/>
      <c r="E138" s="79"/>
      <c r="F138" s="71"/>
      <c r="G138" s="71"/>
      <c r="H138" s="72"/>
    </row>
    <row r="139" spans="1:8" s="2" customFormat="1" ht="16.5">
      <c r="A139" s="100"/>
      <c r="B139" s="102" t="s">
        <v>170</v>
      </c>
      <c r="C139" s="79"/>
      <c r="D139" s="79"/>
      <c r="E139" s="79"/>
      <c r="F139" s="71"/>
      <c r="G139" s="71"/>
      <c r="H139" s="72"/>
    </row>
    <row r="140" spans="1:8" s="2" customFormat="1" ht="16.5">
      <c r="A140" s="100"/>
      <c r="B140" s="102" t="s">
        <v>665</v>
      </c>
      <c r="C140" s="79">
        <v>1</v>
      </c>
      <c r="D140" s="79">
        <v>1</v>
      </c>
      <c r="E140" s="79">
        <v>51.07</v>
      </c>
      <c r="F140" s="71">
        <v>0.23</v>
      </c>
      <c r="G140" s="80">
        <v>0.375</v>
      </c>
      <c r="H140" s="67">
        <f t="shared" ref="H140:H154" si="6">PRODUCT(C140:G140)</f>
        <v>4.4047875000000003</v>
      </c>
    </row>
    <row r="141" spans="1:8" s="2" customFormat="1" ht="16.5">
      <c r="A141" s="100"/>
      <c r="B141" s="102" t="s">
        <v>166</v>
      </c>
      <c r="C141" s="79">
        <v>1</v>
      </c>
      <c r="D141" s="79">
        <v>2</v>
      </c>
      <c r="E141" s="79">
        <v>8.1750000000000007</v>
      </c>
      <c r="F141" s="71">
        <v>0.23</v>
      </c>
      <c r="G141" s="80">
        <v>0.375</v>
      </c>
      <c r="H141" s="67">
        <f t="shared" si="6"/>
        <v>1.4101875000000001</v>
      </c>
    </row>
    <row r="142" spans="1:8" s="2" customFormat="1" ht="16.5">
      <c r="A142" s="100"/>
      <c r="B142" s="102" t="s">
        <v>235</v>
      </c>
      <c r="C142" s="79">
        <v>1</v>
      </c>
      <c r="D142" s="79">
        <v>2</v>
      </c>
      <c r="E142" s="79">
        <v>3.05</v>
      </c>
      <c r="F142" s="71">
        <v>0.23</v>
      </c>
      <c r="G142" s="80">
        <v>0.375</v>
      </c>
      <c r="H142" s="67">
        <f t="shared" si="6"/>
        <v>0.52612499999999995</v>
      </c>
    </row>
    <row r="143" spans="1:8" s="2" customFormat="1" ht="16.5">
      <c r="A143" s="100"/>
      <c r="B143" s="102" t="s">
        <v>236</v>
      </c>
      <c r="C143" s="79">
        <v>1</v>
      </c>
      <c r="D143" s="79">
        <v>4</v>
      </c>
      <c r="E143" s="79">
        <v>2.9849999999999999</v>
      </c>
      <c r="F143" s="71">
        <v>0.23</v>
      </c>
      <c r="G143" s="80">
        <v>0.375</v>
      </c>
      <c r="H143" s="67">
        <f t="shared" si="6"/>
        <v>1.029825</v>
      </c>
    </row>
    <row r="144" spans="1:8" s="2" customFormat="1" ht="16.5">
      <c r="A144" s="100"/>
      <c r="B144" s="102" t="s">
        <v>237</v>
      </c>
      <c r="C144" s="79">
        <v>1</v>
      </c>
      <c r="D144" s="79">
        <v>2</v>
      </c>
      <c r="E144" s="79">
        <v>2.2850000000000001</v>
      </c>
      <c r="F144" s="71">
        <v>0.23</v>
      </c>
      <c r="G144" s="80">
        <v>0.375</v>
      </c>
      <c r="H144" s="67">
        <f t="shared" si="6"/>
        <v>0.39416250000000008</v>
      </c>
    </row>
    <row r="145" spans="1:8" s="2" customFormat="1" ht="16.5">
      <c r="A145" s="100"/>
      <c r="B145" s="102" t="s">
        <v>666</v>
      </c>
      <c r="C145" s="79">
        <v>1</v>
      </c>
      <c r="D145" s="79">
        <v>2</v>
      </c>
      <c r="E145" s="79">
        <v>6.4950000000000001</v>
      </c>
      <c r="F145" s="71">
        <v>0.23</v>
      </c>
      <c r="G145" s="80">
        <v>0.375</v>
      </c>
      <c r="H145" s="67">
        <f t="shared" si="6"/>
        <v>1.1203875000000001</v>
      </c>
    </row>
    <row r="146" spans="1:8" s="2" customFormat="1" ht="16.5">
      <c r="A146" s="100"/>
      <c r="B146" s="102" t="s">
        <v>667</v>
      </c>
      <c r="C146" s="79">
        <v>1</v>
      </c>
      <c r="D146" s="79">
        <v>1</v>
      </c>
      <c r="E146" s="79">
        <v>6.92</v>
      </c>
      <c r="F146" s="71">
        <v>0.23</v>
      </c>
      <c r="G146" s="80">
        <v>0.375</v>
      </c>
      <c r="H146" s="67">
        <f t="shared" si="6"/>
        <v>0.5968500000000001</v>
      </c>
    </row>
    <row r="147" spans="1:8" s="2" customFormat="1" ht="16.5">
      <c r="A147" s="100"/>
      <c r="B147" s="102" t="s">
        <v>149</v>
      </c>
      <c r="C147" s="79"/>
      <c r="D147" s="79"/>
      <c r="E147" s="79"/>
      <c r="F147" s="71"/>
      <c r="G147" s="80"/>
      <c r="H147" s="67"/>
    </row>
    <row r="148" spans="1:8" s="2" customFormat="1" ht="16.5">
      <c r="A148" s="100"/>
      <c r="B148" s="102" t="s">
        <v>265</v>
      </c>
      <c r="C148" s="79">
        <v>-1</v>
      </c>
      <c r="D148" s="79">
        <v>8</v>
      </c>
      <c r="E148" s="79">
        <v>0.23</v>
      </c>
      <c r="F148" s="71">
        <v>0.38</v>
      </c>
      <c r="G148" s="80">
        <v>0.375</v>
      </c>
      <c r="H148" s="67">
        <f t="shared" si="6"/>
        <v>-0.26219999999999999</v>
      </c>
    </row>
    <row r="149" spans="1:8" s="2" customFormat="1" ht="16.5">
      <c r="A149" s="100"/>
      <c r="B149" s="102" t="s">
        <v>266</v>
      </c>
      <c r="C149" s="79">
        <v>-1</v>
      </c>
      <c r="D149" s="79">
        <v>6</v>
      </c>
      <c r="E149" s="79">
        <v>0.23</v>
      </c>
      <c r="F149" s="71">
        <v>0.38</v>
      </c>
      <c r="G149" s="80">
        <v>0.375</v>
      </c>
      <c r="H149" s="67">
        <f t="shared" si="6"/>
        <v>-0.19665000000000005</v>
      </c>
    </row>
    <row r="150" spans="1:8" s="2" customFormat="1" ht="16.5">
      <c r="A150" s="100"/>
      <c r="B150" s="102" t="s">
        <v>668</v>
      </c>
      <c r="C150" s="79">
        <v>-1</v>
      </c>
      <c r="D150" s="79">
        <v>10</v>
      </c>
      <c r="E150" s="79">
        <v>0.23</v>
      </c>
      <c r="F150" s="71">
        <v>0.38</v>
      </c>
      <c r="G150" s="80">
        <v>0.375</v>
      </c>
      <c r="H150" s="67">
        <f t="shared" si="6"/>
        <v>-0.32775000000000004</v>
      </c>
    </row>
    <row r="151" spans="1:8" s="2" customFormat="1" ht="16.5">
      <c r="A151" s="100"/>
      <c r="B151" s="102"/>
      <c r="C151" s="79"/>
      <c r="D151" s="79"/>
      <c r="E151" s="79"/>
      <c r="F151" s="71"/>
      <c r="G151" s="71"/>
      <c r="H151" s="67"/>
    </row>
    <row r="152" spans="1:8" s="2" customFormat="1" ht="16.5">
      <c r="A152" s="100"/>
      <c r="B152" s="102" t="s">
        <v>723</v>
      </c>
      <c r="C152" s="79">
        <v>1</v>
      </c>
      <c r="D152" s="79">
        <v>1</v>
      </c>
      <c r="E152" s="79">
        <v>0.9</v>
      </c>
      <c r="F152" s="71">
        <v>2.46</v>
      </c>
      <c r="G152" s="71">
        <v>0.15</v>
      </c>
      <c r="H152" s="67">
        <f t="shared" si="6"/>
        <v>0.33210000000000001</v>
      </c>
    </row>
    <row r="153" spans="1:8" s="2" customFormat="1" ht="16.5">
      <c r="A153" s="100"/>
      <c r="B153" s="102" t="s">
        <v>724</v>
      </c>
      <c r="C153" s="79">
        <v>1</v>
      </c>
      <c r="D153" s="79">
        <v>1</v>
      </c>
      <c r="E153" s="79">
        <v>0.6</v>
      </c>
      <c r="F153" s="71">
        <v>2.46</v>
      </c>
      <c r="G153" s="71">
        <v>0.15</v>
      </c>
      <c r="H153" s="67">
        <f t="shared" si="6"/>
        <v>0.22139999999999999</v>
      </c>
    </row>
    <row r="154" spans="1:8" s="2" customFormat="1" ht="16.5">
      <c r="A154" s="100"/>
      <c r="B154" s="102" t="s">
        <v>725</v>
      </c>
      <c r="C154" s="79">
        <v>1</v>
      </c>
      <c r="D154" s="79">
        <v>1</v>
      </c>
      <c r="E154" s="79">
        <v>0.3</v>
      </c>
      <c r="F154" s="71">
        <v>2.46</v>
      </c>
      <c r="G154" s="71">
        <v>0.15</v>
      </c>
      <c r="H154" s="67">
        <f t="shared" si="6"/>
        <v>0.11069999999999999</v>
      </c>
    </row>
    <row r="155" spans="1:8" s="2" customFormat="1" ht="16.5">
      <c r="A155" s="100"/>
      <c r="B155" s="102"/>
      <c r="C155" s="79"/>
      <c r="D155" s="79"/>
      <c r="E155" s="79"/>
      <c r="F155" s="72"/>
      <c r="G155" s="72"/>
      <c r="H155" s="67">
        <f>SUM(H140:H154)</f>
        <v>9.3599250000000005</v>
      </c>
    </row>
    <row r="156" spans="1:8" s="2" customFormat="1" ht="16.5">
      <c r="A156" s="100"/>
      <c r="B156" s="102"/>
      <c r="C156" s="79"/>
      <c r="D156" s="79"/>
      <c r="E156" s="79"/>
      <c r="F156" s="72" t="s">
        <v>115</v>
      </c>
      <c r="G156" s="72">
        <v>9.4</v>
      </c>
      <c r="H156" s="72" t="s">
        <v>340</v>
      </c>
    </row>
    <row r="157" spans="1:8" ht="16.5">
      <c r="A157" s="104">
        <v>8.1</v>
      </c>
      <c r="B157" s="11" t="s">
        <v>5</v>
      </c>
      <c r="C157" s="106"/>
      <c r="D157" s="106"/>
      <c r="E157" s="106"/>
      <c r="F157" s="106"/>
      <c r="G157" s="106"/>
      <c r="H157" s="105"/>
    </row>
    <row r="158" spans="1:8" ht="16.5">
      <c r="A158" s="106"/>
      <c r="B158" s="11" t="s">
        <v>6</v>
      </c>
      <c r="C158" s="106"/>
      <c r="D158" s="106"/>
      <c r="E158" s="106"/>
      <c r="F158" s="106"/>
      <c r="G158" s="106"/>
      <c r="H158" s="105"/>
    </row>
    <row r="159" spans="1:8" ht="33">
      <c r="A159" s="106"/>
      <c r="B159" s="11" t="s">
        <v>361</v>
      </c>
      <c r="C159" s="106"/>
      <c r="D159" s="106"/>
      <c r="E159" s="106"/>
      <c r="F159" s="106"/>
      <c r="G159" s="106"/>
      <c r="H159" s="105"/>
    </row>
    <row r="160" spans="1:8" ht="16.5">
      <c r="A160" s="104"/>
      <c r="B160" s="17" t="s">
        <v>362</v>
      </c>
      <c r="C160" s="106">
        <v>1</v>
      </c>
      <c r="D160" s="106">
        <v>6</v>
      </c>
      <c r="E160" s="105">
        <v>0.23</v>
      </c>
      <c r="F160" s="106">
        <v>0.38</v>
      </c>
      <c r="G160" s="106">
        <f>2.85-0.4</f>
        <v>2.4500000000000002</v>
      </c>
      <c r="H160" s="105">
        <f t="shared" ref="H160:H166" si="7">PRODUCT(C160:G160)</f>
        <v>1.2847800000000003</v>
      </c>
    </row>
    <row r="161" spans="1:8" ht="16.5">
      <c r="A161" s="104"/>
      <c r="B161" s="17" t="s">
        <v>363</v>
      </c>
      <c r="C161" s="106">
        <v>1</v>
      </c>
      <c r="D161" s="106">
        <v>2</v>
      </c>
      <c r="E161" s="105">
        <v>0.23</v>
      </c>
      <c r="F161" s="106">
        <v>0.38</v>
      </c>
      <c r="G161" s="106">
        <f>2.85-0.625</f>
        <v>2.2250000000000001</v>
      </c>
      <c r="H161" s="105">
        <f>PRODUCT(C161:G161)</f>
        <v>0.38893000000000005</v>
      </c>
    </row>
    <row r="162" spans="1:8" ht="16.5">
      <c r="A162" s="104"/>
      <c r="B162" s="17" t="s">
        <v>364</v>
      </c>
      <c r="C162" s="106">
        <v>1</v>
      </c>
      <c r="D162" s="106">
        <v>2</v>
      </c>
      <c r="E162" s="105">
        <v>0.23</v>
      </c>
      <c r="F162" s="106">
        <v>0.38</v>
      </c>
      <c r="G162" s="106">
        <f>2.85-0.4</f>
        <v>2.4500000000000002</v>
      </c>
      <c r="H162" s="105">
        <f>PRODUCT(C162:G162)</f>
        <v>0.42826000000000009</v>
      </c>
    </row>
    <row r="163" spans="1:8" ht="16.5">
      <c r="A163" s="104"/>
      <c r="B163" s="17" t="s">
        <v>365</v>
      </c>
      <c r="C163" s="106">
        <v>1</v>
      </c>
      <c r="D163" s="106">
        <v>2</v>
      </c>
      <c r="E163" s="105">
        <v>0.23</v>
      </c>
      <c r="F163" s="105">
        <v>0.3</v>
      </c>
      <c r="G163" s="106">
        <f>2.85-0.625</f>
        <v>2.2250000000000001</v>
      </c>
      <c r="H163" s="105">
        <f>PRODUCT(C163:G163)</f>
        <v>0.30705000000000005</v>
      </c>
    </row>
    <row r="164" spans="1:8" ht="16.5">
      <c r="A164" s="104"/>
      <c r="B164" s="17" t="s">
        <v>366</v>
      </c>
      <c r="C164" s="106">
        <v>1</v>
      </c>
      <c r="D164" s="106">
        <v>2</v>
      </c>
      <c r="E164" s="105">
        <v>0.23</v>
      </c>
      <c r="F164" s="106">
        <v>0.38</v>
      </c>
      <c r="G164" s="106">
        <f>2.85-0.3</f>
        <v>2.5500000000000003</v>
      </c>
      <c r="H164" s="105">
        <f>PRODUCT(C164:G164)</f>
        <v>0.44574000000000008</v>
      </c>
    </row>
    <row r="165" spans="1:8" ht="33">
      <c r="A165" s="104"/>
      <c r="B165" s="17" t="s">
        <v>367</v>
      </c>
      <c r="C165" s="106">
        <v>1</v>
      </c>
      <c r="D165" s="106">
        <v>10</v>
      </c>
      <c r="E165" s="105">
        <v>0.23</v>
      </c>
      <c r="F165" s="106">
        <v>0.38</v>
      </c>
      <c r="G165" s="106">
        <f>2.85-0.4</f>
        <v>2.4500000000000002</v>
      </c>
      <c r="H165" s="105">
        <f t="shared" si="7"/>
        <v>2.1413000000000002</v>
      </c>
    </row>
    <row r="166" spans="1:8" ht="16.5">
      <c r="A166" s="104"/>
      <c r="B166" s="17" t="s">
        <v>368</v>
      </c>
      <c r="C166" s="106">
        <v>1</v>
      </c>
      <c r="D166" s="106">
        <v>2</v>
      </c>
      <c r="E166" s="105">
        <v>0.23</v>
      </c>
      <c r="F166" s="106">
        <v>0.23</v>
      </c>
      <c r="G166" s="106">
        <f>2.85-0.3</f>
        <v>2.5500000000000003</v>
      </c>
      <c r="H166" s="105">
        <f t="shared" si="7"/>
        <v>0.26979000000000003</v>
      </c>
    </row>
    <row r="167" spans="1:8" ht="16.5">
      <c r="A167" s="104"/>
      <c r="B167" s="11" t="s">
        <v>257</v>
      </c>
      <c r="C167" s="106"/>
      <c r="D167" s="106"/>
      <c r="E167" s="105"/>
      <c r="F167" s="106"/>
      <c r="G167" s="106"/>
      <c r="H167" s="105"/>
    </row>
    <row r="168" spans="1:8" ht="16.5">
      <c r="A168" s="104"/>
      <c r="B168" s="17" t="s">
        <v>369</v>
      </c>
      <c r="C168" s="106">
        <v>2</v>
      </c>
      <c r="D168" s="106">
        <v>3</v>
      </c>
      <c r="E168" s="106">
        <v>2.2599999999999998</v>
      </c>
      <c r="F168" s="106">
        <v>0.23</v>
      </c>
      <c r="G168" s="106">
        <v>0.05</v>
      </c>
      <c r="H168" s="105">
        <f>PRODUCT(C168:G168)</f>
        <v>0.15594</v>
      </c>
    </row>
    <row r="169" spans="1:8" ht="16.5">
      <c r="A169" s="104"/>
      <c r="B169" s="17" t="s">
        <v>370</v>
      </c>
      <c r="C169" s="106">
        <v>2</v>
      </c>
      <c r="D169" s="106">
        <v>1</v>
      </c>
      <c r="E169" s="106">
        <v>1.81</v>
      </c>
      <c r="F169" s="106">
        <v>0.23</v>
      </c>
      <c r="G169" s="106">
        <v>0.05</v>
      </c>
      <c r="H169" s="105">
        <f>PRODUCT(C169:G169)</f>
        <v>4.163E-2</v>
      </c>
    </row>
    <row r="170" spans="1:8" ht="16.5">
      <c r="A170" s="104"/>
      <c r="B170" s="11" t="s">
        <v>254</v>
      </c>
      <c r="C170" s="106"/>
      <c r="D170" s="106"/>
      <c r="E170" s="106"/>
      <c r="F170" s="106"/>
      <c r="G170" s="106"/>
      <c r="H170" s="105"/>
    </row>
    <row r="171" spans="1:8" ht="33">
      <c r="A171" s="104"/>
      <c r="B171" s="17" t="s">
        <v>371</v>
      </c>
      <c r="C171" s="106">
        <v>2</v>
      </c>
      <c r="D171" s="106">
        <v>2</v>
      </c>
      <c r="E171" s="106">
        <v>8.6349999999999998</v>
      </c>
      <c r="F171" s="106">
        <v>0.23</v>
      </c>
      <c r="G171" s="106">
        <v>0.15</v>
      </c>
      <c r="H171" s="105">
        <f>PRODUCT(C171:G171)</f>
        <v>1.19163</v>
      </c>
    </row>
    <row r="172" spans="1:8" ht="16.5">
      <c r="A172" s="104"/>
      <c r="B172" s="17" t="s">
        <v>372</v>
      </c>
      <c r="C172" s="106"/>
      <c r="D172" s="106"/>
      <c r="E172" s="106"/>
      <c r="F172" s="105"/>
      <c r="G172" s="106"/>
      <c r="H172" s="105"/>
    </row>
    <row r="173" spans="1:8" ht="16.5">
      <c r="A173" s="104"/>
      <c r="B173" s="17" t="s">
        <v>373</v>
      </c>
      <c r="C173" s="106">
        <v>2</v>
      </c>
      <c r="D173" s="106">
        <v>1</v>
      </c>
      <c r="E173" s="106">
        <f>8.175+0.46</f>
        <v>8.6350000000000016</v>
      </c>
      <c r="F173" s="18">
        <v>0.115</v>
      </c>
      <c r="G173" s="106">
        <v>7.4999999999999997E-2</v>
      </c>
      <c r="H173" s="105">
        <f>PRODUCT(C173:G173)</f>
        <v>0.14895375000000002</v>
      </c>
    </row>
    <row r="174" spans="1:8" ht="16.5">
      <c r="A174" s="104"/>
      <c r="B174" s="17" t="s">
        <v>374</v>
      </c>
      <c r="C174" s="106">
        <v>2</v>
      </c>
      <c r="D174" s="106">
        <v>1</v>
      </c>
      <c r="E174" s="106">
        <v>3.05</v>
      </c>
      <c r="F174" s="18">
        <v>0.115</v>
      </c>
      <c r="G174" s="106">
        <v>7.4999999999999997E-2</v>
      </c>
      <c r="H174" s="105">
        <f>PRODUCT(C174:G174)</f>
        <v>5.26125E-2</v>
      </c>
    </row>
    <row r="175" spans="1:8" ht="16.5">
      <c r="A175" s="104"/>
      <c r="B175" s="17" t="s">
        <v>375</v>
      </c>
      <c r="C175" s="106">
        <v>2</v>
      </c>
      <c r="D175" s="106">
        <v>2</v>
      </c>
      <c r="E175" s="106">
        <v>3.1</v>
      </c>
      <c r="F175" s="18">
        <v>0.115</v>
      </c>
      <c r="G175" s="106">
        <v>0.125</v>
      </c>
      <c r="H175" s="105">
        <f>PRODUCT(C175:G175)</f>
        <v>0.17825000000000002</v>
      </c>
    </row>
    <row r="176" spans="1:8" ht="16.5">
      <c r="A176" s="104"/>
      <c r="B176" s="17" t="s">
        <v>376</v>
      </c>
      <c r="C176" s="106">
        <v>2</v>
      </c>
      <c r="D176" s="106">
        <v>1</v>
      </c>
      <c r="E176" s="106">
        <v>1.2</v>
      </c>
      <c r="F176" s="18">
        <v>0.115</v>
      </c>
      <c r="G176" s="106">
        <v>7.4999999999999997E-2</v>
      </c>
      <c r="H176" s="105">
        <f>PRODUCT(C176:G176)</f>
        <v>2.07E-2</v>
      </c>
    </row>
    <row r="177" spans="1:8" ht="33">
      <c r="A177" s="104"/>
      <c r="B177" s="17" t="s">
        <v>377</v>
      </c>
      <c r="C177" s="106">
        <v>2</v>
      </c>
      <c r="D177" s="106">
        <v>1</v>
      </c>
      <c r="E177" s="106">
        <v>3.1</v>
      </c>
      <c r="F177" s="18">
        <v>0.115</v>
      </c>
      <c r="G177" s="106">
        <v>7.4999999999999997E-2</v>
      </c>
      <c r="H177" s="105">
        <f>PRODUCT(C177:G177)</f>
        <v>5.3475000000000002E-2</v>
      </c>
    </row>
    <row r="178" spans="1:8" ht="16.5">
      <c r="A178" s="104"/>
      <c r="B178" s="11" t="s">
        <v>255</v>
      </c>
      <c r="C178" s="106"/>
      <c r="D178" s="106"/>
      <c r="E178" s="106"/>
      <c r="F178" s="106"/>
      <c r="G178" s="106"/>
      <c r="H178" s="105"/>
    </row>
    <row r="179" spans="1:8" ht="16.5">
      <c r="A179" s="104"/>
      <c r="B179" s="17" t="s">
        <v>378</v>
      </c>
      <c r="C179" s="106">
        <v>2</v>
      </c>
      <c r="D179" s="106">
        <v>3</v>
      </c>
      <c r="E179" s="106">
        <v>2.2599999999999998</v>
      </c>
      <c r="F179" s="105">
        <v>0.45</v>
      </c>
      <c r="G179" s="106">
        <v>6.5000000000000002E-2</v>
      </c>
      <c r="H179" s="105">
        <f>PRODUCT(C179:G179)</f>
        <v>0.39662999999999998</v>
      </c>
    </row>
    <row r="180" spans="1:8" ht="16.5">
      <c r="A180" s="104"/>
      <c r="B180" s="17" t="s">
        <v>379</v>
      </c>
      <c r="C180" s="106">
        <v>2</v>
      </c>
      <c r="D180" s="106">
        <v>1</v>
      </c>
      <c r="E180" s="106">
        <v>1.81</v>
      </c>
      <c r="F180" s="105">
        <v>0.45</v>
      </c>
      <c r="G180" s="106">
        <v>6.5000000000000002E-2</v>
      </c>
      <c r="H180" s="105">
        <f>PRODUCT(C180:G180)</f>
        <v>0.10588500000000001</v>
      </c>
    </row>
    <row r="181" spans="1:8" ht="16.5">
      <c r="A181" s="104"/>
      <c r="B181" s="11" t="s">
        <v>258</v>
      </c>
      <c r="C181" s="106"/>
      <c r="D181" s="106"/>
      <c r="E181" s="106"/>
      <c r="F181" s="105"/>
      <c r="G181" s="106"/>
      <c r="H181" s="105"/>
    </row>
    <row r="182" spans="1:8" ht="16.5">
      <c r="A182" s="104"/>
      <c r="B182" s="17" t="s">
        <v>267</v>
      </c>
      <c r="C182" s="106">
        <v>2</v>
      </c>
      <c r="D182" s="106">
        <v>1</v>
      </c>
      <c r="E182" s="106">
        <f>3.1+1.73</f>
        <v>4.83</v>
      </c>
      <c r="F182" s="105">
        <v>0.6</v>
      </c>
      <c r="G182" s="18">
        <v>0.05</v>
      </c>
      <c r="H182" s="105">
        <f t="shared" ref="H182:H187" si="8">PRODUCT(C182:G182)</f>
        <v>0.2898</v>
      </c>
    </row>
    <row r="183" spans="1:8" ht="16.5">
      <c r="A183" s="104"/>
      <c r="B183" s="17" t="s">
        <v>380</v>
      </c>
      <c r="C183" s="106">
        <v>2</v>
      </c>
      <c r="D183" s="106">
        <v>2</v>
      </c>
      <c r="E183" s="106">
        <v>0.6</v>
      </c>
      <c r="F183" s="105">
        <v>0.2</v>
      </c>
      <c r="G183" s="18">
        <v>0.05</v>
      </c>
      <c r="H183" s="105">
        <f t="shared" si="8"/>
        <v>2.4E-2</v>
      </c>
    </row>
    <row r="184" spans="1:8" ht="16.5">
      <c r="A184" s="104"/>
      <c r="B184" s="17" t="s">
        <v>381</v>
      </c>
      <c r="C184" s="106">
        <v>2</v>
      </c>
      <c r="D184" s="106">
        <v>1</v>
      </c>
      <c r="E184" s="106">
        <f>3.05+0.23</f>
        <v>3.28</v>
      </c>
      <c r="F184" s="105">
        <v>0.6</v>
      </c>
      <c r="G184" s="106">
        <v>7.4999999999999997E-2</v>
      </c>
      <c r="H184" s="105">
        <f t="shared" si="8"/>
        <v>0.29519999999999996</v>
      </c>
    </row>
    <row r="185" spans="1:8" ht="16.5">
      <c r="A185" s="104"/>
      <c r="B185" s="17" t="s">
        <v>382</v>
      </c>
      <c r="C185" s="106">
        <v>2</v>
      </c>
      <c r="D185" s="106">
        <v>1</v>
      </c>
      <c r="E185" s="106">
        <f>3.1+0.23</f>
        <v>3.33</v>
      </c>
      <c r="F185" s="105">
        <v>0.6</v>
      </c>
      <c r="G185" s="106">
        <v>7.4999999999999997E-2</v>
      </c>
      <c r="H185" s="105">
        <f t="shared" si="8"/>
        <v>0.29969999999999997</v>
      </c>
    </row>
    <row r="186" spans="1:8" ht="16.5">
      <c r="A186" s="104"/>
      <c r="B186" s="17" t="s">
        <v>383</v>
      </c>
      <c r="C186" s="106">
        <v>2</v>
      </c>
      <c r="D186" s="106">
        <v>1</v>
      </c>
      <c r="E186" s="106">
        <f>3.1+0.23</f>
        <v>3.33</v>
      </c>
      <c r="F186" s="105">
        <v>0.6</v>
      </c>
      <c r="G186" s="106">
        <v>7.4999999999999997E-2</v>
      </c>
      <c r="H186" s="105">
        <f t="shared" si="8"/>
        <v>0.29969999999999997</v>
      </c>
    </row>
    <row r="187" spans="1:8" ht="16.5">
      <c r="A187" s="104"/>
      <c r="B187" s="17" t="s">
        <v>383</v>
      </c>
      <c r="C187" s="106">
        <v>2</v>
      </c>
      <c r="D187" s="106">
        <v>1</v>
      </c>
      <c r="E187" s="106">
        <f>1.73+0.115</f>
        <v>1.845</v>
      </c>
      <c r="F187" s="105">
        <v>0.6</v>
      </c>
      <c r="G187" s="106">
        <v>7.4999999999999997E-2</v>
      </c>
      <c r="H187" s="105">
        <f t="shared" si="8"/>
        <v>0.16605</v>
      </c>
    </row>
    <row r="188" spans="1:8" ht="16.5">
      <c r="A188" s="104"/>
      <c r="B188" s="17" t="s">
        <v>384</v>
      </c>
      <c r="C188" s="106">
        <v>2</v>
      </c>
      <c r="D188" s="106">
        <v>1</v>
      </c>
      <c r="E188" s="106">
        <f>3.05+0.23+0.115</f>
        <v>3.395</v>
      </c>
      <c r="F188" s="105">
        <v>0.3</v>
      </c>
      <c r="G188" s="106">
        <v>7.4999999999999997E-2</v>
      </c>
      <c r="H188" s="105">
        <f>PRODUCT(C188:G188)</f>
        <v>0.15277499999999999</v>
      </c>
    </row>
    <row r="189" spans="1:8" ht="16.5">
      <c r="A189" s="104"/>
      <c r="B189" s="11" t="s">
        <v>385</v>
      </c>
      <c r="C189" s="106"/>
      <c r="D189" s="106"/>
      <c r="E189" s="106"/>
      <c r="F189" s="105"/>
      <c r="G189" s="106"/>
      <c r="H189" s="105"/>
    </row>
    <row r="190" spans="1:8" ht="16.5">
      <c r="A190" s="104"/>
      <c r="B190" s="17" t="s">
        <v>386</v>
      </c>
      <c r="C190" s="106">
        <v>1</v>
      </c>
      <c r="D190" s="106">
        <v>1</v>
      </c>
      <c r="E190" s="106">
        <v>3.121</v>
      </c>
      <c r="F190" s="105">
        <v>1</v>
      </c>
      <c r="G190" s="106">
        <v>0.15</v>
      </c>
      <c r="H190" s="105">
        <f t="shared" ref="H190:H196" si="9">PRODUCT(C190:G190)</f>
        <v>0.46814999999999996</v>
      </c>
    </row>
    <row r="191" spans="1:8" ht="16.5">
      <c r="A191" s="104"/>
      <c r="B191" s="17" t="s">
        <v>387</v>
      </c>
      <c r="C191" s="106">
        <v>1</v>
      </c>
      <c r="D191" s="106">
        <v>1</v>
      </c>
      <c r="E191" s="105">
        <v>1</v>
      </c>
      <c r="F191" s="105">
        <v>2</v>
      </c>
      <c r="G191" s="106">
        <v>0.15</v>
      </c>
      <c r="H191" s="105">
        <f t="shared" si="9"/>
        <v>0.3</v>
      </c>
    </row>
    <row r="192" spans="1:8" ht="16.5">
      <c r="A192" s="104"/>
      <c r="B192" s="17" t="s">
        <v>260</v>
      </c>
      <c r="C192" s="106">
        <v>0.5</v>
      </c>
      <c r="D192" s="106">
        <v>10</v>
      </c>
      <c r="E192" s="105">
        <v>1</v>
      </c>
      <c r="F192" s="105">
        <v>0.3</v>
      </c>
      <c r="G192" s="106">
        <v>0.15</v>
      </c>
      <c r="H192" s="105">
        <f t="shared" si="9"/>
        <v>0.22499999999999998</v>
      </c>
    </row>
    <row r="193" spans="1:8" ht="16.5">
      <c r="A193" s="104"/>
      <c r="B193" s="17" t="s">
        <v>388</v>
      </c>
      <c r="C193" s="106">
        <v>1</v>
      </c>
      <c r="D193" s="106">
        <v>1</v>
      </c>
      <c r="E193" s="105">
        <v>2.46</v>
      </c>
      <c r="F193" s="106">
        <v>0.23</v>
      </c>
      <c r="G193" s="105">
        <v>0.3</v>
      </c>
      <c r="H193" s="105">
        <f t="shared" si="9"/>
        <v>0.16973999999999997</v>
      </c>
    </row>
    <row r="194" spans="1:8" ht="16.5">
      <c r="A194" s="104"/>
      <c r="B194" s="17" t="s">
        <v>389</v>
      </c>
      <c r="C194" s="106">
        <v>1</v>
      </c>
      <c r="D194" s="106">
        <v>1</v>
      </c>
      <c r="E194" s="106">
        <v>3.0110000000000001</v>
      </c>
      <c r="F194" s="105">
        <v>1</v>
      </c>
      <c r="G194" s="106">
        <f>+G190</f>
        <v>0.15</v>
      </c>
      <c r="H194" s="105">
        <f t="shared" si="9"/>
        <v>0.45165</v>
      </c>
    </row>
    <row r="195" spans="1:8" ht="16.5">
      <c r="A195" s="104"/>
      <c r="B195" s="17" t="s">
        <v>260</v>
      </c>
      <c r="C195" s="106">
        <v>0.5</v>
      </c>
      <c r="D195" s="106">
        <v>9</v>
      </c>
      <c r="E195" s="105">
        <v>1</v>
      </c>
      <c r="F195" s="105">
        <v>0.3</v>
      </c>
      <c r="G195" s="106">
        <v>0.15</v>
      </c>
      <c r="H195" s="105">
        <f t="shared" si="9"/>
        <v>0.20249999999999999</v>
      </c>
    </row>
    <row r="196" spans="1:8" ht="16.5">
      <c r="A196" s="104"/>
      <c r="B196" s="17" t="s">
        <v>390</v>
      </c>
      <c r="C196" s="106">
        <v>1</v>
      </c>
      <c r="D196" s="106">
        <v>2</v>
      </c>
      <c r="E196" s="18">
        <v>1.115</v>
      </c>
      <c r="F196" s="105">
        <v>0.23</v>
      </c>
      <c r="G196" s="18">
        <v>0.35</v>
      </c>
      <c r="H196" s="105">
        <f t="shared" si="9"/>
        <v>0.17951500000000001</v>
      </c>
    </row>
    <row r="197" spans="1:8" ht="16.5">
      <c r="A197" s="104"/>
      <c r="B197" s="11" t="s">
        <v>391</v>
      </c>
      <c r="C197" s="106"/>
      <c r="D197" s="106"/>
      <c r="E197" s="106"/>
      <c r="F197" s="106"/>
      <c r="G197" s="106"/>
      <c r="H197" s="105"/>
    </row>
    <row r="198" spans="1:8" ht="16.5">
      <c r="A198" s="104"/>
      <c r="B198" s="19" t="s">
        <v>341</v>
      </c>
      <c r="C198" s="106"/>
      <c r="D198" s="106"/>
      <c r="E198" s="106"/>
      <c r="F198" s="106"/>
      <c r="G198" s="106"/>
      <c r="H198" s="105"/>
    </row>
    <row r="199" spans="1:8" ht="16.5">
      <c r="A199" s="104"/>
      <c r="B199" s="17" t="s">
        <v>392</v>
      </c>
      <c r="C199" s="106">
        <v>1</v>
      </c>
      <c r="D199" s="106">
        <v>1</v>
      </c>
      <c r="E199" s="106">
        <v>4.6900000000000004</v>
      </c>
      <c r="F199" s="106">
        <v>0.23</v>
      </c>
      <c r="G199" s="106">
        <f>0.3-0.125</f>
        <v>0.17499999999999999</v>
      </c>
      <c r="H199" s="105">
        <f t="shared" ref="H199:H207" si="10">PRODUCT(C199:G199)</f>
        <v>0.18877250000000004</v>
      </c>
    </row>
    <row r="200" spans="1:8" ht="16.5">
      <c r="A200" s="104"/>
      <c r="B200" s="17" t="s">
        <v>393</v>
      </c>
      <c r="C200" s="106">
        <v>1</v>
      </c>
      <c r="D200" s="106">
        <v>1</v>
      </c>
      <c r="E200" s="105">
        <f>19.27-0.46</f>
        <v>18.809999999999999</v>
      </c>
      <c r="F200" s="106">
        <v>0.23</v>
      </c>
      <c r="G200" s="106">
        <f>0.4-0.125</f>
        <v>0.27500000000000002</v>
      </c>
      <c r="H200" s="105">
        <f t="shared" si="10"/>
        <v>1.1897325000000001</v>
      </c>
    </row>
    <row r="201" spans="1:8" ht="16.5">
      <c r="A201" s="104"/>
      <c r="B201" s="17" t="s">
        <v>394</v>
      </c>
      <c r="C201" s="106">
        <v>1</v>
      </c>
      <c r="D201" s="106">
        <v>2</v>
      </c>
      <c r="E201" s="106">
        <f>8.635</f>
        <v>8.6349999999999998</v>
      </c>
      <c r="F201" s="106">
        <v>0.23</v>
      </c>
      <c r="G201" s="106">
        <f>0.4-0.125</f>
        <v>0.27500000000000002</v>
      </c>
      <c r="H201" s="105">
        <f t="shared" si="10"/>
        <v>1.0923275000000001</v>
      </c>
    </row>
    <row r="202" spans="1:8" ht="33">
      <c r="A202" s="104"/>
      <c r="B202" s="17" t="s">
        <v>395</v>
      </c>
      <c r="C202" s="106">
        <v>1</v>
      </c>
      <c r="D202" s="106">
        <v>2</v>
      </c>
      <c r="E202" s="106">
        <v>1.615</v>
      </c>
      <c r="F202" s="106">
        <v>0.23</v>
      </c>
      <c r="G202" s="106">
        <f>0.625-0.4</f>
        <v>0.22499999999999998</v>
      </c>
      <c r="H202" s="105">
        <f t="shared" si="10"/>
        <v>0.16715249999999998</v>
      </c>
    </row>
    <row r="203" spans="1:8" ht="16.5">
      <c r="A203" s="104"/>
      <c r="B203" s="17" t="s">
        <v>396</v>
      </c>
      <c r="C203" s="106">
        <v>1</v>
      </c>
      <c r="D203" s="106">
        <v>2</v>
      </c>
      <c r="E203" s="106">
        <v>1.085</v>
      </c>
      <c r="F203" s="106">
        <v>0.23</v>
      </c>
      <c r="G203" s="106">
        <f>0.4-0.125</f>
        <v>0.27500000000000002</v>
      </c>
      <c r="H203" s="105">
        <f>PRODUCT(C203:G203)</f>
        <v>0.1372525</v>
      </c>
    </row>
    <row r="204" spans="1:8" ht="16.5">
      <c r="A204" s="104"/>
      <c r="B204" s="17" t="s">
        <v>397</v>
      </c>
      <c r="C204" s="106">
        <v>1</v>
      </c>
      <c r="D204" s="106">
        <v>2</v>
      </c>
      <c r="E204" s="106">
        <f>7.32-0.46</f>
        <v>6.86</v>
      </c>
      <c r="F204" s="106">
        <v>0.23</v>
      </c>
      <c r="G204" s="106">
        <f>0.4-0.125</f>
        <v>0.27500000000000002</v>
      </c>
      <c r="H204" s="105">
        <f t="shared" si="10"/>
        <v>0.86779000000000017</v>
      </c>
    </row>
    <row r="205" spans="1:8" s="4" customFormat="1" ht="16.5">
      <c r="A205" s="104"/>
      <c r="B205" s="19" t="s">
        <v>342</v>
      </c>
      <c r="C205" s="106"/>
      <c r="D205" s="106"/>
      <c r="E205" s="106"/>
      <c r="F205" s="106"/>
      <c r="G205" s="106"/>
      <c r="H205" s="105"/>
    </row>
    <row r="206" spans="1:8" ht="16.5">
      <c r="A206" s="104"/>
      <c r="B206" s="17" t="s">
        <v>398</v>
      </c>
      <c r="C206" s="106">
        <v>1</v>
      </c>
      <c r="D206" s="106">
        <v>2</v>
      </c>
      <c r="E206" s="106">
        <v>6.0250000000000004</v>
      </c>
      <c r="F206" s="106">
        <v>0.23</v>
      </c>
      <c r="G206" s="106">
        <f>0.4-0.125</f>
        <v>0.27500000000000002</v>
      </c>
      <c r="H206" s="105">
        <f>PRODUCT(C206:G206)</f>
        <v>0.76216250000000008</v>
      </c>
    </row>
    <row r="207" spans="1:8" ht="33">
      <c r="A207" s="104"/>
      <c r="B207" s="17" t="s">
        <v>399</v>
      </c>
      <c r="C207" s="106">
        <v>1</v>
      </c>
      <c r="D207" s="106">
        <v>2</v>
      </c>
      <c r="E207" s="106">
        <v>2.9849999999999999</v>
      </c>
      <c r="F207" s="106">
        <v>0.23</v>
      </c>
      <c r="G207" s="106">
        <f>0.4-0.125</f>
        <v>0.27500000000000002</v>
      </c>
      <c r="H207" s="105">
        <f t="shared" si="10"/>
        <v>0.37760250000000001</v>
      </c>
    </row>
    <row r="208" spans="1:8" ht="33">
      <c r="A208" s="104"/>
      <c r="B208" s="17" t="s">
        <v>400</v>
      </c>
      <c r="C208" s="106">
        <v>1</v>
      </c>
      <c r="D208" s="106">
        <v>2</v>
      </c>
      <c r="E208" s="106">
        <v>3.05</v>
      </c>
      <c r="F208" s="106">
        <v>0.23</v>
      </c>
      <c r="G208" s="106">
        <f>0.4-0.125</f>
        <v>0.27500000000000002</v>
      </c>
      <c r="H208" s="105">
        <f>PRODUCT(C208:G208)</f>
        <v>0.38582500000000003</v>
      </c>
    </row>
    <row r="209" spans="1:8" ht="33">
      <c r="A209" s="104"/>
      <c r="B209" s="17" t="s">
        <v>401</v>
      </c>
      <c r="C209" s="106">
        <v>2</v>
      </c>
      <c r="D209" s="106">
        <v>2</v>
      </c>
      <c r="E209" s="18">
        <v>2.9849999999999999</v>
      </c>
      <c r="F209" s="105">
        <v>0.23</v>
      </c>
      <c r="G209" s="106">
        <f>0.625-0.125</f>
        <v>0.5</v>
      </c>
      <c r="H209" s="105">
        <f>PRODUCT(C209:G209)</f>
        <v>1.3731</v>
      </c>
    </row>
    <row r="210" spans="1:8" ht="33">
      <c r="A210" s="104"/>
      <c r="B210" s="17" t="s">
        <v>402</v>
      </c>
      <c r="C210" s="106">
        <v>1</v>
      </c>
      <c r="D210" s="106">
        <v>2</v>
      </c>
      <c r="E210" s="18">
        <f>6.725-0.46</f>
        <v>6.2649999999999997</v>
      </c>
      <c r="F210" s="106">
        <v>0.23</v>
      </c>
      <c r="G210" s="106">
        <f>0.4-0.125</f>
        <v>0.27500000000000002</v>
      </c>
      <c r="H210" s="105">
        <f>PRODUCT(C210:G210)</f>
        <v>0.79252250000000002</v>
      </c>
    </row>
    <row r="211" spans="1:8" ht="33">
      <c r="A211" s="104"/>
      <c r="B211" s="17" t="s">
        <v>403</v>
      </c>
      <c r="C211" s="106">
        <v>1</v>
      </c>
      <c r="D211" s="106">
        <v>2</v>
      </c>
      <c r="E211" s="18">
        <v>1.115</v>
      </c>
      <c r="F211" s="106">
        <v>0.23</v>
      </c>
      <c r="G211" s="106">
        <v>0.35</v>
      </c>
      <c r="H211" s="105">
        <f>PRODUCT(C211:G211)</f>
        <v>0.17951500000000001</v>
      </c>
    </row>
    <row r="212" spans="1:8" ht="16.5">
      <c r="A212" s="104"/>
      <c r="B212" s="11" t="s">
        <v>148</v>
      </c>
      <c r="C212" s="106"/>
      <c r="D212" s="106"/>
      <c r="E212" s="106"/>
      <c r="F212" s="106"/>
      <c r="G212" s="106"/>
      <c r="H212" s="105"/>
    </row>
    <row r="213" spans="1:8" ht="16.5">
      <c r="A213" s="104"/>
      <c r="B213" s="17" t="s">
        <v>404</v>
      </c>
      <c r="C213" s="106">
        <v>1</v>
      </c>
      <c r="D213" s="106">
        <v>2</v>
      </c>
      <c r="E213" s="106">
        <v>6.7249999999999996</v>
      </c>
      <c r="F213" s="106">
        <v>8.6349999999999998</v>
      </c>
      <c r="G213" s="106">
        <v>0.125</v>
      </c>
      <c r="H213" s="105">
        <f>PRODUCT(C213:G213)</f>
        <v>14.51759375</v>
      </c>
    </row>
    <row r="214" spans="1:8" ht="16.5">
      <c r="A214" s="104"/>
      <c r="B214" s="17" t="s">
        <v>405</v>
      </c>
      <c r="C214" s="106">
        <v>1</v>
      </c>
      <c r="D214" s="106">
        <v>1</v>
      </c>
      <c r="E214" s="106">
        <v>4.92</v>
      </c>
      <c r="F214" s="106">
        <v>1.115</v>
      </c>
      <c r="G214" s="106">
        <f>+G213</f>
        <v>0.125</v>
      </c>
      <c r="H214" s="105">
        <f>PRODUCT(C214:G214)</f>
        <v>0.68572500000000003</v>
      </c>
    </row>
    <row r="215" spans="1:8" ht="16.5">
      <c r="A215" s="104"/>
      <c r="B215" s="17" t="s">
        <v>406</v>
      </c>
      <c r="C215" s="106">
        <v>-1</v>
      </c>
      <c r="D215" s="106">
        <v>2</v>
      </c>
      <c r="E215" s="106">
        <v>1.3149999999999999</v>
      </c>
      <c r="F215" s="106">
        <v>0.7</v>
      </c>
      <c r="G215" s="106">
        <f>+G214</f>
        <v>0.125</v>
      </c>
      <c r="H215" s="105">
        <f>PRODUCT(C215:G215)</f>
        <v>-0.23012499999999997</v>
      </c>
    </row>
    <row r="216" spans="1:8" ht="16.5">
      <c r="A216" s="20"/>
      <c r="B216" s="21" t="s">
        <v>343</v>
      </c>
      <c r="C216" s="22"/>
      <c r="D216" s="22"/>
      <c r="E216" s="20"/>
      <c r="F216" s="20"/>
      <c r="G216" s="20"/>
      <c r="H216" s="20">
        <f>SUM(H160:H215)</f>
        <v>33.622284999999998</v>
      </c>
    </row>
    <row r="217" spans="1:8" ht="16.5">
      <c r="A217" s="20"/>
      <c r="B217" s="21"/>
      <c r="C217" s="22"/>
      <c r="D217" s="22"/>
      <c r="E217" s="20"/>
      <c r="F217" s="23" t="s">
        <v>115</v>
      </c>
      <c r="G217" s="23">
        <f>ROUNDUP(H216,1)</f>
        <v>33.700000000000003</v>
      </c>
      <c r="H217" s="23" t="s">
        <v>340</v>
      </c>
    </row>
    <row r="218" spans="1:8" ht="16.5">
      <c r="A218" s="106"/>
      <c r="B218" s="11" t="s">
        <v>7</v>
      </c>
      <c r="C218" s="106"/>
      <c r="D218" s="106"/>
      <c r="E218" s="106"/>
      <c r="F218" s="106"/>
      <c r="G218" s="106"/>
      <c r="H218" s="105"/>
    </row>
    <row r="219" spans="1:8" ht="16.5">
      <c r="A219" s="106"/>
      <c r="B219" s="17" t="s">
        <v>150</v>
      </c>
      <c r="C219" s="106"/>
      <c r="D219" s="106"/>
      <c r="E219" s="106"/>
      <c r="F219" s="106"/>
      <c r="G219" s="104"/>
      <c r="H219" s="6">
        <f>+G217</f>
        <v>33.700000000000003</v>
      </c>
    </row>
    <row r="220" spans="1:8" ht="16.5">
      <c r="A220" s="106"/>
      <c r="B220" s="17" t="s">
        <v>407</v>
      </c>
      <c r="C220" s="106">
        <v>1</v>
      </c>
      <c r="D220" s="106">
        <v>1</v>
      </c>
      <c r="E220" s="106">
        <f>1.5+0.46</f>
        <v>1.96</v>
      </c>
      <c r="F220" s="106">
        <v>0.23</v>
      </c>
      <c r="G220" s="106">
        <v>0.15</v>
      </c>
      <c r="H220" s="105">
        <f>PRODUCT(C220:G220)</f>
        <v>6.762E-2</v>
      </c>
    </row>
    <row r="221" spans="1:8" ht="16.5">
      <c r="A221" s="104"/>
      <c r="B221" s="17" t="s">
        <v>408</v>
      </c>
      <c r="C221" s="106">
        <v>1</v>
      </c>
      <c r="D221" s="106">
        <v>1</v>
      </c>
      <c r="E221" s="106">
        <v>2</v>
      </c>
      <c r="F221" s="105">
        <v>0.45</v>
      </c>
      <c r="G221" s="106">
        <v>6.5000000000000002E-2</v>
      </c>
      <c r="H221" s="105">
        <f>PRODUCT(C221:G221)</f>
        <v>5.8500000000000003E-2</v>
      </c>
    </row>
    <row r="222" spans="1:8" ht="16.5">
      <c r="A222" s="20"/>
      <c r="B222" s="21"/>
      <c r="C222" s="22"/>
      <c r="D222" s="22"/>
      <c r="E222" s="20"/>
      <c r="F222" s="20"/>
      <c r="G222" s="20"/>
      <c r="H222" s="23">
        <f>SUM(H219:H221)</f>
        <v>33.826120000000003</v>
      </c>
    </row>
    <row r="223" spans="1:8" ht="16.5">
      <c r="A223" s="20"/>
      <c r="B223" s="21"/>
      <c r="C223" s="22"/>
      <c r="D223" s="22"/>
      <c r="E223" s="20"/>
      <c r="F223" s="23" t="s">
        <v>115</v>
      </c>
      <c r="G223" s="23">
        <f>ROUNDUP(H222,1)</f>
        <v>33.9</v>
      </c>
      <c r="H223" s="23" t="s">
        <v>340</v>
      </c>
    </row>
    <row r="224" spans="1:8" ht="16.5">
      <c r="A224" s="106"/>
      <c r="B224" s="11" t="s">
        <v>409</v>
      </c>
      <c r="C224" s="106"/>
      <c r="D224" s="106"/>
      <c r="E224" s="106"/>
      <c r="F224" s="106"/>
      <c r="G224" s="106"/>
      <c r="H224" s="105"/>
    </row>
    <row r="225" spans="1:8" ht="16.5">
      <c r="A225" s="106"/>
      <c r="B225" s="17" t="s">
        <v>410</v>
      </c>
      <c r="C225" s="106"/>
      <c r="D225" s="106"/>
      <c r="E225" s="106"/>
      <c r="F225" s="106"/>
      <c r="G225" s="104"/>
      <c r="H225" s="6">
        <v>33.9</v>
      </c>
    </row>
    <row r="226" spans="1:8" ht="16.5">
      <c r="A226" s="106"/>
      <c r="B226" s="17" t="s">
        <v>411</v>
      </c>
      <c r="C226" s="106">
        <v>1</v>
      </c>
      <c r="D226" s="106">
        <v>16</v>
      </c>
      <c r="E226" s="106">
        <v>0.23</v>
      </c>
      <c r="F226" s="106">
        <v>0.38</v>
      </c>
      <c r="G226" s="105">
        <v>1.2</v>
      </c>
      <c r="H226" s="105">
        <f>PRODUCT(C226:G226)</f>
        <v>1.67808</v>
      </c>
    </row>
    <row r="227" spans="1:8" ht="16.5">
      <c r="A227" s="106"/>
      <c r="B227" s="17" t="s">
        <v>412</v>
      </c>
      <c r="C227" s="106">
        <v>1</v>
      </c>
      <c r="D227" s="106">
        <v>2</v>
      </c>
      <c r="E227" s="106">
        <v>0.23</v>
      </c>
      <c r="F227" s="106">
        <v>0.23</v>
      </c>
      <c r="G227" s="105">
        <v>1.2</v>
      </c>
      <c r="H227" s="105">
        <f>PRODUCT(C227:G227)</f>
        <v>0.12695999999999999</v>
      </c>
    </row>
    <row r="228" spans="1:8" ht="16.5">
      <c r="A228" s="20"/>
      <c r="B228" s="21"/>
      <c r="C228" s="22"/>
      <c r="D228" s="22"/>
      <c r="E228" s="20"/>
      <c r="F228" s="20"/>
      <c r="G228" s="20"/>
      <c r="H228" s="23">
        <f>SUM(H225:H227)</f>
        <v>35.705039999999997</v>
      </c>
    </row>
    <row r="229" spans="1:8" ht="16.5">
      <c r="A229" s="20"/>
      <c r="B229" s="21"/>
      <c r="C229" s="22"/>
      <c r="D229" s="22"/>
      <c r="E229" s="20"/>
      <c r="F229" s="23" t="s">
        <v>115</v>
      </c>
      <c r="G229" s="23">
        <f>ROUNDUP(H228,1)</f>
        <v>35.800000000000004</v>
      </c>
      <c r="H229" s="23" t="s">
        <v>340</v>
      </c>
    </row>
    <row r="230" spans="1:8" ht="16.5">
      <c r="A230" s="106"/>
      <c r="B230" s="11" t="s">
        <v>14</v>
      </c>
      <c r="C230" s="106"/>
      <c r="D230" s="106"/>
      <c r="E230" s="106"/>
      <c r="F230" s="106"/>
      <c r="G230" s="106"/>
      <c r="H230" s="105"/>
    </row>
    <row r="231" spans="1:8" ht="16.5">
      <c r="A231" s="106"/>
      <c r="B231" s="17" t="s">
        <v>92</v>
      </c>
      <c r="C231" s="106"/>
      <c r="D231" s="106"/>
      <c r="E231" s="106"/>
      <c r="F231" s="106"/>
      <c r="G231" s="106"/>
      <c r="H231" s="105"/>
    </row>
    <row r="232" spans="1:8" ht="33">
      <c r="A232" s="106"/>
      <c r="B232" s="17" t="s">
        <v>413</v>
      </c>
      <c r="C232" s="106">
        <v>1</v>
      </c>
      <c r="D232" s="106">
        <v>4</v>
      </c>
      <c r="E232" s="106">
        <v>0.23</v>
      </c>
      <c r="F232" s="106">
        <v>0.38</v>
      </c>
      <c r="G232" s="105">
        <f>(2.85-0.3)+0.45</f>
        <v>3.0000000000000004</v>
      </c>
      <c r="H232" s="105">
        <f t="shared" ref="H232:H239" si="11">PRODUCT(C232:G232)</f>
        <v>1.0488000000000002</v>
      </c>
    </row>
    <row r="233" spans="1:8" ht="16.5">
      <c r="A233" s="106"/>
      <c r="B233" s="17" t="s">
        <v>414</v>
      </c>
      <c r="C233" s="106">
        <v>1</v>
      </c>
      <c r="D233" s="106">
        <v>1</v>
      </c>
      <c r="E233" s="105">
        <v>1.96</v>
      </c>
      <c r="F233" s="106">
        <v>0.23</v>
      </c>
      <c r="G233" s="106">
        <v>0.05</v>
      </c>
      <c r="H233" s="105">
        <f t="shared" si="11"/>
        <v>2.2540000000000004E-2</v>
      </c>
    </row>
    <row r="234" spans="1:8" ht="16.5">
      <c r="A234" s="106"/>
      <c r="B234" s="17" t="s">
        <v>415</v>
      </c>
      <c r="C234" s="106">
        <v>1</v>
      </c>
      <c r="D234" s="106">
        <v>1</v>
      </c>
      <c r="E234" s="105">
        <v>1.96</v>
      </c>
      <c r="F234" s="106">
        <v>0.23</v>
      </c>
      <c r="G234" s="106">
        <v>0.15</v>
      </c>
      <c r="H234" s="105">
        <f t="shared" si="11"/>
        <v>6.762E-2</v>
      </c>
    </row>
    <row r="235" spans="1:8" ht="16.5">
      <c r="A235" s="106"/>
      <c r="B235" s="17" t="s">
        <v>416</v>
      </c>
      <c r="C235" s="106">
        <v>1</v>
      </c>
      <c r="D235" s="106">
        <v>2</v>
      </c>
      <c r="E235" s="105">
        <f>0.9+0.46</f>
        <v>1.36</v>
      </c>
      <c r="F235" s="106">
        <v>0.23</v>
      </c>
      <c r="G235" s="106">
        <v>0.15</v>
      </c>
      <c r="H235" s="105">
        <f t="shared" si="11"/>
        <v>9.3840000000000007E-2</v>
      </c>
    </row>
    <row r="236" spans="1:8" ht="16.5">
      <c r="A236" s="106"/>
      <c r="B236" s="17" t="s">
        <v>417</v>
      </c>
      <c r="C236" s="106">
        <v>1</v>
      </c>
      <c r="D236" s="106">
        <v>2</v>
      </c>
      <c r="E236" s="106">
        <f>1.5+0.46</f>
        <v>1.96</v>
      </c>
      <c r="F236" s="106">
        <v>0.45</v>
      </c>
      <c r="G236" s="106">
        <v>0.06</v>
      </c>
      <c r="H236" s="105">
        <f t="shared" si="11"/>
        <v>0.10584</v>
      </c>
    </row>
    <row r="237" spans="1:8" ht="16.5">
      <c r="A237" s="106"/>
      <c r="B237" s="17" t="s">
        <v>418</v>
      </c>
      <c r="C237" s="106">
        <v>1</v>
      </c>
      <c r="D237" s="106">
        <v>2</v>
      </c>
      <c r="E237" s="106">
        <v>1.46</v>
      </c>
      <c r="F237" s="105">
        <v>0.45</v>
      </c>
      <c r="G237" s="106">
        <v>0.06</v>
      </c>
      <c r="H237" s="105">
        <f t="shared" si="11"/>
        <v>7.8840000000000007E-2</v>
      </c>
    </row>
    <row r="238" spans="1:8" ht="16.5">
      <c r="A238" s="106"/>
      <c r="B238" s="17" t="s">
        <v>148</v>
      </c>
      <c r="C238" s="106">
        <v>1</v>
      </c>
      <c r="D238" s="106">
        <v>1</v>
      </c>
      <c r="E238" s="106">
        <v>2.46</v>
      </c>
      <c r="F238" s="18">
        <v>5.3449999999999998</v>
      </c>
      <c r="G238" s="106">
        <v>0.125</v>
      </c>
      <c r="H238" s="105">
        <f t="shared" si="11"/>
        <v>1.6435875</v>
      </c>
    </row>
    <row r="239" spans="1:8" ht="16.5">
      <c r="A239" s="106"/>
      <c r="B239" s="17" t="s">
        <v>419</v>
      </c>
      <c r="C239" s="106">
        <v>1</v>
      </c>
      <c r="D239" s="106">
        <v>1</v>
      </c>
      <c r="E239" s="18">
        <v>14.69</v>
      </c>
      <c r="F239" s="106">
        <v>0.23</v>
      </c>
      <c r="G239" s="106">
        <f>0.3-0.125</f>
        <v>0.17499999999999999</v>
      </c>
      <c r="H239" s="105">
        <f t="shared" si="11"/>
        <v>0.59127249999999998</v>
      </c>
    </row>
    <row r="240" spans="1:8" ht="16.5">
      <c r="A240" s="20"/>
      <c r="B240" s="32" t="s">
        <v>420</v>
      </c>
      <c r="C240" s="22"/>
      <c r="D240" s="22"/>
      <c r="E240" s="20"/>
      <c r="F240" s="20"/>
      <c r="G240" s="20"/>
      <c r="H240" s="20"/>
    </row>
    <row r="241" spans="1:8" ht="16.5">
      <c r="A241" s="106"/>
      <c r="B241" s="17" t="s">
        <v>421</v>
      </c>
      <c r="C241" s="106">
        <v>2</v>
      </c>
      <c r="D241" s="106">
        <v>1</v>
      </c>
      <c r="E241" s="106">
        <v>0.23</v>
      </c>
      <c r="F241" s="105">
        <v>0.3</v>
      </c>
      <c r="G241" s="105">
        <v>1.2</v>
      </c>
      <c r="H241" s="105">
        <f t="shared" ref="H241:H250" si="12">ROUND(PRODUCT(C241:G241),2)</f>
        <v>0.17</v>
      </c>
    </row>
    <row r="242" spans="1:8" ht="16.5">
      <c r="A242" s="106"/>
      <c r="B242" s="17" t="s">
        <v>422</v>
      </c>
      <c r="C242" s="106">
        <v>2</v>
      </c>
      <c r="D242" s="106">
        <v>1</v>
      </c>
      <c r="E242" s="105">
        <v>4.88</v>
      </c>
      <c r="F242" s="105">
        <v>1.3</v>
      </c>
      <c r="G242" s="106">
        <v>0.15</v>
      </c>
      <c r="H242" s="105">
        <f t="shared" si="12"/>
        <v>1.9</v>
      </c>
    </row>
    <row r="243" spans="1:8" ht="16.5">
      <c r="A243" s="106"/>
      <c r="B243" s="17" t="s">
        <v>423</v>
      </c>
      <c r="C243" s="106">
        <v>2</v>
      </c>
      <c r="D243" s="106">
        <v>1</v>
      </c>
      <c r="E243" s="105">
        <f>4.875-0.46</f>
        <v>4.415</v>
      </c>
      <c r="F243" s="105">
        <v>0.3</v>
      </c>
      <c r="G243" s="106">
        <v>0.15</v>
      </c>
      <c r="H243" s="105">
        <f t="shared" si="12"/>
        <v>0.4</v>
      </c>
    </row>
    <row r="244" spans="1:8" ht="16.5">
      <c r="A244" s="106"/>
      <c r="B244" s="17" t="s">
        <v>424</v>
      </c>
      <c r="C244" s="106">
        <v>2</v>
      </c>
      <c r="D244" s="106">
        <v>1</v>
      </c>
      <c r="E244" s="105">
        <f>3.445</f>
        <v>3.4449999999999998</v>
      </c>
      <c r="F244" s="106">
        <v>0.23</v>
      </c>
      <c r="G244" s="105">
        <f>0.4-0.15</f>
        <v>0.25</v>
      </c>
      <c r="H244" s="105">
        <f t="shared" si="12"/>
        <v>0.4</v>
      </c>
    </row>
    <row r="245" spans="1:8" ht="16.5">
      <c r="A245" s="106"/>
      <c r="B245" s="17"/>
      <c r="C245" s="106">
        <v>2</v>
      </c>
      <c r="D245" s="106">
        <v>1</v>
      </c>
      <c r="E245" s="105">
        <v>2.88</v>
      </c>
      <c r="F245" s="106">
        <v>0.23</v>
      </c>
      <c r="G245" s="105">
        <f>0.4-0.15</f>
        <v>0.25</v>
      </c>
      <c r="H245" s="105">
        <f t="shared" si="12"/>
        <v>0.33</v>
      </c>
    </row>
    <row r="246" spans="1:8" ht="16.5">
      <c r="A246" s="106"/>
      <c r="B246" s="17" t="s">
        <v>425</v>
      </c>
      <c r="C246" s="106">
        <v>2</v>
      </c>
      <c r="D246" s="106">
        <v>2</v>
      </c>
      <c r="E246" s="105">
        <f>4.875-0.46</f>
        <v>4.415</v>
      </c>
      <c r="F246" s="106">
        <v>0.23</v>
      </c>
      <c r="G246" s="105">
        <f>0.4-0.15</f>
        <v>0.25</v>
      </c>
      <c r="H246" s="105">
        <f t="shared" si="12"/>
        <v>1.02</v>
      </c>
    </row>
    <row r="247" spans="1:8" ht="16.5">
      <c r="A247" s="106"/>
      <c r="B247" s="17" t="s">
        <v>426</v>
      </c>
      <c r="C247" s="106">
        <v>2</v>
      </c>
      <c r="D247" s="106">
        <v>1</v>
      </c>
      <c r="E247" s="105">
        <v>11.75</v>
      </c>
      <c r="F247" s="106">
        <v>0.15</v>
      </c>
      <c r="G247" s="105">
        <v>1</v>
      </c>
      <c r="H247" s="105">
        <f t="shared" si="12"/>
        <v>3.53</v>
      </c>
    </row>
    <row r="248" spans="1:8" ht="16.5">
      <c r="A248" s="106"/>
      <c r="B248" s="17" t="s">
        <v>427</v>
      </c>
      <c r="C248" s="106">
        <v>2</v>
      </c>
      <c r="D248" s="106">
        <v>3</v>
      </c>
      <c r="E248" s="105">
        <v>1</v>
      </c>
      <c r="F248" s="106">
        <v>0.15</v>
      </c>
      <c r="G248" s="105">
        <v>1</v>
      </c>
      <c r="H248" s="105">
        <f t="shared" si="12"/>
        <v>0.9</v>
      </c>
    </row>
    <row r="249" spans="1:8" ht="16.5">
      <c r="A249" s="106"/>
      <c r="B249" s="17" t="s">
        <v>428</v>
      </c>
      <c r="C249" s="106">
        <v>2</v>
      </c>
      <c r="D249" s="106">
        <v>1</v>
      </c>
      <c r="E249" s="105">
        <f>+E242</f>
        <v>4.88</v>
      </c>
      <c r="F249" s="105">
        <f>+F242</f>
        <v>1.3</v>
      </c>
      <c r="G249" s="105">
        <v>0.11</v>
      </c>
      <c r="H249" s="105">
        <f t="shared" si="12"/>
        <v>1.4</v>
      </c>
    </row>
    <row r="250" spans="1:8" ht="16.5">
      <c r="A250" s="106"/>
      <c r="B250" s="17" t="s">
        <v>429</v>
      </c>
      <c r="C250" s="106">
        <v>2</v>
      </c>
      <c r="D250" s="106">
        <v>-3</v>
      </c>
      <c r="E250" s="105">
        <v>0.6</v>
      </c>
      <c r="F250" s="106">
        <v>0.6</v>
      </c>
      <c r="G250" s="105">
        <v>0.11</v>
      </c>
      <c r="H250" s="105">
        <f t="shared" si="12"/>
        <v>-0.24</v>
      </c>
    </row>
    <row r="251" spans="1:8" ht="16.5">
      <c r="A251" s="20"/>
      <c r="B251" s="21" t="s">
        <v>343</v>
      </c>
      <c r="C251" s="22"/>
      <c r="D251" s="22"/>
      <c r="E251" s="20"/>
      <c r="F251" s="20"/>
      <c r="G251" s="20"/>
      <c r="H251" s="20">
        <f>SUM(H232:H250)</f>
        <v>13.462340000000001</v>
      </c>
    </row>
    <row r="252" spans="1:8" ht="16.5">
      <c r="A252" s="20"/>
      <c r="B252" s="21"/>
      <c r="C252" s="22"/>
      <c r="D252" s="22"/>
      <c r="E252" s="20"/>
      <c r="F252" s="23" t="s">
        <v>115</v>
      </c>
      <c r="G252" s="23">
        <f>ROUNDUP(H251,1)</f>
        <v>13.5</v>
      </c>
      <c r="H252" s="23" t="s">
        <v>340</v>
      </c>
    </row>
    <row r="253" spans="1:8" ht="33">
      <c r="A253" s="104">
        <v>9.5</v>
      </c>
      <c r="B253" s="11" t="s">
        <v>430</v>
      </c>
      <c r="C253" s="106"/>
      <c r="D253" s="106"/>
      <c r="E253" s="106"/>
      <c r="F253" s="106"/>
      <c r="G253" s="106"/>
      <c r="H253" s="105"/>
    </row>
    <row r="254" spans="1:8" ht="16.5">
      <c r="A254" s="104"/>
      <c r="B254" s="11" t="s">
        <v>268</v>
      </c>
      <c r="C254" s="106"/>
      <c r="D254" s="106"/>
      <c r="E254" s="106"/>
      <c r="F254" s="106"/>
      <c r="G254" s="106"/>
      <c r="H254" s="105"/>
    </row>
    <row r="255" spans="1:8" ht="16.5">
      <c r="A255" s="104"/>
      <c r="B255" s="17" t="s">
        <v>431</v>
      </c>
      <c r="C255" s="106">
        <v>2</v>
      </c>
      <c r="D255" s="106">
        <v>1</v>
      </c>
      <c r="E255" s="105">
        <v>29.8</v>
      </c>
      <c r="F255" s="106">
        <v>0.23</v>
      </c>
      <c r="G255" s="106">
        <f>2.85-0.3</f>
        <v>2.5500000000000003</v>
      </c>
      <c r="H255" s="105">
        <f t="shared" ref="H255:H261" si="13">PRODUCT(C255:G255)</f>
        <v>34.955400000000004</v>
      </c>
    </row>
    <row r="256" spans="1:8" ht="16.5">
      <c r="A256" s="104"/>
      <c r="B256" s="17" t="s">
        <v>432</v>
      </c>
      <c r="C256" s="106">
        <v>1</v>
      </c>
      <c r="D256" s="106">
        <v>1</v>
      </c>
      <c r="E256" s="105">
        <v>6.92</v>
      </c>
      <c r="F256" s="106">
        <v>0.23</v>
      </c>
      <c r="G256" s="106">
        <v>0.27500000000000002</v>
      </c>
      <c r="H256" s="105">
        <f t="shared" si="13"/>
        <v>0.43769000000000008</v>
      </c>
    </row>
    <row r="257" spans="1:8" ht="16.5">
      <c r="A257" s="104"/>
      <c r="B257" s="17" t="s">
        <v>433</v>
      </c>
      <c r="C257" s="106">
        <v>1</v>
      </c>
      <c r="D257" s="106">
        <v>1</v>
      </c>
      <c r="E257" s="105">
        <v>2</v>
      </c>
      <c r="F257" s="106">
        <v>0.23</v>
      </c>
      <c r="G257" s="106">
        <f>2.85-0.3</f>
        <v>2.5500000000000003</v>
      </c>
      <c r="H257" s="105">
        <f t="shared" si="13"/>
        <v>1.1730000000000003</v>
      </c>
    </row>
    <row r="258" spans="1:8" ht="16.5">
      <c r="A258" s="104"/>
      <c r="B258" s="17" t="s">
        <v>248</v>
      </c>
      <c r="C258" s="106">
        <v>-2</v>
      </c>
      <c r="D258" s="106">
        <v>1</v>
      </c>
      <c r="E258" s="106">
        <v>1</v>
      </c>
      <c r="F258" s="106">
        <v>0.23</v>
      </c>
      <c r="G258" s="106">
        <v>2.1</v>
      </c>
      <c r="H258" s="105">
        <f t="shared" si="13"/>
        <v>-0.96600000000000008</v>
      </c>
    </row>
    <row r="259" spans="1:8" ht="16.5">
      <c r="A259" s="104"/>
      <c r="B259" s="17" t="s">
        <v>242</v>
      </c>
      <c r="C259" s="106">
        <v>-2</v>
      </c>
      <c r="D259" s="106">
        <v>3</v>
      </c>
      <c r="E259" s="106">
        <v>1.8</v>
      </c>
      <c r="F259" s="106">
        <v>0.23</v>
      </c>
      <c r="G259" s="106">
        <v>1.35</v>
      </c>
      <c r="H259" s="105">
        <f t="shared" si="13"/>
        <v>-3.3534000000000006</v>
      </c>
    </row>
    <row r="260" spans="1:8" ht="16.5">
      <c r="A260" s="104"/>
      <c r="B260" s="17" t="s">
        <v>243</v>
      </c>
      <c r="C260" s="106">
        <v>-2</v>
      </c>
      <c r="D260" s="106">
        <v>1</v>
      </c>
      <c r="E260" s="106">
        <v>1.35</v>
      </c>
      <c r="F260" s="106">
        <v>0.23</v>
      </c>
      <c r="G260" s="106">
        <v>1.05</v>
      </c>
      <c r="H260" s="105">
        <f t="shared" si="13"/>
        <v>-0.65205000000000013</v>
      </c>
    </row>
    <row r="261" spans="1:8" ht="16.5">
      <c r="A261" s="104"/>
      <c r="B261" s="17" t="s">
        <v>244</v>
      </c>
      <c r="C261" s="106">
        <v>-2</v>
      </c>
      <c r="D261" s="106">
        <v>2</v>
      </c>
      <c r="E261" s="106">
        <v>0.75</v>
      </c>
      <c r="F261" s="106">
        <v>0.23</v>
      </c>
      <c r="G261" s="106">
        <v>0.6</v>
      </c>
      <c r="H261" s="105">
        <f t="shared" si="13"/>
        <v>-0.41400000000000003</v>
      </c>
    </row>
    <row r="262" spans="1:8" ht="16.5">
      <c r="A262" s="104"/>
      <c r="B262" s="17" t="s">
        <v>434</v>
      </c>
      <c r="C262" s="106"/>
      <c r="D262" s="106"/>
      <c r="E262" s="106"/>
      <c r="F262" s="106"/>
      <c r="G262" s="106"/>
      <c r="H262" s="105"/>
    </row>
    <row r="263" spans="1:8" ht="16.5">
      <c r="A263" s="104"/>
      <c r="B263" s="17" t="s">
        <v>369</v>
      </c>
      <c r="C263" s="106">
        <v>-2</v>
      </c>
      <c r="D263" s="106">
        <v>3</v>
      </c>
      <c r="E263" s="106">
        <v>2.2599999999999998</v>
      </c>
      <c r="F263" s="106">
        <v>0.23</v>
      </c>
      <c r="G263" s="106">
        <v>0.05</v>
      </c>
      <c r="H263" s="105">
        <f>PRODUCT(C263:G263)</f>
        <v>-0.15594</v>
      </c>
    </row>
    <row r="264" spans="1:8" ht="16.5">
      <c r="A264" s="104"/>
      <c r="B264" s="17" t="s">
        <v>370</v>
      </c>
      <c r="C264" s="106">
        <v>-2</v>
      </c>
      <c r="D264" s="106">
        <v>1</v>
      </c>
      <c r="E264" s="106">
        <v>1.81</v>
      </c>
      <c r="F264" s="106">
        <v>0.23</v>
      </c>
      <c r="G264" s="106">
        <v>0.05</v>
      </c>
      <c r="H264" s="105">
        <f>PRODUCT(C264:G264)</f>
        <v>-4.163E-2</v>
      </c>
    </row>
    <row r="265" spans="1:8" ht="33">
      <c r="A265" s="104"/>
      <c r="B265" s="17" t="s">
        <v>435</v>
      </c>
      <c r="C265" s="106">
        <v>2</v>
      </c>
      <c r="D265" s="106">
        <v>-2</v>
      </c>
      <c r="E265" s="106">
        <v>8.6349999999999998</v>
      </c>
      <c r="F265" s="106">
        <v>0.23</v>
      </c>
      <c r="G265" s="106">
        <v>0.15</v>
      </c>
      <c r="H265" s="105">
        <f>PRODUCT(C265:G265)</f>
        <v>-1.19163</v>
      </c>
    </row>
    <row r="266" spans="1:8" ht="16.5">
      <c r="A266" s="104"/>
      <c r="B266" s="17" t="s">
        <v>436</v>
      </c>
      <c r="C266" s="106">
        <v>2</v>
      </c>
      <c r="D266" s="106">
        <v>-10</v>
      </c>
      <c r="E266" s="106">
        <v>0.23</v>
      </c>
      <c r="F266" s="105">
        <v>0.38</v>
      </c>
      <c r="G266" s="106">
        <f>G255</f>
        <v>2.5500000000000003</v>
      </c>
      <c r="H266" s="105">
        <f>PRODUCT(C266:G266)</f>
        <v>-4.4574000000000007</v>
      </c>
    </row>
    <row r="267" spans="1:8" ht="16.5">
      <c r="A267" s="104"/>
      <c r="B267" s="17" t="s">
        <v>437</v>
      </c>
      <c r="C267" s="106"/>
      <c r="D267" s="106"/>
      <c r="E267" s="105"/>
      <c r="F267" s="106"/>
      <c r="G267" s="106"/>
      <c r="H267" s="105"/>
    </row>
    <row r="268" spans="1:8" ht="16.5">
      <c r="A268" s="106"/>
      <c r="B268" s="17" t="s">
        <v>238</v>
      </c>
      <c r="C268" s="106">
        <v>4</v>
      </c>
      <c r="D268" s="106">
        <v>2</v>
      </c>
      <c r="E268" s="106">
        <v>1</v>
      </c>
      <c r="F268" s="106">
        <v>0.6</v>
      </c>
      <c r="G268" s="106">
        <v>0.12</v>
      </c>
      <c r="H268" s="105">
        <f>PRODUCT(C268:G268)</f>
        <v>0.57599999999999996</v>
      </c>
    </row>
    <row r="269" spans="1:8" ht="16.5">
      <c r="A269" s="106"/>
      <c r="B269" s="17" t="s">
        <v>272</v>
      </c>
      <c r="C269" s="106">
        <v>4</v>
      </c>
      <c r="D269" s="106">
        <v>1</v>
      </c>
      <c r="E269" s="106">
        <v>1</v>
      </c>
      <c r="F269" s="106">
        <v>0.45</v>
      </c>
      <c r="G269" s="106">
        <v>0.12</v>
      </c>
      <c r="H269" s="105">
        <f>PRODUCT(C269:G269)</f>
        <v>0.216</v>
      </c>
    </row>
    <row r="270" spans="1:8" ht="16.5">
      <c r="A270" s="106"/>
      <c r="B270" s="17" t="s">
        <v>16</v>
      </c>
      <c r="C270" s="106">
        <v>2</v>
      </c>
      <c r="D270" s="106">
        <v>2</v>
      </c>
      <c r="E270" s="106">
        <v>0.76</v>
      </c>
      <c r="F270" s="106">
        <v>0.45</v>
      </c>
      <c r="G270" s="106">
        <v>0.12</v>
      </c>
      <c r="H270" s="105">
        <f>PRODUCT(C270:G270)</f>
        <v>0.16416</v>
      </c>
    </row>
    <row r="271" spans="1:8" ht="16.5">
      <c r="A271" s="106"/>
      <c r="B271" s="17" t="s">
        <v>17</v>
      </c>
      <c r="C271" s="106">
        <v>2</v>
      </c>
      <c r="D271" s="106">
        <v>1</v>
      </c>
      <c r="E271" s="106">
        <v>1</v>
      </c>
      <c r="F271" s="106">
        <v>0.3</v>
      </c>
      <c r="G271" s="106">
        <v>0.12</v>
      </c>
      <c r="H271" s="105">
        <f>PRODUCT(C271:G271)</f>
        <v>7.1999999999999995E-2</v>
      </c>
    </row>
    <row r="272" spans="1:8" ht="16.5">
      <c r="A272" s="106"/>
      <c r="B272" s="17" t="s">
        <v>132</v>
      </c>
      <c r="C272" s="106">
        <v>2</v>
      </c>
      <c r="D272" s="106">
        <v>1</v>
      </c>
      <c r="E272" s="106">
        <v>0.6</v>
      </c>
      <c r="F272" s="106">
        <v>0.3</v>
      </c>
      <c r="G272" s="106">
        <v>0.12</v>
      </c>
      <c r="H272" s="105">
        <f>PRODUCT(C272:G272)</f>
        <v>4.3199999999999995E-2</v>
      </c>
    </row>
    <row r="273" spans="1:8" ht="16.5">
      <c r="A273" s="20"/>
      <c r="B273" s="21" t="s">
        <v>343</v>
      </c>
      <c r="C273" s="22"/>
      <c r="D273" s="22"/>
      <c r="E273" s="20"/>
      <c r="F273" s="20"/>
      <c r="G273" s="20"/>
      <c r="H273" s="20">
        <f>SUM(H255:H272)</f>
        <v>26.405400000000004</v>
      </c>
    </row>
    <row r="274" spans="1:8" ht="16.5">
      <c r="A274" s="20"/>
      <c r="B274" s="21"/>
      <c r="C274" s="22"/>
      <c r="D274" s="22"/>
      <c r="E274" s="20"/>
      <c r="F274" s="23" t="s">
        <v>115</v>
      </c>
      <c r="G274" s="23">
        <f>ROUNDUP(H273,1)</f>
        <v>26.5</v>
      </c>
      <c r="H274" s="23" t="s">
        <v>340</v>
      </c>
    </row>
    <row r="275" spans="1:8" ht="16.5">
      <c r="A275" s="104"/>
      <c r="B275" s="11" t="s">
        <v>10</v>
      </c>
      <c r="C275" s="106"/>
      <c r="D275" s="106"/>
      <c r="E275" s="106"/>
      <c r="F275" s="106"/>
      <c r="G275" s="106"/>
      <c r="H275" s="105"/>
    </row>
    <row r="276" spans="1:8" ht="16.5">
      <c r="A276" s="104"/>
      <c r="B276" s="17" t="s">
        <v>150</v>
      </c>
      <c r="C276" s="106"/>
      <c r="D276" s="106"/>
      <c r="E276" s="106"/>
      <c r="F276" s="106"/>
      <c r="G276" s="106"/>
      <c r="H276" s="105">
        <f>G274</f>
        <v>26.5</v>
      </c>
    </row>
    <row r="277" spans="1:8" ht="16.5">
      <c r="A277" s="106"/>
      <c r="B277" s="17" t="s">
        <v>438</v>
      </c>
      <c r="C277" s="106">
        <v>-1</v>
      </c>
      <c r="D277" s="106">
        <v>1</v>
      </c>
      <c r="E277" s="106">
        <v>1.5</v>
      </c>
      <c r="F277" s="106">
        <v>0.23</v>
      </c>
      <c r="G277" s="106">
        <v>1.35</v>
      </c>
      <c r="H277" s="105">
        <f>PRODUCT(C277:G277)</f>
        <v>-0.46575000000000005</v>
      </c>
    </row>
    <row r="278" spans="1:8" ht="16.5">
      <c r="A278" s="106"/>
      <c r="B278" s="17" t="s">
        <v>439</v>
      </c>
      <c r="C278" s="106">
        <v>-1</v>
      </c>
      <c r="D278" s="106">
        <v>1</v>
      </c>
      <c r="E278" s="106">
        <v>1.96</v>
      </c>
      <c r="F278" s="106">
        <v>0.23</v>
      </c>
      <c r="G278" s="106">
        <v>0.15</v>
      </c>
      <c r="H278" s="105">
        <f>PRODUCT(C278:G278)</f>
        <v>-6.762E-2</v>
      </c>
    </row>
    <row r="279" spans="1:8" ht="16.5">
      <c r="A279" s="104"/>
      <c r="B279" s="17" t="s">
        <v>440</v>
      </c>
      <c r="C279" s="106">
        <v>1</v>
      </c>
      <c r="D279" s="106">
        <v>2</v>
      </c>
      <c r="E279" s="106">
        <v>0.23</v>
      </c>
      <c r="F279" s="106">
        <v>0.23</v>
      </c>
      <c r="G279" s="105">
        <v>1.2</v>
      </c>
      <c r="H279" s="105">
        <f>PRODUCT(C279:G279)</f>
        <v>0.12695999999999999</v>
      </c>
    </row>
    <row r="280" spans="1:8" ht="16.5">
      <c r="A280" s="20"/>
      <c r="B280" s="21" t="s">
        <v>343</v>
      </c>
      <c r="C280" s="22"/>
      <c r="D280" s="22"/>
      <c r="E280" s="20"/>
      <c r="F280" s="20"/>
      <c r="G280" s="20"/>
      <c r="H280" s="20">
        <f>SUM(H276:H279)</f>
        <v>26.093589999999999</v>
      </c>
    </row>
    <row r="281" spans="1:8" ht="16.5">
      <c r="A281" s="20"/>
      <c r="B281" s="21"/>
      <c r="C281" s="22"/>
      <c r="D281" s="22"/>
      <c r="E281" s="20"/>
      <c r="F281" s="23" t="s">
        <v>115</v>
      </c>
      <c r="G281" s="23">
        <f>ROUNDUP(H280,1)</f>
        <v>26.1</v>
      </c>
      <c r="H281" s="23" t="s">
        <v>340</v>
      </c>
    </row>
    <row r="282" spans="1:8" ht="16.5">
      <c r="A282" s="106"/>
      <c r="B282" s="11" t="s">
        <v>409</v>
      </c>
      <c r="C282" s="106"/>
      <c r="D282" s="106"/>
      <c r="E282" s="106"/>
      <c r="F282" s="106"/>
      <c r="G282" s="106"/>
      <c r="H282" s="105"/>
    </row>
    <row r="283" spans="1:8" ht="16.5">
      <c r="A283" s="106"/>
      <c r="B283" s="17" t="s">
        <v>441</v>
      </c>
      <c r="C283" s="106"/>
      <c r="D283" s="106"/>
      <c r="E283" s="106"/>
      <c r="F283" s="106"/>
      <c r="G283" s="106"/>
      <c r="H283" s="105">
        <f>G281</f>
        <v>26.1</v>
      </c>
    </row>
    <row r="284" spans="1:8" ht="16.5">
      <c r="A284" s="106"/>
      <c r="B284" s="17" t="s">
        <v>442</v>
      </c>
      <c r="C284" s="106">
        <v>1</v>
      </c>
      <c r="D284" s="106">
        <v>2</v>
      </c>
      <c r="E284" s="106">
        <v>26.684999999999999</v>
      </c>
      <c r="F284" s="106">
        <v>0.23</v>
      </c>
      <c r="G284" s="106">
        <v>1.2</v>
      </c>
      <c r="H284" s="105">
        <f>PRODUCT(C284:G284)</f>
        <v>14.730119999999999</v>
      </c>
    </row>
    <row r="285" spans="1:8" ht="16.5">
      <c r="A285" s="20"/>
      <c r="B285" s="21"/>
      <c r="C285" s="22"/>
      <c r="D285" s="22"/>
      <c r="E285" s="20"/>
      <c r="F285" s="20"/>
      <c r="G285" s="20"/>
      <c r="H285" s="23">
        <f>SUM(H283:H284)</f>
        <v>40.830120000000001</v>
      </c>
    </row>
    <row r="286" spans="1:8" ht="16.5">
      <c r="A286" s="20"/>
      <c r="B286" s="21"/>
      <c r="C286" s="22"/>
      <c r="D286" s="22"/>
      <c r="E286" s="20"/>
      <c r="F286" s="23" t="s">
        <v>115</v>
      </c>
      <c r="G286" s="23">
        <f>ROUNDUP(H285,1)</f>
        <v>40.9</v>
      </c>
      <c r="H286" s="23" t="s">
        <v>340</v>
      </c>
    </row>
    <row r="287" spans="1:8" ht="16.5">
      <c r="A287" s="106"/>
      <c r="B287" s="11" t="s">
        <v>443</v>
      </c>
      <c r="C287" s="106"/>
      <c r="D287" s="106"/>
      <c r="E287" s="106"/>
      <c r="F287" s="106"/>
      <c r="G287" s="106"/>
      <c r="H287" s="105"/>
    </row>
    <row r="288" spans="1:8" ht="16.5">
      <c r="A288" s="106"/>
      <c r="B288" s="17" t="s">
        <v>444</v>
      </c>
      <c r="C288" s="106">
        <v>1</v>
      </c>
      <c r="D288" s="106">
        <v>1</v>
      </c>
      <c r="E288" s="106">
        <v>14.69</v>
      </c>
      <c r="F288" s="106">
        <v>0.23</v>
      </c>
      <c r="G288" s="106">
        <f>2.85-0.3</f>
        <v>2.5500000000000003</v>
      </c>
      <c r="H288" s="105">
        <f t="shared" ref="H288:H296" si="14">PRODUCT(C288:G288)</f>
        <v>8.6156850000000009</v>
      </c>
    </row>
    <row r="289" spans="1:8" ht="16.5">
      <c r="A289" s="106"/>
      <c r="B289" s="17" t="s">
        <v>445</v>
      </c>
      <c r="C289" s="106">
        <v>-1</v>
      </c>
      <c r="D289" s="106">
        <v>2</v>
      </c>
      <c r="E289" s="105">
        <v>0.9</v>
      </c>
      <c r="F289" s="106">
        <v>0.23</v>
      </c>
      <c r="G289" s="106">
        <v>2.1</v>
      </c>
      <c r="H289" s="105">
        <f t="shared" si="14"/>
        <v>-0.86940000000000006</v>
      </c>
    </row>
    <row r="290" spans="1:8" ht="16.5">
      <c r="A290" s="106"/>
      <c r="B290" s="17" t="s">
        <v>446</v>
      </c>
      <c r="C290" s="106">
        <v>-1</v>
      </c>
      <c r="D290" s="106">
        <v>1</v>
      </c>
      <c r="E290" s="105">
        <v>1.96</v>
      </c>
      <c r="F290" s="106">
        <v>0.23</v>
      </c>
      <c r="G290" s="106">
        <v>0.05</v>
      </c>
      <c r="H290" s="105">
        <f t="shared" si="14"/>
        <v>-2.2540000000000004E-2</v>
      </c>
    </row>
    <row r="291" spans="1:8" ht="16.5">
      <c r="A291" s="106"/>
      <c r="B291" s="17" t="s">
        <v>447</v>
      </c>
      <c r="C291" s="106">
        <v>-1</v>
      </c>
      <c r="D291" s="106">
        <v>1</v>
      </c>
      <c r="E291" s="105">
        <v>1.96</v>
      </c>
      <c r="F291" s="106">
        <v>0.23</v>
      </c>
      <c r="G291" s="106">
        <v>0.15</v>
      </c>
      <c r="H291" s="105">
        <f t="shared" si="14"/>
        <v>-6.762E-2</v>
      </c>
    </row>
    <row r="292" spans="1:8" ht="16.5">
      <c r="A292" s="106"/>
      <c r="B292" s="17" t="s">
        <v>448</v>
      </c>
      <c r="C292" s="106">
        <v>-1</v>
      </c>
      <c r="D292" s="106">
        <v>2</v>
      </c>
      <c r="E292" s="105">
        <f>0.9+0.46</f>
        <v>1.36</v>
      </c>
      <c r="F292" s="106">
        <v>0.23</v>
      </c>
      <c r="G292" s="106">
        <v>0.15</v>
      </c>
      <c r="H292" s="105">
        <f t="shared" si="14"/>
        <v>-9.3840000000000007E-2</v>
      </c>
    </row>
    <row r="293" spans="1:8" ht="16.5">
      <c r="A293" s="106"/>
      <c r="B293" s="17" t="s">
        <v>436</v>
      </c>
      <c r="C293" s="106">
        <v>-1</v>
      </c>
      <c r="D293" s="106">
        <v>4</v>
      </c>
      <c r="E293" s="106">
        <v>0.23</v>
      </c>
      <c r="F293" s="106">
        <v>0.38</v>
      </c>
      <c r="G293" s="105">
        <f>+G288</f>
        <v>2.5500000000000003</v>
      </c>
      <c r="H293" s="105">
        <f t="shared" si="14"/>
        <v>-0.89148000000000016</v>
      </c>
    </row>
    <row r="294" spans="1:8" ht="16.5">
      <c r="A294" s="106"/>
      <c r="B294" s="17" t="s">
        <v>449</v>
      </c>
      <c r="C294" s="106">
        <v>-1</v>
      </c>
      <c r="D294" s="106">
        <v>1</v>
      </c>
      <c r="E294" s="106">
        <v>1.5</v>
      </c>
      <c r="F294" s="106">
        <v>0.23</v>
      </c>
      <c r="G294" s="106">
        <v>1.35</v>
      </c>
      <c r="H294" s="105">
        <f t="shared" si="14"/>
        <v>-0.46575000000000005</v>
      </c>
    </row>
    <row r="295" spans="1:8" ht="16.5">
      <c r="A295" s="106"/>
      <c r="B295" s="17" t="s">
        <v>450</v>
      </c>
      <c r="C295" s="106">
        <v>-1</v>
      </c>
      <c r="D295" s="106">
        <v>1</v>
      </c>
      <c r="E295" s="106">
        <v>1.5</v>
      </c>
      <c r="F295" s="106">
        <v>0.23</v>
      </c>
      <c r="G295" s="106">
        <v>1.35</v>
      </c>
      <c r="H295" s="105">
        <f>PRODUCT(C295:G295)</f>
        <v>-0.46575000000000005</v>
      </c>
    </row>
    <row r="296" spans="1:8" ht="16.5">
      <c r="A296" s="106"/>
      <c r="B296" s="17" t="s">
        <v>451</v>
      </c>
      <c r="C296" s="106">
        <v>1</v>
      </c>
      <c r="D296" s="106">
        <v>1</v>
      </c>
      <c r="E296" s="106">
        <f>+E288</f>
        <v>14.69</v>
      </c>
      <c r="F296" s="106">
        <v>0.23</v>
      </c>
      <c r="G296" s="106">
        <v>0.45</v>
      </c>
      <c r="H296" s="105">
        <f t="shared" si="14"/>
        <v>1.5204149999999998</v>
      </c>
    </row>
    <row r="297" spans="1:8" ht="16.5">
      <c r="A297" s="20"/>
      <c r="B297" s="32" t="str">
        <f>+'[1]Det for 6 in 1 G+2 '!B1280</f>
        <v>For PC/HC Qtrs 6 in 1 (G+2)</v>
      </c>
      <c r="C297" s="22"/>
      <c r="D297" s="22"/>
      <c r="E297" s="20"/>
      <c r="F297" s="20"/>
      <c r="G297" s="20"/>
      <c r="H297" s="20"/>
    </row>
    <row r="298" spans="1:8" ht="16.5">
      <c r="A298" s="20"/>
      <c r="B298" s="17" t="s">
        <v>151</v>
      </c>
      <c r="C298" s="106">
        <v>2</v>
      </c>
      <c r="D298" s="106">
        <v>1</v>
      </c>
      <c r="E298" s="18">
        <v>2.9849999999999999</v>
      </c>
      <c r="F298" s="106">
        <v>0.23</v>
      </c>
      <c r="G298" s="106">
        <v>1.2</v>
      </c>
      <c r="H298" s="105">
        <f>ROUND(PRODUCT(C298:G298),2)</f>
        <v>1.65</v>
      </c>
    </row>
    <row r="299" spans="1:8" ht="16.5">
      <c r="A299" s="20"/>
      <c r="B299" s="21"/>
      <c r="C299" s="22"/>
      <c r="D299" s="22"/>
      <c r="E299" s="20"/>
      <c r="F299" s="20"/>
      <c r="G299" s="20"/>
      <c r="H299" s="23">
        <f>SUM(H288:H298)</f>
        <v>8.9097200000000001</v>
      </c>
    </row>
    <row r="300" spans="1:8" ht="16.5">
      <c r="A300" s="20"/>
      <c r="B300" s="21"/>
      <c r="C300" s="22"/>
      <c r="D300" s="22"/>
      <c r="E300" s="20"/>
      <c r="F300" s="23" t="s">
        <v>115</v>
      </c>
      <c r="G300" s="23">
        <f>ROUNDUP(H299,1)</f>
        <v>9</v>
      </c>
      <c r="H300" s="23" t="s">
        <v>340</v>
      </c>
    </row>
    <row r="301" spans="1:8" ht="16.5">
      <c r="A301" s="104">
        <v>10.5</v>
      </c>
      <c r="B301" s="11" t="s">
        <v>452</v>
      </c>
      <c r="C301" s="106"/>
      <c r="D301" s="106"/>
      <c r="E301" s="106"/>
      <c r="F301" s="106"/>
      <c r="G301" s="106"/>
      <c r="H301" s="105"/>
    </row>
    <row r="302" spans="1:8" ht="16.5">
      <c r="A302" s="106"/>
      <c r="B302" s="11" t="s">
        <v>269</v>
      </c>
      <c r="C302" s="106"/>
      <c r="D302" s="106"/>
      <c r="E302" s="106"/>
      <c r="F302" s="106"/>
      <c r="G302" s="106"/>
      <c r="H302" s="105"/>
    </row>
    <row r="303" spans="1:8" ht="16.5">
      <c r="A303" s="106"/>
      <c r="B303" s="19" t="s">
        <v>453</v>
      </c>
      <c r="C303" s="106"/>
      <c r="D303" s="106"/>
      <c r="E303" s="106"/>
      <c r="F303" s="106"/>
      <c r="G303" s="106"/>
      <c r="H303" s="105"/>
    </row>
    <row r="304" spans="1:8" ht="33">
      <c r="A304" s="106"/>
      <c r="B304" s="17" t="s">
        <v>454</v>
      </c>
      <c r="C304" s="106">
        <v>2</v>
      </c>
      <c r="D304" s="106">
        <v>1</v>
      </c>
      <c r="E304" s="106">
        <v>8.1750000000000007</v>
      </c>
      <c r="F304" s="106"/>
      <c r="G304" s="106">
        <f>2.85-(0.4+0.075)</f>
        <v>2.375</v>
      </c>
      <c r="H304" s="105">
        <f t="shared" ref="H304:H317" si="15">PRODUCT(C304:G304)</f>
        <v>38.831250000000004</v>
      </c>
    </row>
    <row r="305" spans="1:8" ht="16.5">
      <c r="A305" s="106"/>
      <c r="B305" s="17" t="s">
        <v>241</v>
      </c>
      <c r="C305" s="106">
        <v>2</v>
      </c>
      <c r="D305" s="106">
        <v>-1</v>
      </c>
      <c r="E305" s="106">
        <v>0.9</v>
      </c>
      <c r="F305" s="106"/>
      <c r="G305" s="106">
        <v>2.1</v>
      </c>
      <c r="H305" s="105">
        <f t="shared" si="15"/>
        <v>-3.7800000000000002</v>
      </c>
    </row>
    <row r="306" spans="1:8" ht="16.5">
      <c r="A306" s="106"/>
      <c r="B306" s="17" t="s">
        <v>245</v>
      </c>
      <c r="C306" s="106">
        <v>2</v>
      </c>
      <c r="D306" s="106">
        <v>-1</v>
      </c>
      <c r="E306" s="106">
        <v>0.75</v>
      </c>
      <c r="F306" s="106"/>
      <c r="G306" s="106">
        <v>2.1</v>
      </c>
      <c r="H306" s="105">
        <f>PRODUCT(C306:G306)</f>
        <v>-3.1500000000000004</v>
      </c>
    </row>
    <row r="307" spans="1:8" ht="16.5">
      <c r="A307" s="106"/>
      <c r="B307" s="17" t="s">
        <v>455</v>
      </c>
      <c r="C307" s="106">
        <v>2</v>
      </c>
      <c r="D307" s="106">
        <v>-1</v>
      </c>
      <c r="E307" s="106">
        <v>1.085</v>
      </c>
      <c r="F307" s="106"/>
      <c r="G307" s="106">
        <f>G304</f>
        <v>2.375</v>
      </c>
      <c r="H307" s="105">
        <f>PRODUCT(C307:G307)</f>
        <v>-5.1537499999999996</v>
      </c>
    </row>
    <row r="308" spans="1:8" ht="16.5">
      <c r="A308" s="106"/>
      <c r="B308" s="17" t="s">
        <v>456</v>
      </c>
      <c r="C308" s="106">
        <v>2</v>
      </c>
      <c r="D308" s="106">
        <v>1</v>
      </c>
      <c r="E308" s="106">
        <v>1.2</v>
      </c>
      <c r="F308" s="106"/>
      <c r="G308" s="106">
        <f>2.85-0.125</f>
        <v>2.7250000000000001</v>
      </c>
      <c r="H308" s="105">
        <f t="shared" si="15"/>
        <v>6.54</v>
      </c>
    </row>
    <row r="309" spans="1:8" ht="16.5">
      <c r="A309" s="106"/>
      <c r="B309" s="17" t="s">
        <v>245</v>
      </c>
      <c r="C309" s="106">
        <v>2</v>
      </c>
      <c r="D309" s="106">
        <v>-1</v>
      </c>
      <c r="E309" s="106">
        <v>0.75</v>
      </c>
      <c r="F309" s="106"/>
      <c r="G309" s="106">
        <v>2.1</v>
      </c>
      <c r="H309" s="105">
        <f t="shared" si="15"/>
        <v>-3.1500000000000004</v>
      </c>
    </row>
    <row r="310" spans="1:8" ht="16.5">
      <c r="A310" s="106"/>
      <c r="B310" s="19" t="s">
        <v>457</v>
      </c>
      <c r="C310" s="106"/>
      <c r="D310" s="106"/>
      <c r="E310" s="106"/>
      <c r="F310" s="106"/>
      <c r="G310" s="106"/>
      <c r="H310" s="105"/>
    </row>
    <row r="311" spans="1:8" ht="16.5">
      <c r="A311" s="106"/>
      <c r="B311" s="17" t="s">
        <v>458</v>
      </c>
      <c r="C311" s="106">
        <v>2</v>
      </c>
      <c r="D311" s="106">
        <v>1</v>
      </c>
      <c r="E311" s="106">
        <v>3.05</v>
      </c>
      <c r="F311" s="106"/>
      <c r="G311" s="106">
        <f>+G304</f>
        <v>2.375</v>
      </c>
      <c r="H311" s="105">
        <f t="shared" si="15"/>
        <v>14.487499999999999</v>
      </c>
    </row>
    <row r="312" spans="1:8" ht="16.5">
      <c r="A312" s="106"/>
      <c r="B312" s="17" t="s">
        <v>241</v>
      </c>
      <c r="C312" s="106">
        <v>2</v>
      </c>
      <c r="D312" s="106">
        <v>-1</v>
      </c>
      <c r="E312" s="106">
        <v>0.9</v>
      </c>
      <c r="F312" s="106"/>
      <c r="G312" s="106">
        <v>2.1</v>
      </c>
      <c r="H312" s="105">
        <f>PRODUCT(C312:G312)</f>
        <v>-3.7800000000000002</v>
      </c>
    </row>
    <row r="313" spans="1:8" ht="33">
      <c r="A313" s="106"/>
      <c r="B313" s="17" t="s">
        <v>459</v>
      </c>
      <c r="C313" s="106">
        <v>2</v>
      </c>
      <c r="D313" s="106">
        <v>1</v>
      </c>
      <c r="E313" s="106">
        <v>2.4</v>
      </c>
      <c r="F313" s="106"/>
      <c r="G313" s="106">
        <f>G311</f>
        <v>2.375</v>
      </c>
      <c r="H313" s="105">
        <f t="shared" si="15"/>
        <v>11.4</v>
      </c>
    </row>
    <row r="314" spans="1:8" ht="16.5">
      <c r="A314" s="106"/>
      <c r="B314" s="17" t="s">
        <v>375</v>
      </c>
      <c r="C314" s="106">
        <v>2</v>
      </c>
      <c r="D314" s="106">
        <v>2</v>
      </c>
      <c r="E314" s="106">
        <v>3.1</v>
      </c>
      <c r="F314" s="106"/>
      <c r="G314" s="106">
        <v>2.1</v>
      </c>
      <c r="H314" s="105">
        <f t="shared" si="15"/>
        <v>26.040000000000003</v>
      </c>
    </row>
    <row r="315" spans="1:8" ht="16.5">
      <c r="A315" s="106"/>
      <c r="B315" s="17" t="s">
        <v>460</v>
      </c>
      <c r="C315" s="106">
        <v>2</v>
      </c>
      <c r="D315" s="106">
        <v>-1</v>
      </c>
      <c r="E315" s="106">
        <v>0.75</v>
      </c>
      <c r="F315" s="106"/>
      <c r="G315" s="106">
        <v>2.1</v>
      </c>
      <c r="H315" s="105">
        <f t="shared" si="15"/>
        <v>-3.1500000000000004</v>
      </c>
    </row>
    <row r="316" spans="1:8" ht="16.5">
      <c r="A316" s="106"/>
      <c r="B316" s="17" t="s">
        <v>461</v>
      </c>
      <c r="C316" s="106">
        <v>1</v>
      </c>
      <c r="D316" s="106">
        <v>1</v>
      </c>
      <c r="E316" s="106">
        <v>6.69</v>
      </c>
      <c r="F316" s="106"/>
      <c r="G316" s="106">
        <v>1</v>
      </c>
      <c r="H316" s="105">
        <f t="shared" si="15"/>
        <v>6.69</v>
      </c>
    </row>
    <row r="317" spans="1:8" ht="16.5">
      <c r="A317" s="106"/>
      <c r="B317" s="17" t="s">
        <v>462</v>
      </c>
      <c r="C317" s="106">
        <v>1</v>
      </c>
      <c r="D317" s="106">
        <v>-1</v>
      </c>
      <c r="E317" s="106">
        <v>2</v>
      </c>
      <c r="F317" s="106"/>
      <c r="G317" s="106">
        <v>1</v>
      </c>
      <c r="H317" s="105">
        <f t="shared" si="15"/>
        <v>-2</v>
      </c>
    </row>
    <row r="318" spans="1:8" ht="16.5">
      <c r="A318" s="20"/>
      <c r="B318" s="21" t="s">
        <v>343</v>
      </c>
      <c r="C318" s="22"/>
      <c r="D318" s="22"/>
      <c r="E318" s="20"/>
      <c r="F318" s="20"/>
      <c r="G318" s="20"/>
      <c r="H318" s="20">
        <f>SUM(H304:H317)</f>
        <v>79.825000000000003</v>
      </c>
    </row>
    <row r="319" spans="1:8" ht="16.5">
      <c r="A319" s="20"/>
      <c r="B319" s="21"/>
      <c r="C319" s="22"/>
      <c r="D319" s="22"/>
      <c r="E319" s="20"/>
      <c r="F319" s="23" t="s">
        <v>115</v>
      </c>
      <c r="G319" s="23">
        <f>ROUNDUP(H318,1)</f>
        <v>79.899999999999991</v>
      </c>
      <c r="H319" s="23" t="s">
        <v>360</v>
      </c>
    </row>
    <row r="320" spans="1:8" ht="16.5">
      <c r="A320" s="106"/>
      <c r="B320" s="11" t="s">
        <v>270</v>
      </c>
      <c r="C320" s="106"/>
      <c r="D320" s="106"/>
      <c r="E320" s="106"/>
      <c r="F320" s="106"/>
      <c r="G320" s="106"/>
      <c r="H320" s="105"/>
    </row>
    <row r="321" spans="1:8" ht="16.5">
      <c r="A321" s="106"/>
      <c r="B321" s="17" t="s">
        <v>152</v>
      </c>
      <c r="C321" s="106"/>
      <c r="D321" s="106"/>
      <c r="E321" s="106"/>
      <c r="F321" s="106"/>
      <c r="G321" s="106"/>
      <c r="H321" s="105">
        <f>G319</f>
        <v>79.899999999999991</v>
      </c>
    </row>
    <row r="322" spans="1:8" ht="16.5">
      <c r="A322" s="106"/>
      <c r="B322" s="17"/>
      <c r="C322" s="106"/>
      <c r="D322" s="106"/>
      <c r="E322" s="106"/>
      <c r="F322" s="104" t="s">
        <v>115</v>
      </c>
      <c r="G322" s="6">
        <f>ROUNDUP(H321,1)</f>
        <v>79.900000000000006</v>
      </c>
      <c r="H322" s="6" t="s">
        <v>360</v>
      </c>
    </row>
    <row r="323" spans="1:8" ht="16.5">
      <c r="A323" s="106"/>
      <c r="B323" s="11" t="s">
        <v>271</v>
      </c>
      <c r="C323" s="106"/>
      <c r="D323" s="106"/>
      <c r="E323" s="106"/>
      <c r="F323" s="106"/>
      <c r="G323" s="106"/>
      <c r="H323" s="105"/>
    </row>
    <row r="324" spans="1:8" ht="16.5">
      <c r="A324" s="106"/>
      <c r="B324" s="17" t="s">
        <v>153</v>
      </c>
      <c r="C324" s="106"/>
      <c r="D324" s="106"/>
      <c r="E324" s="106"/>
      <c r="F324" s="106"/>
      <c r="G324" s="106"/>
      <c r="H324" s="6">
        <f>+G322</f>
        <v>79.900000000000006</v>
      </c>
    </row>
    <row r="325" spans="1:8" ht="16.5">
      <c r="A325" s="106"/>
      <c r="B325" s="17"/>
      <c r="C325" s="106"/>
      <c r="D325" s="106"/>
      <c r="E325" s="106"/>
      <c r="F325" s="104" t="s">
        <v>115</v>
      </c>
      <c r="G325" s="6">
        <f>ROUNDUP(H324,1)</f>
        <v>79.900000000000006</v>
      </c>
      <c r="H325" s="6" t="s">
        <v>360</v>
      </c>
    </row>
    <row r="326" spans="1:8" ht="49.5">
      <c r="A326" s="104">
        <v>11.5</v>
      </c>
      <c r="B326" s="11" t="s">
        <v>463</v>
      </c>
      <c r="C326" s="106"/>
      <c r="D326" s="106"/>
      <c r="E326" s="106"/>
      <c r="F326" s="106"/>
      <c r="G326" s="106"/>
      <c r="H326" s="105"/>
    </row>
    <row r="327" spans="1:8" ht="16.5">
      <c r="A327" s="106"/>
      <c r="B327" s="11" t="s">
        <v>15</v>
      </c>
      <c r="C327" s="106"/>
      <c r="D327" s="106"/>
      <c r="E327" s="106"/>
      <c r="F327" s="106"/>
      <c r="G327" s="106"/>
      <c r="H327" s="105"/>
    </row>
    <row r="328" spans="1:8" ht="16.5">
      <c r="A328" s="106"/>
      <c r="B328" s="17" t="s">
        <v>464</v>
      </c>
      <c r="C328" s="106">
        <v>4</v>
      </c>
      <c r="D328" s="106">
        <v>2</v>
      </c>
      <c r="E328" s="106">
        <v>0.6</v>
      </c>
      <c r="F328" s="106"/>
      <c r="G328" s="106">
        <v>2.1</v>
      </c>
      <c r="H328" s="105">
        <f t="shared" ref="H328:H333" si="16">PRODUCT(C328:G328)</f>
        <v>10.08</v>
      </c>
    </row>
    <row r="329" spans="1:8" ht="16.5">
      <c r="A329" s="106"/>
      <c r="B329" s="17" t="s">
        <v>465</v>
      </c>
      <c r="C329" s="106">
        <v>1</v>
      </c>
      <c r="D329" s="106">
        <v>2</v>
      </c>
      <c r="E329" s="106">
        <v>0.45</v>
      </c>
      <c r="F329" s="106"/>
      <c r="G329" s="106">
        <v>2.1</v>
      </c>
      <c r="H329" s="105">
        <f t="shared" si="16"/>
        <v>1.8900000000000001</v>
      </c>
    </row>
    <row r="330" spans="1:8" ht="16.5">
      <c r="A330" s="106"/>
      <c r="B330" s="17" t="s">
        <v>466</v>
      </c>
      <c r="C330" s="106">
        <v>3</v>
      </c>
      <c r="D330" s="106">
        <v>2</v>
      </c>
      <c r="E330" s="106">
        <v>0.45</v>
      </c>
      <c r="F330" s="106"/>
      <c r="G330" s="106">
        <v>2.1</v>
      </c>
      <c r="H330" s="105">
        <f t="shared" si="16"/>
        <v>5.6700000000000008</v>
      </c>
    </row>
    <row r="331" spans="1:8" ht="16.5">
      <c r="A331" s="106"/>
      <c r="B331" s="17" t="s">
        <v>467</v>
      </c>
      <c r="C331" s="106">
        <v>3</v>
      </c>
      <c r="D331" s="106">
        <v>2</v>
      </c>
      <c r="E331" s="106">
        <v>0.3</v>
      </c>
      <c r="F331" s="106"/>
      <c r="G331" s="106">
        <v>2.1</v>
      </c>
      <c r="H331" s="105">
        <f t="shared" si="16"/>
        <v>3.78</v>
      </c>
    </row>
    <row r="332" spans="1:8" ht="16.5">
      <c r="A332" s="106"/>
      <c r="B332" s="17" t="s">
        <v>132</v>
      </c>
      <c r="C332" s="106">
        <v>2</v>
      </c>
      <c r="D332" s="106">
        <v>2</v>
      </c>
      <c r="E332" s="106">
        <v>0.3</v>
      </c>
      <c r="F332" s="106"/>
      <c r="G332" s="106">
        <v>0.75</v>
      </c>
      <c r="H332" s="105">
        <f t="shared" si="16"/>
        <v>0.89999999999999991</v>
      </c>
    </row>
    <row r="333" spans="1:8" ht="16.5">
      <c r="A333" s="106"/>
      <c r="B333" s="17" t="s">
        <v>468</v>
      </c>
      <c r="C333" s="106">
        <v>2</v>
      </c>
      <c r="D333" s="106">
        <v>2</v>
      </c>
      <c r="E333" s="106">
        <v>0.6</v>
      </c>
      <c r="F333" s="106"/>
      <c r="G333" s="106">
        <v>0.75</v>
      </c>
      <c r="H333" s="105">
        <f t="shared" si="16"/>
        <v>1.7999999999999998</v>
      </c>
    </row>
    <row r="334" spans="1:8" ht="16.5">
      <c r="A334" s="20"/>
      <c r="B334" s="21" t="s">
        <v>343</v>
      </c>
      <c r="C334" s="22"/>
      <c r="D334" s="22"/>
      <c r="E334" s="20"/>
      <c r="F334" s="20"/>
      <c r="G334" s="20"/>
      <c r="H334" s="20">
        <f>SUM(H328:H333)</f>
        <v>24.12</v>
      </c>
    </row>
    <row r="335" spans="1:8" ht="16.5">
      <c r="A335" s="20"/>
      <c r="B335" s="21"/>
      <c r="C335" s="22"/>
      <c r="D335" s="22"/>
      <c r="E335" s="20"/>
      <c r="F335" s="23" t="s">
        <v>115</v>
      </c>
      <c r="G335" s="6">
        <f>ROUNDUP(H334,1)</f>
        <v>24.200000000000003</v>
      </c>
      <c r="H335" s="23" t="s">
        <v>360</v>
      </c>
    </row>
    <row r="336" spans="1:8" ht="16.5">
      <c r="A336" s="106"/>
      <c r="B336" s="11" t="s">
        <v>18</v>
      </c>
      <c r="C336" s="106"/>
      <c r="D336" s="106"/>
      <c r="E336" s="106"/>
      <c r="F336" s="106"/>
      <c r="G336" s="106"/>
      <c r="H336" s="6"/>
    </row>
    <row r="337" spans="1:8" ht="16.5">
      <c r="A337" s="106"/>
      <c r="B337" s="17" t="s">
        <v>19</v>
      </c>
      <c r="C337" s="106"/>
      <c r="D337" s="106"/>
      <c r="E337" s="106"/>
      <c r="F337" s="106"/>
      <c r="G337" s="106"/>
      <c r="H337" s="6">
        <f>+G335</f>
        <v>24.200000000000003</v>
      </c>
    </row>
    <row r="338" spans="1:8" ht="16.5">
      <c r="A338" s="106"/>
      <c r="B338" s="17"/>
      <c r="C338" s="106"/>
      <c r="D338" s="106"/>
      <c r="E338" s="106"/>
      <c r="F338" s="104" t="s">
        <v>115</v>
      </c>
      <c r="G338" s="6">
        <f>ROUNDUP(H337,1)</f>
        <v>24.2</v>
      </c>
      <c r="H338" s="6" t="s">
        <v>360</v>
      </c>
    </row>
    <row r="339" spans="1:8" ht="16.5">
      <c r="A339" s="106"/>
      <c r="B339" s="11" t="s">
        <v>20</v>
      </c>
      <c r="C339" s="106"/>
      <c r="D339" s="106"/>
      <c r="E339" s="106"/>
      <c r="F339" s="106"/>
      <c r="G339" s="106"/>
      <c r="H339" s="6"/>
    </row>
    <row r="340" spans="1:8" ht="16.5">
      <c r="A340" s="106"/>
      <c r="B340" s="17" t="s">
        <v>19</v>
      </c>
      <c r="C340" s="106"/>
      <c r="D340" s="106"/>
      <c r="E340" s="106"/>
      <c r="F340" s="106"/>
      <c r="G340" s="106"/>
      <c r="H340" s="6">
        <f>H337</f>
        <v>24.200000000000003</v>
      </c>
    </row>
    <row r="341" spans="1:8" ht="16.5">
      <c r="A341" s="106"/>
      <c r="B341" s="17"/>
      <c r="C341" s="106"/>
      <c r="D341" s="106"/>
      <c r="E341" s="106"/>
      <c r="F341" s="104" t="s">
        <v>115</v>
      </c>
      <c r="G341" s="6">
        <f>ROUNDUP(H340,1)</f>
        <v>24.2</v>
      </c>
      <c r="H341" s="6" t="s">
        <v>360</v>
      </c>
    </row>
    <row r="342" spans="1:8" ht="16.5">
      <c r="A342" s="106"/>
      <c r="B342" s="17"/>
      <c r="C342" s="106"/>
      <c r="D342" s="106"/>
      <c r="E342" s="106"/>
      <c r="F342" s="106"/>
      <c r="G342" s="106"/>
      <c r="H342" s="105"/>
    </row>
    <row r="343" spans="1:8" ht="49.5">
      <c r="A343" s="104">
        <v>12.1</v>
      </c>
      <c r="B343" s="11" t="s">
        <v>21</v>
      </c>
      <c r="C343" s="106"/>
      <c r="D343" s="106"/>
      <c r="E343" s="106"/>
      <c r="F343" s="106"/>
      <c r="G343" s="106"/>
      <c r="H343" s="105"/>
    </row>
    <row r="344" spans="1:8" ht="16.5">
      <c r="A344" s="106"/>
      <c r="B344" s="11" t="s">
        <v>12</v>
      </c>
      <c r="C344" s="106"/>
      <c r="D344" s="106"/>
      <c r="E344" s="106"/>
      <c r="F344" s="106"/>
      <c r="G344" s="106"/>
      <c r="H344" s="105"/>
    </row>
    <row r="345" spans="1:8" ht="16.5">
      <c r="A345" s="106"/>
      <c r="B345" s="17" t="s">
        <v>22</v>
      </c>
      <c r="C345" s="106">
        <v>1</v>
      </c>
      <c r="D345" s="106">
        <v>2</v>
      </c>
      <c r="E345" s="106">
        <v>3.01</v>
      </c>
      <c r="F345" s="106"/>
      <c r="G345" s="106">
        <v>0.9</v>
      </c>
      <c r="H345" s="6">
        <f>PRODUCT(C345:G345)</f>
        <v>5.4180000000000001</v>
      </c>
    </row>
    <row r="346" spans="1:8" ht="16.5">
      <c r="A346" s="20"/>
      <c r="B346" s="21"/>
      <c r="C346" s="22"/>
      <c r="D346" s="22"/>
      <c r="E346" s="20"/>
      <c r="F346" s="23" t="s">
        <v>115</v>
      </c>
      <c r="G346" s="6">
        <f>ROUNDUP(H345,1)</f>
        <v>5.5</v>
      </c>
      <c r="H346" s="23" t="s">
        <v>360</v>
      </c>
    </row>
    <row r="347" spans="1:8" ht="16.5">
      <c r="A347" s="106"/>
      <c r="B347" s="11" t="s">
        <v>18</v>
      </c>
      <c r="C347" s="106"/>
      <c r="D347" s="106"/>
      <c r="E347" s="106"/>
      <c r="F347" s="106"/>
      <c r="G347" s="106"/>
      <c r="H347" s="105"/>
    </row>
    <row r="348" spans="1:8" ht="16.5">
      <c r="A348" s="106"/>
      <c r="B348" s="17" t="s">
        <v>23</v>
      </c>
      <c r="C348" s="106"/>
      <c r="D348" s="106"/>
      <c r="E348" s="106"/>
      <c r="F348" s="106"/>
      <c r="G348" s="104"/>
      <c r="H348" s="6">
        <f>+G346</f>
        <v>5.5</v>
      </c>
    </row>
    <row r="349" spans="1:8" ht="16.5">
      <c r="A349" s="106"/>
      <c r="B349" s="17"/>
      <c r="C349" s="106"/>
      <c r="D349" s="106"/>
      <c r="E349" s="106"/>
      <c r="F349" s="104" t="s">
        <v>115</v>
      </c>
      <c r="G349" s="6">
        <f>ROUNDUP(H348,1)</f>
        <v>5.5</v>
      </c>
      <c r="H349" s="6" t="s">
        <v>360</v>
      </c>
    </row>
    <row r="350" spans="1:8" ht="16.5">
      <c r="A350" s="106"/>
      <c r="B350" s="11" t="s">
        <v>11</v>
      </c>
      <c r="C350" s="106"/>
      <c r="D350" s="106"/>
      <c r="E350" s="106"/>
      <c r="F350" s="106"/>
      <c r="G350" s="106"/>
      <c r="H350" s="105"/>
    </row>
    <row r="351" spans="1:8" ht="16.5">
      <c r="A351" s="106"/>
      <c r="B351" s="17" t="s">
        <v>23</v>
      </c>
      <c r="C351" s="106"/>
      <c r="D351" s="106"/>
      <c r="E351" s="106"/>
      <c r="F351" s="106"/>
      <c r="G351" s="104"/>
      <c r="H351" s="6">
        <f>H348</f>
        <v>5.5</v>
      </c>
    </row>
    <row r="352" spans="1:8" ht="16.5">
      <c r="A352" s="106"/>
      <c r="B352" s="17"/>
      <c r="C352" s="106"/>
      <c r="D352" s="106"/>
      <c r="E352" s="106"/>
      <c r="F352" s="104" t="s">
        <v>115</v>
      </c>
      <c r="G352" s="6">
        <f>ROUNDUP(H351,1)</f>
        <v>5.5</v>
      </c>
      <c r="H352" s="6" t="s">
        <v>360</v>
      </c>
    </row>
    <row r="353" spans="1:8" ht="16.5">
      <c r="A353" s="104">
        <v>14.1</v>
      </c>
      <c r="B353" s="11" t="s">
        <v>469</v>
      </c>
      <c r="C353" s="106"/>
      <c r="D353" s="106"/>
      <c r="E353" s="106"/>
      <c r="F353" s="106"/>
      <c r="G353" s="106"/>
      <c r="H353" s="6"/>
    </row>
    <row r="354" spans="1:8" ht="16.5">
      <c r="A354" s="106"/>
      <c r="B354" s="11" t="s">
        <v>12</v>
      </c>
      <c r="C354" s="106"/>
      <c r="D354" s="106"/>
      <c r="E354" s="106"/>
      <c r="F354" s="106"/>
      <c r="G354" s="106"/>
      <c r="H354" s="105"/>
    </row>
    <row r="355" spans="1:8" ht="16.5">
      <c r="A355" s="106"/>
      <c r="B355" s="17" t="s">
        <v>239</v>
      </c>
      <c r="C355" s="106">
        <v>4</v>
      </c>
      <c r="D355" s="106">
        <v>4</v>
      </c>
      <c r="E355" s="106">
        <v>1</v>
      </c>
      <c r="F355" s="106">
        <v>0.6</v>
      </c>
      <c r="G355" s="106"/>
      <c r="H355" s="105">
        <f t="shared" ref="H355:H360" si="17">PRODUCT(C355:G355)</f>
        <v>9.6</v>
      </c>
    </row>
    <row r="356" spans="1:8" ht="16.5">
      <c r="A356" s="106"/>
      <c r="B356" s="17" t="s">
        <v>470</v>
      </c>
      <c r="C356" s="106">
        <v>4</v>
      </c>
      <c r="D356" s="106">
        <v>4</v>
      </c>
      <c r="E356" s="106">
        <v>1</v>
      </c>
      <c r="F356" s="106">
        <v>0.45</v>
      </c>
      <c r="G356" s="106"/>
      <c r="H356" s="105">
        <f t="shared" si="17"/>
        <v>7.2</v>
      </c>
    </row>
    <row r="357" spans="1:8" ht="16.5">
      <c r="A357" s="106"/>
      <c r="B357" s="17" t="s">
        <v>273</v>
      </c>
      <c r="C357" s="106">
        <v>2</v>
      </c>
      <c r="D357" s="106">
        <v>8</v>
      </c>
      <c r="E357" s="106">
        <v>0.9</v>
      </c>
      <c r="F357" s="106">
        <v>0.45</v>
      </c>
      <c r="G357" s="106"/>
      <c r="H357" s="105">
        <f t="shared" si="17"/>
        <v>6.48</v>
      </c>
    </row>
    <row r="358" spans="1:8" ht="16.5">
      <c r="A358" s="106"/>
      <c r="B358" s="17" t="s">
        <v>274</v>
      </c>
      <c r="C358" s="106">
        <v>2</v>
      </c>
      <c r="D358" s="106">
        <v>5</v>
      </c>
      <c r="E358" s="106">
        <v>0.9</v>
      </c>
      <c r="F358" s="106">
        <v>0.3</v>
      </c>
      <c r="G358" s="106"/>
      <c r="H358" s="105">
        <f t="shared" si="17"/>
        <v>2.6999999999999997</v>
      </c>
    </row>
    <row r="359" spans="1:8" ht="16.5">
      <c r="A359" s="106"/>
      <c r="B359" s="17" t="s">
        <v>25</v>
      </c>
      <c r="C359" s="106">
        <v>2</v>
      </c>
      <c r="D359" s="106">
        <v>3</v>
      </c>
      <c r="E359" s="106">
        <v>0.75</v>
      </c>
      <c r="F359" s="106">
        <v>0.3</v>
      </c>
      <c r="G359" s="106"/>
      <c r="H359" s="105">
        <f t="shared" si="17"/>
        <v>1.3499999999999999</v>
      </c>
    </row>
    <row r="360" spans="1:8" ht="16.5">
      <c r="A360" s="106"/>
      <c r="B360" s="17" t="s">
        <v>275</v>
      </c>
      <c r="C360" s="106">
        <v>2</v>
      </c>
      <c r="D360" s="106">
        <v>2</v>
      </c>
      <c r="E360" s="106">
        <v>0.3</v>
      </c>
      <c r="F360" s="106">
        <v>0.3</v>
      </c>
      <c r="G360" s="106"/>
      <c r="H360" s="105">
        <f t="shared" si="17"/>
        <v>0.36</v>
      </c>
    </row>
    <row r="361" spans="1:8" ht="16.5">
      <c r="A361" s="20"/>
      <c r="B361" s="21" t="s">
        <v>343</v>
      </c>
      <c r="C361" s="22"/>
      <c r="D361" s="22"/>
      <c r="E361" s="20"/>
      <c r="F361" s="20"/>
      <c r="G361" s="20"/>
      <c r="H361" s="20">
        <f>SUM(H355:H360)</f>
        <v>27.69</v>
      </c>
    </row>
    <row r="362" spans="1:8" ht="16.5">
      <c r="A362" s="20"/>
      <c r="B362" s="21"/>
      <c r="C362" s="22"/>
      <c r="D362" s="22"/>
      <c r="E362" s="20"/>
      <c r="F362" s="23" t="s">
        <v>115</v>
      </c>
      <c r="G362" s="6">
        <f>ROUNDUP(H361,1)</f>
        <v>27.700000000000003</v>
      </c>
      <c r="H362" s="23" t="s">
        <v>360</v>
      </c>
    </row>
    <row r="363" spans="1:8" ht="16.5">
      <c r="A363" s="106"/>
      <c r="B363" s="11" t="s">
        <v>10</v>
      </c>
      <c r="C363" s="106"/>
      <c r="D363" s="106"/>
      <c r="E363" s="106"/>
      <c r="F363" s="106"/>
      <c r="G363" s="106"/>
      <c r="H363" s="105"/>
    </row>
    <row r="364" spans="1:8" ht="16.5">
      <c r="A364" s="106"/>
      <c r="B364" s="17" t="s">
        <v>23</v>
      </c>
      <c r="C364" s="106"/>
      <c r="D364" s="106"/>
      <c r="E364" s="106"/>
      <c r="F364" s="106"/>
      <c r="G364" s="106"/>
      <c r="H364" s="6">
        <f>G362</f>
        <v>27.700000000000003</v>
      </c>
    </row>
    <row r="365" spans="1:8" ht="16.5">
      <c r="A365" s="106"/>
      <c r="B365" s="17"/>
      <c r="C365" s="106"/>
      <c r="D365" s="106"/>
      <c r="E365" s="106"/>
      <c r="F365" s="104" t="s">
        <v>115</v>
      </c>
      <c r="G365" s="6">
        <f>ROUNDUP(H364,1)</f>
        <v>27.7</v>
      </c>
      <c r="H365" s="6" t="s">
        <v>360</v>
      </c>
    </row>
    <row r="366" spans="1:8" ht="16.5">
      <c r="A366" s="106"/>
      <c r="B366" s="11" t="s">
        <v>8</v>
      </c>
      <c r="C366" s="106"/>
      <c r="D366" s="106"/>
      <c r="E366" s="106"/>
      <c r="F366" s="106"/>
      <c r="G366" s="106"/>
      <c r="H366" s="105"/>
    </row>
    <row r="367" spans="1:8" ht="16.5">
      <c r="A367" s="106"/>
      <c r="B367" s="17" t="s">
        <v>23</v>
      </c>
      <c r="C367" s="106"/>
      <c r="D367" s="106"/>
      <c r="E367" s="106"/>
      <c r="F367" s="106"/>
      <c r="G367" s="106"/>
      <c r="H367" s="6">
        <f>G365</f>
        <v>27.7</v>
      </c>
    </row>
    <row r="368" spans="1:8" ht="16.5">
      <c r="A368" s="106"/>
      <c r="B368" s="17"/>
      <c r="C368" s="106"/>
      <c r="D368" s="106"/>
      <c r="E368" s="106"/>
      <c r="F368" s="104" t="s">
        <v>115</v>
      </c>
      <c r="G368" s="6">
        <f>ROUNDUP(H367,1)</f>
        <v>27.7</v>
      </c>
      <c r="H368" s="6" t="s">
        <v>360</v>
      </c>
    </row>
    <row r="369" spans="1:8" ht="16.5">
      <c r="A369" s="104" t="s">
        <v>26</v>
      </c>
      <c r="B369" s="11" t="s">
        <v>27</v>
      </c>
      <c r="C369" s="106"/>
      <c r="D369" s="106"/>
      <c r="E369" s="106"/>
      <c r="F369" s="106"/>
      <c r="G369" s="106"/>
      <c r="H369" s="105"/>
    </row>
    <row r="370" spans="1:8" ht="16.5">
      <c r="A370" s="106"/>
      <c r="B370" s="11" t="s">
        <v>28</v>
      </c>
      <c r="C370" s="106"/>
      <c r="D370" s="106"/>
      <c r="E370" s="106"/>
      <c r="F370" s="106"/>
      <c r="G370" s="106"/>
      <c r="H370" s="105"/>
    </row>
    <row r="371" spans="1:8" ht="16.5">
      <c r="A371" s="106"/>
      <c r="B371" s="17" t="s">
        <v>471</v>
      </c>
      <c r="C371" s="106">
        <v>1</v>
      </c>
      <c r="D371" s="106">
        <f>+D450</f>
        <v>6</v>
      </c>
      <c r="E371" s="106">
        <v>0.9</v>
      </c>
      <c r="F371" s="106">
        <v>0.9</v>
      </c>
      <c r="G371" s="106"/>
      <c r="H371" s="105">
        <f>PRODUCT(C371:G371)</f>
        <v>4.8600000000000003</v>
      </c>
    </row>
    <row r="372" spans="1:8" ht="16.5">
      <c r="A372" s="20"/>
      <c r="B372" s="21"/>
      <c r="C372" s="22"/>
      <c r="D372" s="22"/>
      <c r="E372" s="20"/>
      <c r="F372" s="23" t="s">
        <v>115</v>
      </c>
      <c r="G372" s="6">
        <f>ROUNDUP(H371,1)</f>
        <v>4.8999999999999995</v>
      </c>
      <c r="H372" s="23" t="s">
        <v>360</v>
      </c>
    </row>
    <row r="373" spans="1:8" ht="16.5">
      <c r="A373" s="106"/>
      <c r="B373" s="11" t="s">
        <v>29</v>
      </c>
      <c r="C373" s="106"/>
      <c r="D373" s="106"/>
      <c r="E373" s="106"/>
      <c r="F373" s="106"/>
      <c r="G373" s="106"/>
      <c r="H373" s="105"/>
    </row>
    <row r="374" spans="1:8" ht="16.5">
      <c r="A374" s="106"/>
      <c r="B374" s="17" t="s">
        <v>30</v>
      </c>
      <c r="C374" s="106">
        <v>2</v>
      </c>
      <c r="D374" s="106">
        <v>2</v>
      </c>
      <c r="E374" s="106">
        <v>0.9</v>
      </c>
      <c r="F374" s="106">
        <v>0.45</v>
      </c>
      <c r="G374" s="106"/>
      <c r="H374" s="105">
        <f>PRODUCT(C374:G374)</f>
        <v>1.62</v>
      </c>
    </row>
    <row r="375" spans="1:8" ht="16.5">
      <c r="A375" s="106"/>
      <c r="B375" s="17" t="s">
        <v>24</v>
      </c>
      <c r="C375" s="106">
        <v>2</v>
      </c>
      <c r="D375" s="106">
        <v>1</v>
      </c>
      <c r="E375" s="106">
        <v>0.75</v>
      </c>
      <c r="F375" s="106">
        <v>0.3</v>
      </c>
      <c r="G375" s="106"/>
      <c r="H375" s="105">
        <f>PRODUCT(C375:G375)</f>
        <v>0.44999999999999996</v>
      </c>
    </row>
    <row r="376" spans="1:8" ht="16.5">
      <c r="A376" s="20"/>
      <c r="B376" s="21" t="s">
        <v>343</v>
      </c>
      <c r="C376" s="22"/>
      <c r="D376" s="22"/>
      <c r="E376" s="20"/>
      <c r="F376" s="20"/>
      <c r="G376" s="20"/>
      <c r="H376" s="20">
        <f>SUM(H374:H375)</f>
        <v>2.0700000000000003</v>
      </c>
    </row>
    <row r="377" spans="1:8" ht="16.5">
      <c r="A377" s="20"/>
      <c r="B377" s="21"/>
      <c r="C377" s="22"/>
      <c r="D377" s="22"/>
      <c r="E377" s="20"/>
      <c r="F377" s="23" t="s">
        <v>115</v>
      </c>
      <c r="G377" s="6">
        <f>ROUNDUP(H376,1)</f>
        <v>2.1</v>
      </c>
      <c r="H377" s="23" t="s">
        <v>360</v>
      </c>
    </row>
    <row r="378" spans="1:8" ht="16.5">
      <c r="A378" s="106"/>
      <c r="B378" s="11" t="s">
        <v>31</v>
      </c>
      <c r="C378" s="106"/>
      <c r="D378" s="106"/>
      <c r="E378" s="106"/>
      <c r="F378" s="106"/>
      <c r="G378" s="106"/>
      <c r="H378" s="6"/>
    </row>
    <row r="379" spans="1:8" ht="16.5">
      <c r="A379" s="106"/>
      <c r="B379" s="17" t="s">
        <v>23</v>
      </c>
      <c r="C379" s="106"/>
      <c r="D379" s="106"/>
      <c r="E379" s="106"/>
      <c r="F379" s="106"/>
      <c r="G379" s="104"/>
      <c r="H379" s="6">
        <f>+G377</f>
        <v>2.1</v>
      </c>
    </row>
    <row r="380" spans="1:8" ht="16.5">
      <c r="A380" s="106"/>
      <c r="B380" s="17"/>
      <c r="C380" s="106"/>
      <c r="D380" s="106"/>
      <c r="E380" s="106"/>
      <c r="F380" s="104" t="s">
        <v>115</v>
      </c>
      <c r="G380" s="6">
        <f>ROUNDUP(H379,1)</f>
        <v>2.1</v>
      </c>
      <c r="H380" s="6" t="s">
        <v>360</v>
      </c>
    </row>
    <row r="381" spans="1:8" ht="16.5">
      <c r="A381" s="106"/>
      <c r="B381" s="11" t="s">
        <v>32</v>
      </c>
      <c r="C381" s="106"/>
      <c r="D381" s="106"/>
      <c r="E381" s="106"/>
      <c r="F381" s="106"/>
      <c r="G381" s="106"/>
      <c r="H381" s="6"/>
    </row>
    <row r="382" spans="1:8" ht="16.5">
      <c r="A382" s="106"/>
      <c r="B382" s="17" t="s">
        <v>23</v>
      </c>
      <c r="C382" s="106"/>
      <c r="D382" s="106"/>
      <c r="E382" s="106"/>
      <c r="F382" s="106"/>
      <c r="G382" s="104"/>
      <c r="H382" s="6">
        <f>+G380</f>
        <v>2.1</v>
      </c>
    </row>
    <row r="383" spans="1:8" ht="16.5">
      <c r="A383" s="106"/>
      <c r="B383" s="17"/>
      <c r="C383" s="106"/>
      <c r="D383" s="106"/>
      <c r="E383" s="106"/>
      <c r="F383" s="104" t="s">
        <v>115</v>
      </c>
      <c r="G383" s="6">
        <f>ROUNDUP(H382,1)</f>
        <v>2.1</v>
      </c>
      <c r="H383" s="6" t="s">
        <v>360</v>
      </c>
    </row>
    <row r="384" spans="1:8" ht="16.5">
      <c r="A384" s="104" t="s">
        <v>472</v>
      </c>
      <c r="B384" s="11" t="s">
        <v>473</v>
      </c>
      <c r="C384" s="106"/>
      <c r="D384" s="106"/>
      <c r="E384" s="106"/>
      <c r="F384" s="106"/>
      <c r="G384" s="106"/>
      <c r="H384" s="105"/>
    </row>
    <row r="385" spans="1:8" ht="16.5">
      <c r="A385" s="106"/>
      <c r="B385" s="11" t="s">
        <v>33</v>
      </c>
      <c r="C385" s="106"/>
      <c r="D385" s="106"/>
      <c r="E385" s="106"/>
      <c r="F385" s="106"/>
      <c r="G385" s="106"/>
      <c r="H385" s="105"/>
    </row>
    <row r="386" spans="1:8" ht="16.5">
      <c r="A386" s="106"/>
      <c r="B386" s="17" t="s">
        <v>34</v>
      </c>
      <c r="C386" s="106">
        <v>2</v>
      </c>
      <c r="D386" s="106">
        <v>1</v>
      </c>
      <c r="E386" s="106">
        <f>(3.1+1.73)</f>
        <v>4.83</v>
      </c>
      <c r="F386" s="106">
        <v>0.6</v>
      </c>
      <c r="G386" s="106"/>
      <c r="H386" s="6">
        <f>PRODUCT(C386:G386)</f>
        <v>5.7960000000000003</v>
      </c>
    </row>
    <row r="387" spans="1:8" ht="16.5">
      <c r="A387" s="106"/>
      <c r="B387" s="17"/>
      <c r="C387" s="106"/>
      <c r="D387" s="106"/>
      <c r="E387" s="106"/>
      <c r="F387" s="104" t="s">
        <v>115</v>
      </c>
      <c r="G387" s="6">
        <f>ROUNDUP(H386,1)</f>
        <v>5.8</v>
      </c>
      <c r="H387" s="6" t="s">
        <v>360</v>
      </c>
    </row>
    <row r="388" spans="1:8" ht="16.5">
      <c r="A388" s="106"/>
      <c r="B388" s="11" t="s">
        <v>18</v>
      </c>
      <c r="C388" s="106"/>
      <c r="D388" s="106"/>
      <c r="E388" s="106"/>
      <c r="F388" s="106"/>
      <c r="G388" s="106"/>
      <c r="H388" s="105"/>
    </row>
    <row r="389" spans="1:8" ht="16.5">
      <c r="A389" s="106"/>
      <c r="B389" s="17" t="s">
        <v>23</v>
      </c>
      <c r="C389" s="106"/>
      <c r="D389" s="106"/>
      <c r="E389" s="106"/>
      <c r="F389" s="106"/>
      <c r="G389" s="106"/>
      <c r="H389" s="6">
        <f>+G387</f>
        <v>5.8</v>
      </c>
    </row>
    <row r="390" spans="1:8" ht="16.5">
      <c r="A390" s="106"/>
      <c r="B390" s="17"/>
      <c r="C390" s="106"/>
      <c r="D390" s="106"/>
      <c r="E390" s="106"/>
      <c r="F390" s="104" t="s">
        <v>115</v>
      </c>
      <c r="G390" s="6">
        <f>ROUNDUP(H389,1)</f>
        <v>5.8</v>
      </c>
      <c r="H390" s="6" t="s">
        <v>360</v>
      </c>
    </row>
    <row r="391" spans="1:8" ht="16.5">
      <c r="A391" s="106"/>
      <c r="B391" s="11" t="s">
        <v>13</v>
      </c>
      <c r="C391" s="106"/>
      <c r="D391" s="106"/>
      <c r="E391" s="106"/>
      <c r="F391" s="106"/>
      <c r="G391" s="106"/>
      <c r="H391" s="6"/>
    </row>
    <row r="392" spans="1:8" ht="16.5">
      <c r="A392" s="106"/>
      <c r="B392" s="17" t="s">
        <v>23</v>
      </c>
      <c r="C392" s="106"/>
      <c r="D392" s="106"/>
      <c r="E392" s="106"/>
      <c r="F392" s="106"/>
      <c r="G392" s="106"/>
      <c r="H392" s="6">
        <f>+G390</f>
        <v>5.8</v>
      </c>
    </row>
    <row r="393" spans="1:8" ht="16.5">
      <c r="A393" s="106"/>
      <c r="B393" s="17"/>
      <c r="C393" s="106"/>
      <c r="D393" s="106"/>
      <c r="E393" s="106"/>
      <c r="F393" s="104" t="s">
        <v>115</v>
      </c>
      <c r="G393" s="6">
        <f>ROUNDUP(H392,1)</f>
        <v>5.8</v>
      </c>
      <c r="H393" s="6" t="s">
        <v>360</v>
      </c>
    </row>
    <row r="394" spans="1:8" ht="33">
      <c r="A394" s="104">
        <v>16.100000000000001</v>
      </c>
      <c r="B394" s="11" t="s">
        <v>474</v>
      </c>
      <c r="C394" s="106"/>
      <c r="D394" s="106"/>
      <c r="E394" s="106"/>
      <c r="F394" s="106"/>
      <c r="G394" s="106"/>
      <c r="H394" s="6"/>
    </row>
    <row r="395" spans="1:8" ht="16.5">
      <c r="A395" s="106"/>
      <c r="B395" s="11" t="s">
        <v>6</v>
      </c>
      <c r="C395" s="106"/>
      <c r="D395" s="106"/>
      <c r="E395" s="106"/>
      <c r="F395" s="106"/>
      <c r="G395" s="106"/>
      <c r="H395" s="105"/>
    </row>
    <row r="396" spans="1:8" ht="16.5">
      <c r="A396" s="106"/>
      <c r="B396" s="17" t="s">
        <v>35</v>
      </c>
      <c r="C396" s="106">
        <v>2</v>
      </c>
      <c r="D396" s="106">
        <v>2</v>
      </c>
      <c r="E396" s="106">
        <v>0.75</v>
      </c>
      <c r="F396" s="106"/>
      <c r="G396" s="106">
        <v>0.6</v>
      </c>
      <c r="H396" s="105">
        <f>PRODUCT(C396:G396)</f>
        <v>1.7999999999999998</v>
      </c>
    </row>
    <row r="397" spans="1:8" ht="16.5">
      <c r="A397" s="106"/>
      <c r="B397" s="17" t="s">
        <v>36</v>
      </c>
      <c r="C397" s="106">
        <v>1</v>
      </c>
      <c r="D397" s="106">
        <v>1</v>
      </c>
      <c r="E397" s="106">
        <v>1.5</v>
      </c>
      <c r="F397" s="106"/>
      <c r="G397" s="106">
        <v>1.35</v>
      </c>
      <c r="H397" s="105">
        <f>PRODUCT(C397:G397)</f>
        <v>2.0250000000000004</v>
      </c>
    </row>
    <row r="398" spans="1:8" ht="16.5">
      <c r="A398" s="20"/>
      <c r="B398" s="21" t="s">
        <v>343</v>
      </c>
      <c r="C398" s="22"/>
      <c r="D398" s="22"/>
      <c r="E398" s="20"/>
      <c r="F398" s="20"/>
      <c r="G398" s="20"/>
      <c r="H398" s="20">
        <v>0.17</v>
      </c>
    </row>
    <row r="399" spans="1:8" ht="16.5">
      <c r="A399" s="20"/>
      <c r="B399" s="21"/>
      <c r="C399" s="22"/>
      <c r="D399" s="22"/>
      <c r="E399" s="20"/>
      <c r="F399" s="20"/>
      <c r="G399" s="20"/>
      <c r="H399" s="23">
        <f>SUM(H396:H398)</f>
        <v>3.9950000000000001</v>
      </c>
    </row>
    <row r="400" spans="1:8" ht="16.5">
      <c r="A400" s="20"/>
      <c r="B400" s="21"/>
      <c r="C400" s="22"/>
      <c r="D400" s="22"/>
      <c r="E400" s="20"/>
      <c r="F400" s="23" t="s">
        <v>115</v>
      </c>
      <c r="G400" s="23">
        <f>H399</f>
        <v>3.9950000000000001</v>
      </c>
      <c r="H400" s="23" t="s">
        <v>360</v>
      </c>
    </row>
    <row r="401" spans="1:8" ht="16.5">
      <c r="A401" s="106"/>
      <c r="B401" s="11" t="s">
        <v>10</v>
      </c>
      <c r="C401" s="106"/>
      <c r="D401" s="106"/>
      <c r="E401" s="106"/>
      <c r="F401" s="106"/>
      <c r="G401" s="106"/>
      <c r="H401" s="105"/>
    </row>
    <row r="402" spans="1:8" ht="16.5">
      <c r="A402" s="106"/>
      <c r="B402" s="17" t="s">
        <v>23</v>
      </c>
      <c r="C402" s="106"/>
      <c r="D402" s="106"/>
      <c r="E402" s="106"/>
      <c r="F402" s="106"/>
      <c r="G402" s="104"/>
      <c r="H402" s="6">
        <f>+G400</f>
        <v>3.9950000000000001</v>
      </c>
    </row>
    <row r="403" spans="1:8" ht="16.5">
      <c r="A403" s="106"/>
      <c r="B403" s="17"/>
      <c r="C403" s="106"/>
      <c r="D403" s="106"/>
      <c r="E403" s="106"/>
      <c r="F403" s="104" t="s">
        <v>115</v>
      </c>
      <c r="G403" s="6">
        <f>ROUNDUP(H402,1)</f>
        <v>4</v>
      </c>
      <c r="H403" s="6" t="s">
        <v>360</v>
      </c>
    </row>
    <row r="404" spans="1:8" ht="16.5">
      <c r="A404" s="106"/>
      <c r="B404" s="11" t="s">
        <v>13</v>
      </c>
      <c r="C404" s="106"/>
      <c r="D404" s="106"/>
      <c r="E404" s="106"/>
      <c r="F404" s="106"/>
      <c r="G404" s="106"/>
      <c r="H404" s="6"/>
    </row>
    <row r="405" spans="1:8" ht="16.5">
      <c r="A405" s="106"/>
      <c r="B405" s="17" t="s">
        <v>23</v>
      </c>
      <c r="C405" s="106"/>
      <c r="D405" s="106"/>
      <c r="E405" s="106"/>
      <c r="F405" s="106"/>
      <c r="G405" s="104"/>
      <c r="H405" s="6">
        <f>+H402</f>
        <v>3.9950000000000001</v>
      </c>
    </row>
    <row r="406" spans="1:8" ht="16.5">
      <c r="A406" s="106"/>
      <c r="B406" s="17"/>
      <c r="C406" s="106"/>
      <c r="D406" s="106"/>
      <c r="E406" s="106"/>
      <c r="F406" s="104" t="s">
        <v>115</v>
      </c>
      <c r="G406" s="6">
        <f>ROUNDUP(H405,1)</f>
        <v>4</v>
      </c>
      <c r="H406" s="6" t="s">
        <v>360</v>
      </c>
    </row>
    <row r="407" spans="1:8" ht="16.5">
      <c r="A407" s="106"/>
      <c r="B407" s="11" t="s">
        <v>9</v>
      </c>
      <c r="C407" s="106"/>
      <c r="D407" s="106"/>
      <c r="E407" s="106"/>
      <c r="F407" s="106"/>
      <c r="G407" s="106"/>
      <c r="H407" s="105"/>
    </row>
    <row r="408" spans="1:8" ht="16.5">
      <c r="A408" s="106"/>
      <c r="B408" s="17" t="s">
        <v>37</v>
      </c>
      <c r="C408" s="106">
        <v>1</v>
      </c>
      <c r="D408" s="106">
        <v>1</v>
      </c>
      <c r="E408" s="106">
        <v>1.5</v>
      </c>
      <c r="F408" s="106"/>
      <c r="G408" s="106">
        <v>1.35</v>
      </c>
      <c r="H408" s="105">
        <f>PRODUCT(C408:G408)</f>
        <v>2.0250000000000004</v>
      </c>
    </row>
    <row r="409" spans="1:8" ht="16.5">
      <c r="A409" s="106"/>
      <c r="B409" s="17"/>
      <c r="C409" s="106"/>
      <c r="D409" s="106"/>
      <c r="E409" s="106"/>
      <c r="F409" s="104" t="s">
        <v>115</v>
      </c>
      <c r="G409" s="6">
        <f>ROUNDUP(H408,1)</f>
        <v>2.1</v>
      </c>
      <c r="H409" s="6" t="s">
        <v>360</v>
      </c>
    </row>
    <row r="410" spans="1:8" ht="16.5">
      <c r="A410" s="106">
        <v>21.6</v>
      </c>
      <c r="B410" s="11" t="s">
        <v>475</v>
      </c>
      <c r="C410" s="106"/>
      <c r="D410" s="106"/>
      <c r="E410" s="106"/>
      <c r="F410" s="106"/>
      <c r="G410" s="106"/>
      <c r="H410" s="105"/>
    </row>
    <row r="411" spans="1:8" ht="16.5">
      <c r="A411" s="106"/>
      <c r="B411" s="11" t="s">
        <v>38</v>
      </c>
      <c r="C411" s="106"/>
      <c r="D411" s="106"/>
      <c r="E411" s="106"/>
      <c r="F411" s="106"/>
      <c r="G411" s="106"/>
      <c r="H411" s="105"/>
    </row>
    <row r="412" spans="1:8" ht="16.5">
      <c r="A412" s="106"/>
      <c r="B412" s="17" t="s">
        <v>276</v>
      </c>
      <c r="C412" s="106">
        <v>2</v>
      </c>
      <c r="D412" s="106">
        <v>6</v>
      </c>
      <c r="E412" s="106"/>
      <c r="F412" s="106"/>
      <c r="G412" s="106"/>
      <c r="H412" s="105">
        <f>PRODUCT(C412:G412)</f>
        <v>12</v>
      </c>
    </row>
    <row r="413" spans="1:8" ht="16.5">
      <c r="A413" s="106"/>
      <c r="B413" s="17"/>
      <c r="C413" s="106"/>
      <c r="D413" s="106"/>
      <c r="E413" s="106"/>
      <c r="F413" s="104" t="s">
        <v>115</v>
      </c>
      <c r="G413" s="6">
        <f>ROUNDUP(H412,1)</f>
        <v>12</v>
      </c>
      <c r="H413" s="6" t="s">
        <v>339</v>
      </c>
    </row>
    <row r="414" spans="1:8" ht="16.5">
      <c r="A414" s="104">
        <v>21.2</v>
      </c>
      <c r="B414" s="11" t="s">
        <v>221</v>
      </c>
      <c r="C414" s="106"/>
      <c r="D414" s="106"/>
      <c r="E414" s="106"/>
      <c r="F414" s="106"/>
      <c r="G414" s="106"/>
      <c r="H414" s="6"/>
    </row>
    <row r="415" spans="1:8" ht="16.5">
      <c r="A415" s="104"/>
      <c r="B415" s="17" t="s">
        <v>222</v>
      </c>
      <c r="C415" s="106"/>
      <c r="D415" s="106"/>
      <c r="E415" s="106"/>
      <c r="F415" s="106"/>
      <c r="G415" s="106"/>
      <c r="H415" s="6"/>
    </row>
    <row r="416" spans="1:8" ht="16.5">
      <c r="A416" s="106"/>
      <c r="B416" s="17" t="s">
        <v>39</v>
      </c>
      <c r="C416" s="106">
        <v>6</v>
      </c>
      <c r="D416" s="106">
        <v>2</v>
      </c>
      <c r="E416" s="106">
        <v>2.1</v>
      </c>
      <c r="F416" s="106">
        <v>0.1</v>
      </c>
      <c r="G416" s="106">
        <v>7.4999999999999997E-2</v>
      </c>
      <c r="H416" s="18">
        <f>PRODUCT(C416:G416)</f>
        <v>0.18900000000000003</v>
      </c>
    </row>
    <row r="417" spans="1:8" ht="16.5">
      <c r="A417" s="106"/>
      <c r="B417" s="17"/>
      <c r="C417" s="106"/>
      <c r="D417" s="106"/>
      <c r="E417" s="106"/>
      <c r="F417" s="104" t="s">
        <v>115</v>
      </c>
      <c r="G417" s="24">
        <f>H416</f>
        <v>0.18900000000000003</v>
      </c>
      <c r="H417" s="6" t="s">
        <v>340</v>
      </c>
    </row>
    <row r="418" spans="1:8" ht="16.5">
      <c r="A418" s="106"/>
      <c r="B418" s="17" t="s">
        <v>223</v>
      </c>
      <c r="C418" s="106"/>
      <c r="D418" s="106"/>
      <c r="E418" s="106"/>
      <c r="F418" s="106"/>
      <c r="G418" s="106"/>
      <c r="H418" s="6"/>
    </row>
    <row r="419" spans="1:8" ht="16.5">
      <c r="A419" s="106"/>
      <c r="B419" s="17" t="s">
        <v>39</v>
      </c>
      <c r="C419" s="106">
        <v>6</v>
      </c>
      <c r="D419" s="106">
        <v>2</v>
      </c>
      <c r="E419" s="106">
        <v>1</v>
      </c>
      <c r="F419" s="106">
        <v>0.1</v>
      </c>
      <c r="G419" s="106">
        <v>7.4999999999999997E-2</v>
      </c>
      <c r="H419" s="18">
        <f>PRODUCT(C419:G419)</f>
        <v>9.0000000000000011E-2</v>
      </c>
    </row>
    <row r="420" spans="1:8" ht="16.5">
      <c r="A420" s="106"/>
      <c r="B420" s="17"/>
      <c r="C420" s="106"/>
      <c r="D420" s="106"/>
      <c r="E420" s="106"/>
      <c r="F420" s="104" t="s">
        <v>115</v>
      </c>
      <c r="G420" s="24">
        <f>H419</f>
        <v>9.0000000000000011E-2</v>
      </c>
      <c r="H420" s="6" t="s">
        <v>340</v>
      </c>
    </row>
    <row r="421" spans="1:8" ht="33">
      <c r="A421" s="104">
        <v>23.2</v>
      </c>
      <c r="B421" s="11" t="s">
        <v>40</v>
      </c>
      <c r="C421" s="106"/>
      <c r="D421" s="106"/>
      <c r="E421" s="106"/>
      <c r="F421" s="106"/>
      <c r="G421" s="106"/>
      <c r="H421" s="105"/>
    </row>
    <row r="422" spans="1:8" ht="16.5">
      <c r="A422" s="106"/>
      <c r="B422" s="17" t="s">
        <v>277</v>
      </c>
      <c r="C422" s="106">
        <v>1</v>
      </c>
      <c r="D422" s="106">
        <v>6</v>
      </c>
      <c r="E422" s="106">
        <v>1.35</v>
      </c>
      <c r="F422" s="106">
        <v>0.86</v>
      </c>
      <c r="G422" s="106">
        <v>1.05</v>
      </c>
      <c r="H422" s="105">
        <f>PRODUCT(C422:G422)</f>
        <v>7.3143000000000011</v>
      </c>
    </row>
    <row r="423" spans="1:8" ht="16.5">
      <c r="A423" s="106"/>
      <c r="B423" s="17" t="s">
        <v>476</v>
      </c>
      <c r="C423" s="106">
        <v>3</v>
      </c>
      <c r="D423" s="106">
        <v>6</v>
      </c>
      <c r="E423" s="106">
        <v>1.8</v>
      </c>
      <c r="F423" s="106">
        <v>0.86</v>
      </c>
      <c r="G423" s="106">
        <v>1.35</v>
      </c>
      <c r="H423" s="105">
        <f>PRODUCT(C423:G423)</f>
        <v>37.616399999999999</v>
      </c>
    </row>
    <row r="424" spans="1:8" ht="16.5">
      <c r="A424" s="20"/>
      <c r="B424" s="21" t="s">
        <v>343</v>
      </c>
      <c r="C424" s="22"/>
      <c r="D424" s="22"/>
      <c r="E424" s="20"/>
      <c r="F424" s="20"/>
      <c r="G424" s="20"/>
      <c r="H424" s="20">
        <f>SUM(H422:H423)</f>
        <v>44.930700000000002</v>
      </c>
    </row>
    <row r="425" spans="1:8" ht="16.5">
      <c r="A425" s="20"/>
      <c r="B425" s="21"/>
      <c r="C425" s="22"/>
      <c r="D425" s="22"/>
      <c r="E425" s="20"/>
      <c r="F425" s="23" t="s">
        <v>115</v>
      </c>
      <c r="G425" s="23">
        <f>ROUNDUP(H424,1)</f>
        <v>45</v>
      </c>
      <c r="H425" s="23" t="s">
        <v>360</v>
      </c>
    </row>
    <row r="426" spans="1:8" ht="16.5">
      <c r="A426" s="104">
        <v>23.3</v>
      </c>
      <c r="B426" s="11" t="s">
        <v>133</v>
      </c>
      <c r="C426" s="106"/>
      <c r="D426" s="106"/>
      <c r="E426" s="106"/>
      <c r="F426" s="106"/>
      <c r="G426" s="106"/>
      <c r="H426" s="105"/>
    </row>
    <row r="427" spans="1:8" ht="16.5">
      <c r="A427" s="106"/>
      <c r="B427" s="17" t="s">
        <v>42</v>
      </c>
      <c r="C427" s="106">
        <v>6</v>
      </c>
      <c r="D427" s="106">
        <v>3</v>
      </c>
      <c r="E427" s="106"/>
      <c r="F427" s="106"/>
      <c r="G427" s="106"/>
      <c r="H427" s="6">
        <f>PRODUCT(C427:G427)</f>
        <v>18</v>
      </c>
    </row>
    <row r="428" spans="1:8" ht="16.5">
      <c r="A428" s="106"/>
      <c r="B428" s="17"/>
      <c r="C428" s="106"/>
      <c r="D428" s="106"/>
      <c r="E428" s="106"/>
      <c r="F428" s="104" t="s">
        <v>115</v>
      </c>
      <c r="G428" s="6">
        <f>H427</f>
        <v>18</v>
      </c>
      <c r="H428" s="6" t="s">
        <v>340</v>
      </c>
    </row>
    <row r="429" spans="1:8" ht="33">
      <c r="A429" s="104">
        <v>24</v>
      </c>
      <c r="B429" s="11" t="s">
        <v>477</v>
      </c>
      <c r="C429" s="106"/>
      <c r="D429" s="106"/>
      <c r="E429" s="106"/>
      <c r="F429" s="106"/>
      <c r="G429" s="106"/>
      <c r="H429" s="105"/>
    </row>
    <row r="430" spans="1:8" ht="16.5">
      <c r="A430" s="106"/>
      <c r="B430" s="17" t="s">
        <v>278</v>
      </c>
      <c r="C430" s="106">
        <v>1</v>
      </c>
      <c r="D430" s="106">
        <v>6</v>
      </c>
      <c r="E430" s="106">
        <v>1.35</v>
      </c>
      <c r="F430" s="106">
        <v>30</v>
      </c>
      <c r="G430" s="106">
        <v>1.05</v>
      </c>
      <c r="H430" s="105">
        <f>PRODUCT(C430:G430)</f>
        <v>255.15000000000006</v>
      </c>
    </row>
    <row r="431" spans="1:8" ht="16.5">
      <c r="A431" s="106"/>
      <c r="B431" s="17" t="s">
        <v>279</v>
      </c>
      <c r="C431" s="106">
        <v>3</v>
      </c>
      <c r="D431" s="106">
        <v>6</v>
      </c>
      <c r="E431" s="106">
        <v>1.8</v>
      </c>
      <c r="F431" s="106">
        <v>30</v>
      </c>
      <c r="G431" s="106">
        <v>1.35</v>
      </c>
      <c r="H431" s="105">
        <f>PRODUCT(C431:G431)</f>
        <v>1312.2</v>
      </c>
    </row>
    <row r="432" spans="1:8" ht="16.5">
      <c r="A432" s="106"/>
      <c r="B432" s="17"/>
      <c r="C432" s="106"/>
      <c r="D432" s="106"/>
      <c r="E432" s="106"/>
      <c r="F432" s="106"/>
      <c r="G432" s="106"/>
      <c r="H432" s="6">
        <f>SUM(H430:H431)</f>
        <v>1567.3500000000001</v>
      </c>
    </row>
    <row r="433" spans="1:8" ht="16.5">
      <c r="A433" s="106"/>
      <c r="B433" s="17"/>
      <c r="C433" s="106"/>
      <c r="D433" s="106"/>
      <c r="E433" s="106"/>
      <c r="F433" s="104" t="s">
        <v>115</v>
      </c>
      <c r="G433" s="6">
        <f>ROUNDUP(H432,1)</f>
        <v>1567.3999999999999</v>
      </c>
      <c r="H433" s="6" t="s">
        <v>478</v>
      </c>
    </row>
    <row r="434" spans="1:8" ht="16.5">
      <c r="A434" s="104">
        <v>25</v>
      </c>
      <c r="B434" s="11" t="s">
        <v>43</v>
      </c>
      <c r="C434" s="106"/>
      <c r="D434" s="106"/>
      <c r="E434" s="106"/>
      <c r="F434" s="106"/>
      <c r="G434" s="106"/>
      <c r="H434" s="105"/>
    </row>
    <row r="435" spans="1:8" ht="16.5">
      <c r="A435" s="106"/>
      <c r="B435" s="17" t="s">
        <v>44</v>
      </c>
      <c r="C435" s="106">
        <v>6</v>
      </c>
      <c r="D435" s="106">
        <v>3</v>
      </c>
      <c r="E435" s="106">
        <v>6</v>
      </c>
      <c r="F435" s="106"/>
      <c r="G435" s="106"/>
      <c r="H435" s="6">
        <f>PRODUCT(C435:G435)</f>
        <v>108</v>
      </c>
    </row>
    <row r="436" spans="1:8" ht="16.5">
      <c r="A436" s="106"/>
      <c r="B436" s="17"/>
      <c r="C436" s="106"/>
      <c r="D436" s="106"/>
      <c r="E436" s="106"/>
      <c r="F436" s="104" t="s">
        <v>115</v>
      </c>
      <c r="G436" s="6">
        <f>H435</f>
        <v>108</v>
      </c>
      <c r="H436" s="6" t="s">
        <v>339</v>
      </c>
    </row>
    <row r="437" spans="1:8" ht="16.5">
      <c r="A437" s="104">
        <v>26</v>
      </c>
      <c r="B437" s="11" t="s">
        <v>479</v>
      </c>
      <c r="C437" s="106"/>
      <c r="D437" s="106"/>
      <c r="E437" s="106"/>
      <c r="F437" s="106"/>
      <c r="G437" s="106"/>
      <c r="H437" s="105"/>
    </row>
    <row r="438" spans="1:8" ht="16.5">
      <c r="A438" s="106"/>
      <c r="B438" s="25" t="s">
        <v>344</v>
      </c>
      <c r="C438" s="26">
        <v>1</v>
      </c>
      <c r="D438" s="27">
        <v>1</v>
      </c>
      <c r="E438" s="28">
        <v>4.84</v>
      </c>
      <c r="F438" s="29">
        <v>0.88500000000000001</v>
      </c>
      <c r="G438" s="29">
        <v>7.4999999999999997E-2</v>
      </c>
      <c r="H438" s="105">
        <f>PRODUCT(C438:G438)</f>
        <v>0.32125500000000001</v>
      </c>
    </row>
    <row r="439" spans="1:8" ht="16.5">
      <c r="A439" s="106"/>
      <c r="B439" s="25" t="s">
        <v>345</v>
      </c>
      <c r="C439" s="27">
        <v>1</v>
      </c>
      <c r="D439" s="27">
        <v>2</v>
      </c>
      <c r="E439" s="29">
        <v>4.7149999999999999</v>
      </c>
      <c r="F439" s="28">
        <v>3.05</v>
      </c>
      <c r="G439" s="29">
        <v>7.4999999999999997E-2</v>
      </c>
      <c r="H439" s="105">
        <f t="shared" ref="H439:H446" si="18">PRODUCT(C439:G439)</f>
        <v>2.1571124999999998</v>
      </c>
    </row>
    <row r="440" spans="1:8" ht="16.5">
      <c r="A440" s="106"/>
      <c r="B440" s="25" t="s">
        <v>346</v>
      </c>
      <c r="C440" s="26">
        <v>1</v>
      </c>
      <c r="D440" s="27">
        <v>2</v>
      </c>
      <c r="E440" s="28">
        <v>3.23</v>
      </c>
      <c r="F440" s="28">
        <v>3.05</v>
      </c>
      <c r="G440" s="29">
        <v>7.4999999999999997E-2</v>
      </c>
      <c r="H440" s="105">
        <f>PRODUCT(C440:G440)</f>
        <v>1.477725</v>
      </c>
    </row>
    <row r="441" spans="1:8" ht="16.5">
      <c r="A441" s="106"/>
      <c r="B441" s="25" t="s">
        <v>347</v>
      </c>
      <c r="C441" s="27">
        <v>1</v>
      </c>
      <c r="D441" s="27">
        <v>2</v>
      </c>
      <c r="E441" s="28">
        <v>3.1</v>
      </c>
      <c r="F441" s="29">
        <v>2.9849999999999999</v>
      </c>
      <c r="G441" s="29">
        <v>7.4999999999999997E-2</v>
      </c>
      <c r="H441" s="105">
        <f t="shared" si="18"/>
        <v>1.3880250000000001</v>
      </c>
    </row>
    <row r="442" spans="1:8" ht="16.5">
      <c r="A442" s="106"/>
      <c r="B442" s="25" t="s">
        <v>348</v>
      </c>
      <c r="C442" s="27">
        <v>1</v>
      </c>
      <c r="D442" s="27">
        <v>2</v>
      </c>
      <c r="E442" s="29">
        <v>1.085</v>
      </c>
      <c r="F442" s="29">
        <v>2.12</v>
      </c>
      <c r="G442" s="29">
        <v>7.4999999999999997E-2</v>
      </c>
      <c r="H442" s="105">
        <f t="shared" si="18"/>
        <v>0.34503</v>
      </c>
    </row>
    <row r="443" spans="1:8" ht="16.5">
      <c r="A443" s="106"/>
      <c r="B443" s="25" t="s">
        <v>349</v>
      </c>
      <c r="C443" s="27">
        <v>1</v>
      </c>
      <c r="D443" s="27">
        <v>2</v>
      </c>
      <c r="E443" s="29">
        <v>1.085</v>
      </c>
      <c r="F443" s="29">
        <v>0.63500000000000001</v>
      </c>
      <c r="G443" s="29">
        <v>7.4999999999999997E-2</v>
      </c>
      <c r="H443" s="105">
        <f t="shared" si="18"/>
        <v>0.10334625</v>
      </c>
    </row>
    <row r="444" spans="1:8" ht="16.5">
      <c r="A444" s="106"/>
      <c r="B444" s="25" t="s">
        <v>350</v>
      </c>
      <c r="C444" s="27">
        <v>1</v>
      </c>
      <c r="D444" s="27">
        <v>2</v>
      </c>
      <c r="E444" s="29">
        <v>2.2149999999999999</v>
      </c>
      <c r="F444" s="29">
        <v>2.9849999999999999</v>
      </c>
      <c r="G444" s="29">
        <v>7.4999999999999997E-2</v>
      </c>
      <c r="H444" s="105">
        <f t="shared" si="18"/>
        <v>0.99176624999999996</v>
      </c>
    </row>
    <row r="445" spans="1:8" ht="16.5">
      <c r="A445" s="106"/>
      <c r="B445" s="25" t="s">
        <v>480</v>
      </c>
      <c r="C445" s="27">
        <v>1</v>
      </c>
      <c r="D445" s="27">
        <v>2</v>
      </c>
      <c r="E445" s="29">
        <v>1.085</v>
      </c>
      <c r="F445" s="29">
        <v>2.2850000000000001</v>
      </c>
      <c r="G445" s="29">
        <v>7.4999999999999997E-2</v>
      </c>
      <c r="H445" s="105">
        <f t="shared" si="18"/>
        <v>0.37188375000000001</v>
      </c>
    </row>
    <row r="446" spans="1:8" ht="16.5">
      <c r="A446" s="106"/>
      <c r="B446" s="25" t="s">
        <v>351</v>
      </c>
      <c r="C446" s="27">
        <v>1</v>
      </c>
      <c r="D446" s="27">
        <v>1</v>
      </c>
      <c r="E446" s="28">
        <v>2</v>
      </c>
      <c r="F446" s="28">
        <v>3.77</v>
      </c>
      <c r="G446" s="29">
        <v>7.4999999999999997E-2</v>
      </c>
      <c r="H446" s="105">
        <f t="shared" si="18"/>
        <v>0.5655</v>
      </c>
    </row>
    <row r="447" spans="1:8" ht="16.5">
      <c r="A447" s="20"/>
      <c r="B447" s="21"/>
      <c r="C447" s="22"/>
      <c r="D447" s="22"/>
      <c r="E447" s="20"/>
      <c r="F447" s="20"/>
      <c r="G447" s="20"/>
      <c r="H447" s="23">
        <f>SUM(H438:H446)</f>
        <v>7.7216437500000001</v>
      </c>
    </row>
    <row r="448" spans="1:8" ht="16.5">
      <c r="A448" s="20"/>
      <c r="B448" s="21"/>
      <c r="C448" s="22"/>
      <c r="D448" s="22"/>
      <c r="E448" s="20"/>
      <c r="F448" s="23" t="s">
        <v>115</v>
      </c>
      <c r="G448" s="6">
        <f>ROUNDUP(H447,1)</f>
        <v>7.8</v>
      </c>
      <c r="H448" s="23" t="s">
        <v>340</v>
      </c>
    </row>
    <row r="449" spans="1:8" s="4" customFormat="1" ht="33">
      <c r="A449" s="104">
        <v>28</v>
      </c>
      <c r="B449" s="11" t="s">
        <v>45</v>
      </c>
      <c r="C449" s="106"/>
      <c r="D449" s="106"/>
      <c r="E449" s="106"/>
      <c r="F449" s="106"/>
      <c r="G449" s="106"/>
      <c r="H449" s="105"/>
    </row>
    <row r="450" spans="1:8" ht="16.5">
      <c r="A450" s="106"/>
      <c r="B450" s="17" t="s">
        <v>481</v>
      </c>
      <c r="C450" s="106">
        <v>1</v>
      </c>
      <c r="D450" s="106">
        <v>6</v>
      </c>
      <c r="E450" s="105">
        <v>0.6</v>
      </c>
      <c r="F450" s="105">
        <v>0.6</v>
      </c>
      <c r="G450" s="106"/>
      <c r="H450" s="105">
        <f>PRODUCT(C450:G450)</f>
        <v>2.1599999999999997</v>
      </c>
    </row>
    <row r="451" spans="1:8" ht="16.5">
      <c r="A451" s="106"/>
      <c r="B451" s="17" t="s">
        <v>482</v>
      </c>
      <c r="C451" s="106">
        <v>1</v>
      </c>
      <c r="D451" s="106">
        <v>1</v>
      </c>
      <c r="E451" s="105">
        <v>2</v>
      </c>
      <c r="F451" s="105">
        <v>4</v>
      </c>
      <c r="G451" s="106"/>
      <c r="H451" s="105">
        <f>PRODUCT(C451:G451)</f>
        <v>8</v>
      </c>
    </row>
    <row r="452" spans="1:8" ht="16.5">
      <c r="A452" s="106"/>
      <c r="B452" s="17" t="s">
        <v>483</v>
      </c>
      <c r="C452" s="106">
        <v>6</v>
      </c>
      <c r="D452" s="106">
        <v>9</v>
      </c>
      <c r="E452" s="105">
        <v>0.95</v>
      </c>
      <c r="F452" s="105">
        <v>0.45</v>
      </c>
      <c r="G452" s="106"/>
      <c r="H452" s="105">
        <f>PRODUCT(C452:G452)</f>
        <v>23.085000000000001</v>
      </c>
    </row>
    <row r="453" spans="1:8" ht="16.5">
      <c r="A453" s="106"/>
      <c r="B453" s="17" t="s">
        <v>484</v>
      </c>
      <c r="C453" s="106">
        <v>1</v>
      </c>
      <c r="D453" s="106">
        <v>2</v>
      </c>
      <c r="E453" s="105">
        <v>4.8</v>
      </c>
      <c r="F453" s="105">
        <v>0.6</v>
      </c>
      <c r="G453" s="106"/>
      <c r="H453" s="105">
        <f>PRODUCT(C453:G453)</f>
        <v>5.76</v>
      </c>
    </row>
    <row r="454" spans="1:8" ht="16.5">
      <c r="A454" s="20"/>
      <c r="B454" s="21"/>
      <c r="C454" s="22"/>
      <c r="D454" s="22"/>
      <c r="E454" s="20"/>
      <c r="F454" s="20"/>
      <c r="G454" s="20"/>
      <c r="H454" s="23">
        <f>SUM(H450:H453)</f>
        <v>39.005000000000003</v>
      </c>
    </row>
    <row r="455" spans="1:8" ht="16.5">
      <c r="A455" s="20"/>
      <c r="B455" s="21"/>
      <c r="C455" s="22"/>
      <c r="D455" s="22"/>
      <c r="E455" s="20"/>
      <c r="F455" s="23" t="s">
        <v>115</v>
      </c>
      <c r="G455" s="6">
        <v>39</v>
      </c>
      <c r="H455" s="23" t="s">
        <v>360</v>
      </c>
    </row>
    <row r="456" spans="1:8" ht="16.5">
      <c r="A456" s="104" t="s">
        <v>485</v>
      </c>
      <c r="B456" s="11" t="s">
        <v>486</v>
      </c>
      <c r="C456" s="106"/>
      <c r="D456" s="106"/>
      <c r="E456" s="106"/>
      <c r="F456" s="106"/>
      <c r="G456" s="106"/>
      <c r="H456" s="105"/>
    </row>
    <row r="457" spans="1:8" ht="16.5">
      <c r="A457" s="106"/>
      <c r="B457" s="17" t="s">
        <v>46</v>
      </c>
      <c r="C457" s="106">
        <v>1</v>
      </c>
      <c r="D457" s="106">
        <v>6</v>
      </c>
      <c r="E457" s="18">
        <v>4.7149999999999999</v>
      </c>
      <c r="F457" s="106">
        <v>3.05</v>
      </c>
      <c r="G457" s="106"/>
      <c r="H457" s="105">
        <f t="shared" ref="H457:H465" si="19">PRODUCT(C457:G457)</f>
        <v>86.284499999999994</v>
      </c>
    </row>
    <row r="458" spans="1:8" ht="16.5">
      <c r="A458" s="106"/>
      <c r="B458" s="17" t="s">
        <v>47</v>
      </c>
      <c r="C458" s="106">
        <v>1</v>
      </c>
      <c r="D458" s="106">
        <v>6</v>
      </c>
      <c r="E458" s="106">
        <v>3.1</v>
      </c>
      <c r="F458" s="106">
        <v>3.1</v>
      </c>
      <c r="G458" s="106"/>
      <c r="H458" s="105">
        <f t="shared" si="19"/>
        <v>57.660000000000004</v>
      </c>
    </row>
    <row r="459" spans="1:8" ht="16.5">
      <c r="A459" s="106"/>
      <c r="B459" s="17" t="s">
        <v>48</v>
      </c>
      <c r="C459" s="106">
        <v>1</v>
      </c>
      <c r="D459" s="106">
        <v>6</v>
      </c>
      <c r="E459" s="18">
        <v>3.3450000000000002</v>
      </c>
      <c r="F459" s="106">
        <v>3.05</v>
      </c>
      <c r="G459" s="106"/>
      <c r="H459" s="105">
        <f t="shared" si="19"/>
        <v>61.213499999999996</v>
      </c>
    </row>
    <row r="460" spans="1:8" ht="16.5">
      <c r="A460" s="106"/>
      <c r="B460" s="17" t="s">
        <v>30</v>
      </c>
      <c r="C460" s="106">
        <v>1</v>
      </c>
      <c r="D460" s="106">
        <v>6</v>
      </c>
      <c r="E460" s="105">
        <v>3.1</v>
      </c>
      <c r="F460" s="106">
        <v>2.33</v>
      </c>
      <c r="G460" s="106"/>
      <c r="H460" s="105">
        <f t="shared" si="19"/>
        <v>43.338000000000008</v>
      </c>
    </row>
    <row r="461" spans="1:8" ht="16.5">
      <c r="A461" s="106"/>
      <c r="B461" s="17" t="s">
        <v>49</v>
      </c>
      <c r="C461" s="106">
        <v>1</v>
      </c>
      <c r="D461" s="106">
        <v>6</v>
      </c>
      <c r="E461" s="105">
        <v>1.2</v>
      </c>
      <c r="F461" s="106">
        <v>0.75</v>
      </c>
      <c r="G461" s="106"/>
      <c r="H461" s="105">
        <f t="shared" si="19"/>
        <v>5.3999999999999995</v>
      </c>
    </row>
    <row r="462" spans="1:8" ht="16.5">
      <c r="A462" s="106"/>
      <c r="B462" s="17" t="s">
        <v>281</v>
      </c>
      <c r="C462" s="106">
        <v>1</v>
      </c>
      <c r="D462" s="106">
        <v>6</v>
      </c>
      <c r="E462" s="105">
        <v>1</v>
      </c>
      <c r="F462" s="106">
        <v>0.23</v>
      </c>
      <c r="G462" s="106"/>
      <c r="H462" s="105">
        <f t="shared" si="19"/>
        <v>1.3800000000000001</v>
      </c>
    </row>
    <row r="463" spans="1:8" ht="16.5">
      <c r="A463" s="106"/>
      <c r="B463" s="17" t="s">
        <v>282</v>
      </c>
      <c r="C463" s="106">
        <v>2</v>
      </c>
      <c r="D463" s="106">
        <v>6</v>
      </c>
      <c r="E463" s="105">
        <v>0.9</v>
      </c>
      <c r="F463" s="106">
        <v>0.115</v>
      </c>
      <c r="G463" s="106"/>
      <c r="H463" s="105">
        <f t="shared" si="19"/>
        <v>1.2420000000000002</v>
      </c>
    </row>
    <row r="464" spans="1:8" ht="16.5">
      <c r="A464" s="106"/>
      <c r="B464" s="17" t="s">
        <v>134</v>
      </c>
      <c r="C464" s="106">
        <v>1</v>
      </c>
      <c r="D464" s="106">
        <v>6</v>
      </c>
      <c r="E464" s="106">
        <v>1.2</v>
      </c>
      <c r="F464" s="106">
        <v>0.23</v>
      </c>
      <c r="G464" s="106"/>
      <c r="H464" s="105">
        <f t="shared" si="19"/>
        <v>1.6559999999999999</v>
      </c>
    </row>
    <row r="465" spans="1:8" ht="33">
      <c r="A465" s="106"/>
      <c r="B465" s="17" t="s">
        <v>283</v>
      </c>
      <c r="C465" s="106">
        <v>3</v>
      </c>
      <c r="D465" s="106">
        <v>6</v>
      </c>
      <c r="E465" s="106">
        <v>0.75</v>
      </c>
      <c r="F465" s="106">
        <v>0.115</v>
      </c>
      <c r="G465" s="106"/>
      <c r="H465" s="105">
        <f t="shared" si="19"/>
        <v>1.5525</v>
      </c>
    </row>
    <row r="466" spans="1:8" ht="16.5">
      <c r="A466" s="106"/>
      <c r="B466" s="17" t="s">
        <v>726</v>
      </c>
      <c r="C466" s="106">
        <v>-6</v>
      </c>
      <c r="D466" s="106">
        <v>2</v>
      </c>
      <c r="E466" s="106">
        <v>0.9</v>
      </c>
      <c r="F466" s="106">
        <v>0.6</v>
      </c>
      <c r="G466" s="106"/>
      <c r="H466" s="105">
        <v>-8.64</v>
      </c>
    </row>
    <row r="467" spans="1:8" ht="16.5">
      <c r="A467" s="106"/>
      <c r="B467" s="17" t="s">
        <v>727</v>
      </c>
      <c r="C467" s="106">
        <v>-6</v>
      </c>
      <c r="D467" s="106">
        <v>2</v>
      </c>
      <c r="E467" s="106">
        <v>0.9</v>
      </c>
      <c r="F467" s="106">
        <v>0.45</v>
      </c>
      <c r="G467" s="106"/>
      <c r="H467" s="105">
        <v>-6.48</v>
      </c>
    </row>
    <row r="468" spans="1:8" ht="16.5">
      <c r="A468" s="106"/>
      <c r="B468" s="17" t="s">
        <v>728</v>
      </c>
      <c r="C468" s="106">
        <v>-6</v>
      </c>
      <c r="D468" s="106">
        <v>2</v>
      </c>
      <c r="E468" s="106">
        <v>2.2000000000000002</v>
      </c>
      <c r="F468" s="106">
        <v>0.45</v>
      </c>
      <c r="G468" s="106"/>
      <c r="H468" s="105">
        <v>-15.840000000000002</v>
      </c>
    </row>
    <row r="469" spans="1:8" ht="16.5">
      <c r="A469" s="20"/>
      <c r="B469" s="21"/>
      <c r="C469" s="22"/>
      <c r="D469" s="22"/>
      <c r="E469" s="20"/>
      <c r="F469" s="20"/>
      <c r="G469" s="20"/>
      <c r="H469" s="23">
        <f>SUM(H457:H468)</f>
        <v>228.76650000000006</v>
      </c>
    </row>
    <row r="470" spans="1:8" ht="16.5">
      <c r="A470" s="20"/>
      <c r="B470" s="21"/>
      <c r="C470" s="22"/>
      <c r="D470" s="22"/>
      <c r="E470" s="20"/>
      <c r="F470" s="23" t="s">
        <v>115</v>
      </c>
      <c r="G470" s="6">
        <f>ROUNDUP(H469,1)</f>
        <v>228.79999999999998</v>
      </c>
      <c r="H470" s="23" t="s">
        <v>360</v>
      </c>
    </row>
    <row r="471" spans="1:8" ht="16.5">
      <c r="A471" s="104">
        <v>29.8</v>
      </c>
      <c r="B471" s="11" t="s">
        <v>50</v>
      </c>
      <c r="C471" s="106"/>
      <c r="D471" s="106"/>
      <c r="E471" s="106"/>
      <c r="F471" s="106"/>
      <c r="G471" s="106"/>
      <c r="H471" s="105"/>
    </row>
    <row r="472" spans="1:8" ht="16.5">
      <c r="A472" s="106"/>
      <c r="B472" s="17" t="s">
        <v>284</v>
      </c>
      <c r="C472" s="106">
        <v>1</v>
      </c>
      <c r="D472" s="106">
        <v>6</v>
      </c>
      <c r="E472" s="106">
        <v>7.2</v>
      </c>
      <c r="F472" s="106"/>
      <c r="G472" s="106">
        <v>1.58</v>
      </c>
      <c r="H472" s="105">
        <f t="shared" ref="H472:H481" si="20">PRODUCT(C472:G472)</f>
        <v>68.256000000000014</v>
      </c>
    </row>
    <row r="473" spans="1:8" ht="16.5">
      <c r="A473" s="106"/>
      <c r="B473" s="17" t="s">
        <v>285</v>
      </c>
      <c r="C473" s="106">
        <v>1</v>
      </c>
      <c r="D473" s="106">
        <v>6</v>
      </c>
      <c r="E473" s="106">
        <v>6.64</v>
      </c>
      <c r="F473" s="106"/>
      <c r="G473" s="106">
        <v>1.58</v>
      </c>
      <c r="H473" s="105">
        <f t="shared" si="20"/>
        <v>62.947199999999995</v>
      </c>
    </row>
    <row r="474" spans="1:8" ht="16.5">
      <c r="A474" s="106"/>
      <c r="B474" s="17" t="s">
        <v>286</v>
      </c>
      <c r="C474" s="106">
        <v>-2</v>
      </c>
      <c r="D474" s="106">
        <v>6</v>
      </c>
      <c r="E474" s="106">
        <v>0.75</v>
      </c>
      <c r="F474" s="106"/>
      <c r="G474" s="106">
        <v>1.58</v>
      </c>
      <c r="H474" s="105">
        <f t="shared" si="20"/>
        <v>-14.22</v>
      </c>
    </row>
    <row r="475" spans="1:8" ht="16.5">
      <c r="A475" s="106"/>
      <c r="B475" s="17" t="s">
        <v>287</v>
      </c>
      <c r="C475" s="106">
        <v>2</v>
      </c>
      <c r="D475" s="106">
        <v>6</v>
      </c>
      <c r="E475" s="106">
        <v>0.115</v>
      </c>
      <c r="F475" s="106"/>
      <c r="G475" s="106">
        <v>1.58</v>
      </c>
      <c r="H475" s="105">
        <f t="shared" si="20"/>
        <v>2.1804000000000001</v>
      </c>
    </row>
    <row r="476" spans="1:8" ht="16.5">
      <c r="A476" s="106"/>
      <c r="B476" s="17" t="s">
        <v>288</v>
      </c>
      <c r="C476" s="106">
        <v>1</v>
      </c>
      <c r="D476" s="106">
        <v>6</v>
      </c>
      <c r="E476" s="106">
        <v>5.44</v>
      </c>
      <c r="F476" s="106"/>
      <c r="G476" s="106">
        <v>1.2</v>
      </c>
      <c r="H476" s="105">
        <f t="shared" si="20"/>
        <v>39.167999999999999</v>
      </c>
    </row>
    <row r="477" spans="1:8" ht="16.5">
      <c r="A477" s="106"/>
      <c r="B477" s="17" t="s">
        <v>52</v>
      </c>
      <c r="C477" s="106">
        <v>1</v>
      </c>
      <c r="D477" s="106">
        <v>6</v>
      </c>
      <c r="E477" s="106">
        <v>15.53</v>
      </c>
      <c r="F477" s="106"/>
      <c r="G477" s="106">
        <v>0.1</v>
      </c>
      <c r="H477" s="105">
        <f t="shared" si="20"/>
        <v>9.3179999999999996</v>
      </c>
    </row>
    <row r="478" spans="1:8" ht="16.5">
      <c r="A478" s="106"/>
      <c r="B478" s="17" t="s">
        <v>53</v>
      </c>
      <c r="C478" s="106">
        <v>1</v>
      </c>
      <c r="D478" s="106">
        <v>6</v>
      </c>
      <c r="E478" s="106">
        <v>12.4</v>
      </c>
      <c r="F478" s="106"/>
      <c r="G478" s="106">
        <v>0.1</v>
      </c>
      <c r="H478" s="105">
        <f t="shared" si="20"/>
        <v>7.4400000000000013</v>
      </c>
    </row>
    <row r="479" spans="1:8" ht="16.5">
      <c r="A479" s="106"/>
      <c r="B479" s="17" t="s">
        <v>54</v>
      </c>
      <c r="C479" s="106">
        <v>1</v>
      </c>
      <c r="D479" s="106">
        <v>6</v>
      </c>
      <c r="E479" s="106">
        <v>12.79</v>
      </c>
      <c r="F479" s="106"/>
      <c r="G479" s="106">
        <v>0.1</v>
      </c>
      <c r="H479" s="105">
        <f t="shared" si="20"/>
        <v>7.6739999999999995</v>
      </c>
    </row>
    <row r="480" spans="1:8" ht="16.5">
      <c r="A480" s="106"/>
      <c r="B480" s="17" t="s">
        <v>55</v>
      </c>
      <c r="C480" s="106">
        <v>1</v>
      </c>
      <c r="D480" s="106">
        <v>6</v>
      </c>
      <c r="E480" s="106">
        <v>10.86</v>
      </c>
      <c r="F480" s="106"/>
      <c r="G480" s="106">
        <v>0.1</v>
      </c>
      <c r="H480" s="105">
        <f t="shared" si="20"/>
        <v>6.516</v>
      </c>
    </row>
    <row r="481" spans="1:8" ht="16.5">
      <c r="A481" s="106"/>
      <c r="B481" s="17" t="s">
        <v>116</v>
      </c>
      <c r="C481" s="106">
        <v>1</v>
      </c>
      <c r="D481" s="106">
        <v>6</v>
      </c>
      <c r="E481" s="106">
        <v>0.75</v>
      </c>
      <c r="F481" s="106">
        <v>0.6</v>
      </c>
      <c r="G481" s="106"/>
      <c r="H481" s="105">
        <f t="shared" si="20"/>
        <v>2.6999999999999997</v>
      </c>
    </row>
    <row r="482" spans="1:8" ht="16.5">
      <c r="A482" s="20"/>
      <c r="B482" s="21"/>
      <c r="C482" s="22"/>
      <c r="D482" s="22"/>
      <c r="E482" s="20"/>
      <c r="F482" s="20"/>
      <c r="G482" s="20"/>
      <c r="H482" s="23">
        <f>SUM(H472:H481)</f>
        <v>191.9796</v>
      </c>
    </row>
    <row r="483" spans="1:8" ht="16.5">
      <c r="A483" s="20"/>
      <c r="B483" s="21"/>
      <c r="C483" s="22"/>
      <c r="D483" s="22"/>
      <c r="E483" s="20"/>
      <c r="F483" s="23" t="s">
        <v>115</v>
      </c>
      <c r="G483" s="6">
        <f>ROUNDUP(H482,1)</f>
        <v>192</v>
      </c>
      <c r="H483" s="23" t="s">
        <v>360</v>
      </c>
    </row>
    <row r="484" spans="1:8" ht="16.5">
      <c r="A484" s="104">
        <v>29.9</v>
      </c>
      <c r="B484" s="11" t="s">
        <v>487</v>
      </c>
      <c r="C484" s="106"/>
      <c r="D484" s="106"/>
      <c r="E484" s="106"/>
      <c r="F484" s="106"/>
      <c r="G484" s="106"/>
      <c r="H484" s="6"/>
    </row>
    <row r="485" spans="1:8" ht="16.5">
      <c r="A485" s="106"/>
      <c r="B485" s="17" t="s">
        <v>186</v>
      </c>
      <c r="C485" s="106">
        <v>1</v>
      </c>
      <c r="D485" s="106">
        <v>6</v>
      </c>
      <c r="E485" s="106">
        <v>1.2</v>
      </c>
      <c r="F485" s="106">
        <v>2.12</v>
      </c>
      <c r="G485" s="106"/>
      <c r="H485" s="105">
        <f>PRODUCT(C485:G485)</f>
        <v>15.263999999999999</v>
      </c>
    </row>
    <row r="486" spans="1:8" ht="16.5">
      <c r="A486" s="106"/>
      <c r="B486" s="17" t="s">
        <v>280</v>
      </c>
      <c r="C486" s="106">
        <v>1</v>
      </c>
      <c r="D486" s="106">
        <v>6</v>
      </c>
      <c r="E486" s="106">
        <v>1.2</v>
      </c>
      <c r="F486" s="106">
        <v>2.4</v>
      </c>
      <c r="G486" s="106"/>
      <c r="H486" s="105">
        <f>PRODUCT(C486:G486)</f>
        <v>17.279999999999998</v>
      </c>
    </row>
    <row r="487" spans="1:8" ht="16.5">
      <c r="A487" s="106"/>
      <c r="B487" s="17" t="s">
        <v>51</v>
      </c>
      <c r="C487" s="106">
        <v>2</v>
      </c>
      <c r="D487" s="106">
        <v>6</v>
      </c>
      <c r="E487" s="106">
        <v>0.75</v>
      </c>
      <c r="F487" s="106">
        <v>0.115</v>
      </c>
      <c r="G487" s="106"/>
      <c r="H487" s="105">
        <f>PRODUCT(C487:G487)</f>
        <v>1.0350000000000001</v>
      </c>
    </row>
    <row r="488" spans="1:8" ht="16.5">
      <c r="A488" s="20"/>
      <c r="B488" s="21"/>
      <c r="C488" s="22"/>
      <c r="D488" s="22"/>
      <c r="E488" s="20"/>
      <c r="F488" s="20"/>
      <c r="G488" s="20"/>
      <c r="H488" s="23">
        <f>SUM(H485:H487)</f>
        <v>33.578999999999994</v>
      </c>
    </row>
    <row r="489" spans="1:8" ht="16.5">
      <c r="A489" s="20"/>
      <c r="B489" s="21"/>
      <c r="C489" s="22"/>
      <c r="D489" s="22"/>
      <c r="E489" s="20"/>
      <c r="F489" s="23" t="s">
        <v>115</v>
      </c>
      <c r="G489" s="6">
        <f>ROUNDUP(H488,1)</f>
        <v>33.6</v>
      </c>
      <c r="H489" s="23" t="s">
        <v>360</v>
      </c>
    </row>
    <row r="490" spans="1:8" ht="16.5">
      <c r="A490" s="30">
        <v>30</v>
      </c>
      <c r="B490" s="11" t="s">
        <v>289</v>
      </c>
      <c r="C490" s="106"/>
      <c r="D490" s="106"/>
      <c r="E490" s="106"/>
      <c r="F490" s="106"/>
      <c r="G490" s="106"/>
      <c r="H490" s="6"/>
    </row>
    <row r="491" spans="1:8" ht="16.5">
      <c r="A491" s="106"/>
      <c r="B491" s="17" t="s">
        <v>290</v>
      </c>
      <c r="C491" s="106">
        <v>1</v>
      </c>
      <c r="D491" s="106">
        <v>1</v>
      </c>
      <c r="E491" s="105">
        <v>2</v>
      </c>
      <c r="F491" s="106">
        <v>1.72</v>
      </c>
      <c r="G491" s="106"/>
      <c r="H491" s="105">
        <f>PRODUCT(C491:G491)</f>
        <v>3.44</v>
      </c>
    </row>
    <row r="492" spans="1:8" ht="16.5">
      <c r="A492" s="106"/>
      <c r="B492" s="17" t="s">
        <v>57</v>
      </c>
      <c r="C492" s="106">
        <v>1</v>
      </c>
      <c r="D492" s="106">
        <v>3</v>
      </c>
      <c r="E492" s="106">
        <v>2</v>
      </c>
      <c r="F492" s="106">
        <v>1</v>
      </c>
      <c r="G492" s="106"/>
      <c r="H492" s="105">
        <f>PRODUCT(C492:G492)</f>
        <v>6</v>
      </c>
    </row>
    <row r="493" spans="1:8" ht="33">
      <c r="A493" s="106"/>
      <c r="B493" s="17" t="s">
        <v>488</v>
      </c>
      <c r="C493" s="106">
        <v>1</v>
      </c>
      <c r="D493" s="106">
        <v>2</v>
      </c>
      <c r="E493" s="106">
        <v>2</v>
      </c>
      <c r="F493" s="106">
        <v>3.51</v>
      </c>
      <c r="G493" s="106"/>
      <c r="H493" s="105">
        <f>PRODUCT(C493:G493)</f>
        <v>14.04</v>
      </c>
    </row>
    <row r="494" spans="1:8" ht="16.5">
      <c r="A494" s="20"/>
      <c r="B494" s="21" t="s">
        <v>343</v>
      </c>
      <c r="C494" s="22"/>
      <c r="D494" s="22"/>
      <c r="E494" s="20"/>
      <c r="F494" s="20"/>
      <c r="G494" s="20"/>
      <c r="H494" s="20">
        <f>SUM(H491:H493)</f>
        <v>23.479999999999997</v>
      </c>
    </row>
    <row r="495" spans="1:8" ht="16.5">
      <c r="A495" s="20"/>
      <c r="B495" s="21"/>
      <c r="C495" s="22"/>
      <c r="D495" s="22"/>
      <c r="E495" s="20"/>
      <c r="F495" s="23" t="s">
        <v>115</v>
      </c>
      <c r="G495" s="6">
        <f>ROUNDUP(H494,1)</f>
        <v>23.5</v>
      </c>
      <c r="H495" s="23" t="s">
        <v>360</v>
      </c>
    </row>
    <row r="496" spans="1:8" ht="16.5">
      <c r="A496" s="104">
        <v>31</v>
      </c>
      <c r="B496" s="11" t="s">
        <v>224</v>
      </c>
      <c r="C496" s="106"/>
      <c r="D496" s="106"/>
      <c r="E496" s="106"/>
      <c r="F496" s="106"/>
      <c r="G496" s="106"/>
      <c r="H496" s="6"/>
    </row>
    <row r="497" spans="1:8" ht="33">
      <c r="A497" s="106"/>
      <c r="B497" s="17" t="s">
        <v>291</v>
      </c>
      <c r="C497" s="106">
        <v>1</v>
      </c>
      <c r="D497" s="106">
        <v>4</v>
      </c>
      <c r="E497" s="105">
        <v>1.2</v>
      </c>
      <c r="F497" s="105">
        <v>2.4</v>
      </c>
      <c r="G497" s="105">
        <v>0.2</v>
      </c>
      <c r="H497" s="105">
        <f>PRODUCT(C497:G497)</f>
        <v>2.3039999999999998</v>
      </c>
    </row>
    <row r="498" spans="1:8" ht="16.5">
      <c r="A498" s="20"/>
      <c r="B498" s="21"/>
      <c r="C498" s="22"/>
      <c r="D498" s="22"/>
      <c r="E498" s="20"/>
      <c r="F498" s="20"/>
      <c r="G498" s="20"/>
      <c r="H498" s="23">
        <f>SUM(H497:H497)</f>
        <v>2.3039999999999998</v>
      </c>
    </row>
    <row r="499" spans="1:8" ht="16.5">
      <c r="A499" s="20"/>
      <c r="B499" s="21"/>
      <c r="C499" s="22"/>
      <c r="D499" s="22"/>
      <c r="E499" s="20"/>
      <c r="F499" s="23" t="s">
        <v>115</v>
      </c>
      <c r="G499" s="6">
        <v>2.2999999999999998</v>
      </c>
      <c r="H499" s="23" t="s">
        <v>340</v>
      </c>
    </row>
    <row r="500" spans="1:8" s="2" customFormat="1" ht="16.5">
      <c r="A500" s="30">
        <v>33</v>
      </c>
      <c r="B500" s="11" t="s">
        <v>489</v>
      </c>
      <c r="C500" s="106"/>
      <c r="D500" s="106"/>
      <c r="E500" s="106"/>
      <c r="F500" s="106"/>
      <c r="G500" s="106"/>
      <c r="H500" s="105"/>
    </row>
    <row r="501" spans="1:8" s="2" customFormat="1" ht="16.5">
      <c r="A501" s="30"/>
      <c r="B501" s="11" t="s">
        <v>189</v>
      </c>
      <c r="C501" s="106"/>
      <c r="D501" s="106"/>
      <c r="E501" s="106"/>
      <c r="F501" s="106"/>
      <c r="G501" s="106"/>
      <c r="H501" s="105"/>
    </row>
    <row r="502" spans="1:8" s="2" customFormat="1" ht="16.5">
      <c r="A502" s="30"/>
      <c r="B502" s="11" t="s">
        <v>187</v>
      </c>
      <c r="C502" s="106"/>
      <c r="D502" s="106"/>
      <c r="E502" s="106"/>
      <c r="F502" s="106"/>
      <c r="G502" s="106"/>
      <c r="H502" s="105"/>
    </row>
    <row r="503" spans="1:8" s="2" customFormat="1" ht="16.5">
      <c r="A503" s="106"/>
      <c r="B503" s="17" t="s">
        <v>490</v>
      </c>
      <c r="C503" s="106">
        <v>1</v>
      </c>
      <c r="D503" s="106">
        <v>6</v>
      </c>
      <c r="E503" s="106">
        <f>(4.715+3.05)*2</f>
        <v>15.53</v>
      </c>
      <c r="F503" s="106"/>
      <c r="G503" s="106">
        <f>2.85-0.125</f>
        <v>2.7250000000000001</v>
      </c>
      <c r="H503" s="105">
        <f t="shared" ref="H503:H559" si="21">PRODUCT(C503:G503)</f>
        <v>253.91549999999998</v>
      </c>
    </row>
    <row r="504" spans="1:8" s="2" customFormat="1" ht="16.5">
      <c r="A504" s="106"/>
      <c r="B504" s="17" t="s">
        <v>248</v>
      </c>
      <c r="C504" s="106">
        <v>1</v>
      </c>
      <c r="D504" s="106">
        <v>-6</v>
      </c>
      <c r="E504" s="106">
        <v>1</v>
      </c>
      <c r="F504" s="106"/>
      <c r="G504" s="106">
        <v>2.1</v>
      </c>
      <c r="H504" s="105">
        <f t="shared" si="21"/>
        <v>-12.600000000000001</v>
      </c>
    </row>
    <row r="505" spans="1:8" s="2" customFormat="1" ht="16.5">
      <c r="A505" s="106"/>
      <c r="B505" s="17" t="s">
        <v>242</v>
      </c>
      <c r="C505" s="106">
        <v>1</v>
      </c>
      <c r="D505" s="106">
        <v>-6</v>
      </c>
      <c r="E505" s="106">
        <v>1.8</v>
      </c>
      <c r="F505" s="106"/>
      <c r="G505" s="106">
        <v>1.35</v>
      </c>
      <c r="H505" s="105">
        <f t="shared" si="21"/>
        <v>-14.580000000000002</v>
      </c>
    </row>
    <row r="506" spans="1:8" s="2" customFormat="1" ht="16.5">
      <c r="A506" s="106"/>
      <c r="B506" s="17" t="s">
        <v>241</v>
      </c>
      <c r="C506" s="106">
        <v>2</v>
      </c>
      <c r="D506" s="106">
        <v>-6</v>
      </c>
      <c r="E506" s="106">
        <v>0.9</v>
      </c>
      <c r="F506" s="106"/>
      <c r="G506" s="106">
        <v>2.1</v>
      </c>
      <c r="H506" s="105">
        <f t="shared" si="21"/>
        <v>-22.680000000000003</v>
      </c>
    </row>
    <row r="507" spans="1:8" s="2" customFormat="1" ht="16.5">
      <c r="A507" s="106"/>
      <c r="B507" s="17" t="s">
        <v>491</v>
      </c>
      <c r="C507" s="106">
        <v>1</v>
      </c>
      <c r="D507" s="106">
        <v>-6</v>
      </c>
      <c r="E507" s="106">
        <v>1</v>
      </c>
      <c r="F507" s="106"/>
      <c r="G507" s="106">
        <v>2.1</v>
      </c>
      <c r="H507" s="105">
        <f t="shared" si="21"/>
        <v>-12.600000000000001</v>
      </c>
    </row>
    <row r="508" spans="1:8" s="2" customFormat="1" ht="16.5">
      <c r="A508" s="106"/>
      <c r="B508" s="17" t="s">
        <v>492</v>
      </c>
      <c r="C508" s="106">
        <v>8</v>
      </c>
      <c r="D508" s="106">
        <v>6</v>
      </c>
      <c r="E508" s="106">
        <v>0.3</v>
      </c>
      <c r="F508" s="106"/>
      <c r="G508" s="106">
        <v>2</v>
      </c>
      <c r="H508" s="105">
        <f t="shared" si="21"/>
        <v>28.799999999999997</v>
      </c>
    </row>
    <row r="509" spans="1:8" ht="16.5">
      <c r="A509" s="106"/>
      <c r="B509" s="17" t="s">
        <v>183</v>
      </c>
      <c r="C509" s="106">
        <v>1</v>
      </c>
      <c r="D509" s="106">
        <v>6</v>
      </c>
      <c r="E509" s="106">
        <v>12.79</v>
      </c>
      <c r="F509" s="106"/>
      <c r="G509" s="106">
        <f>+G503</f>
        <v>2.7250000000000001</v>
      </c>
      <c r="H509" s="105">
        <f t="shared" si="21"/>
        <v>209.1165</v>
      </c>
    </row>
    <row r="510" spans="1:8" ht="16.5">
      <c r="A510" s="106"/>
      <c r="B510" s="17" t="s">
        <v>242</v>
      </c>
      <c r="C510" s="106">
        <v>1</v>
      </c>
      <c r="D510" s="106">
        <v>-6</v>
      </c>
      <c r="E510" s="106">
        <v>1.8</v>
      </c>
      <c r="F510" s="106"/>
      <c r="G510" s="106">
        <v>1.35</v>
      </c>
      <c r="H510" s="105">
        <f t="shared" si="21"/>
        <v>-14.580000000000002</v>
      </c>
    </row>
    <row r="511" spans="1:8" ht="16.5">
      <c r="A511" s="106"/>
      <c r="B511" s="17" t="s">
        <v>241</v>
      </c>
      <c r="C511" s="106">
        <v>1</v>
      </c>
      <c r="D511" s="106">
        <v>-6</v>
      </c>
      <c r="E511" s="106">
        <v>0.9</v>
      </c>
      <c r="F511" s="106"/>
      <c r="G511" s="106">
        <v>2.1</v>
      </c>
      <c r="H511" s="105">
        <f t="shared" si="21"/>
        <v>-11.340000000000002</v>
      </c>
    </row>
    <row r="512" spans="1:8" ht="16.5">
      <c r="A512" s="106"/>
      <c r="B512" s="17" t="s">
        <v>445</v>
      </c>
      <c r="C512" s="106">
        <v>1</v>
      </c>
      <c r="D512" s="106">
        <v>-6</v>
      </c>
      <c r="E512" s="106">
        <v>0.75</v>
      </c>
      <c r="F512" s="106"/>
      <c r="G512" s="106">
        <v>2.1</v>
      </c>
      <c r="H512" s="105">
        <f t="shared" si="21"/>
        <v>-9.4500000000000011</v>
      </c>
    </row>
    <row r="513" spans="1:8" ht="16.5">
      <c r="A513" s="106"/>
      <c r="B513" s="17" t="s">
        <v>493</v>
      </c>
      <c r="C513" s="106">
        <v>1</v>
      </c>
      <c r="D513" s="106">
        <v>6</v>
      </c>
      <c r="E513" s="106">
        <v>3.05</v>
      </c>
      <c r="F513" s="106">
        <v>0.6</v>
      </c>
      <c r="G513" s="106"/>
      <c r="H513" s="105">
        <f t="shared" si="21"/>
        <v>10.979999999999999</v>
      </c>
    </row>
    <row r="514" spans="1:8" ht="16.5">
      <c r="A514" s="106"/>
      <c r="B514" s="17" t="s">
        <v>494</v>
      </c>
      <c r="C514" s="106">
        <v>4</v>
      </c>
      <c r="D514" s="106">
        <v>6</v>
      </c>
      <c r="E514" s="106">
        <v>0.6</v>
      </c>
      <c r="F514" s="106"/>
      <c r="G514" s="106">
        <v>2</v>
      </c>
      <c r="H514" s="105">
        <f t="shared" si="21"/>
        <v>28.799999999999997</v>
      </c>
    </row>
    <row r="515" spans="1:8" ht="16.5">
      <c r="A515" s="106"/>
      <c r="B515" s="17" t="s">
        <v>494</v>
      </c>
      <c r="C515" s="106">
        <v>2</v>
      </c>
      <c r="D515" s="106">
        <v>6</v>
      </c>
      <c r="E515" s="106">
        <v>0.45</v>
      </c>
      <c r="F515" s="106"/>
      <c r="G515" s="106">
        <v>2</v>
      </c>
      <c r="H515" s="105">
        <f t="shared" si="21"/>
        <v>10.8</v>
      </c>
    </row>
    <row r="516" spans="1:8" ht="16.5">
      <c r="A516" s="106"/>
      <c r="B516" s="17" t="s">
        <v>185</v>
      </c>
      <c r="C516" s="106">
        <v>1</v>
      </c>
      <c r="D516" s="106">
        <v>6</v>
      </c>
      <c r="E516" s="106">
        <v>7.2</v>
      </c>
      <c r="F516" s="106"/>
      <c r="G516" s="106">
        <f>+G509</f>
        <v>2.7250000000000001</v>
      </c>
      <c r="H516" s="105">
        <f t="shared" si="21"/>
        <v>117.72000000000001</v>
      </c>
    </row>
    <row r="517" spans="1:8" ht="16.5">
      <c r="A517" s="106"/>
      <c r="B517" s="17" t="s">
        <v>445</v>
      </c>
      <c r="C517" s="106">
        <v>1</v>
      </c>
      <c r="D517" s="106">
        <v>6</v>
      </c>
      <c r="E517" s="106">
        <v>0.75</v>
      </c>
      <c r="F517" s="106"/>
      <c r="G517" s="106">
        <v>2.1</v>
      </c>
      <c r="H517" s="105">
        <f t="shared" si="21"/>
        <v>9.4500000000000011</v>
      </c>
    </row>
    <row r="518" spans="1:8" ht="16.5">
      <c r="A518" s="106"/>
      <c r="B518" s="17" t="s">
        <v>495</v>
      </c>
      <c r="C518" s="106">
        <v>1</v>
      </c>
      <c r="D518" s="106">
        <v>-6</v>
      </c>
      <c r="E518" s="106">
        <v>0.75</v>
      </c>
      <c r="F518" s="106"/>
      <c r="G518" s="106">
        <v>0.6</v>
      </c>
      <c r="H518" s="105">
        <f t="shared" si="21"/>
        <v>-2.6999999999999997</v>
      </c>
    </row>
    <row r="519" spans="1:8" ht="16.5">
      <c r="A519" s="106"/>
      <c r="B519" s="17" t="s">
        <v>56</v>
      </c>
      <c r="C519" s="106">
        <v>1</v>
      </c>
      <c r="D519" s="106">
        <v>6</v>
      </c>
      <c r="E519" s="106">
        <v>10.86</v>
      </c>
      <c r="F519" s="106"/>
      <c r="G519" s="106">
        <f>+G516</f>
        <v>2.7250000000000001</v>
      </c>
      <c r="H519" s="105">
        <f t="shared" si="21"/>
        <v>177.56100000000001</v>
      </c>
    </row>
    <row r="520" spans="1:8" ht="16.5">
      <c r="A520" s="106"/>
      <c r="B520" s="17" t="s">
        <v>243</v>
      </c>
      <c r="C520" s="106">
        <v>1</v>
      </c>
      <c r="D520" s="106">
        <v>-6</v>
      </c>
      <c r="E520" s="106">
        <v>1.35</v>
      </c>
      <c r="F520" s="106"/>
      <c r="G520" s="106">
        <v>1.05</v>
      </c>
      <c r="H520" s="105">
        <f t="shared" si="21"/>
        <v>-8.5050000000000026</v>
      </c>
    </row>
    <row r="521" spans="1:8" ht="16.5">
      <c r="A521" s="106"/>
      <c r="B521" s="17" t="s">
        <v>462</v>
      </c>
      <c r="C521" s="106">
        <v>1</v>
      </c>
      <c r="D521" s="106">
        <v>-6</v>
      </c>
      <c r="E521" s="106">
        <v>0.75</v>
      </c>
      <c r="F521" s="106"/>
      <c r="G521" s="106">
        <v>2.1</v>
      </c>
      <c r="H521" s="105">
        <f t="shared" si="21"/>
        <v>-9.4500000000000011</v>
      </c>
    </row>
    <row r="522" spans="1:8" ht="16.5">
      <c r="A522" s="106"/>
      <c r="B522" s="17" t="s">
        <v>494</v>
      </c>
      <c r="C522" s="106">
        <v>8</v>
      </c>
      <c r="D522" s="106">
        <v>6</v>
      </c>
      <c r="E522" s="106">
        <v>0.45</v>
      </c>
      <c r="F522" s="106"/>
      <c r="G522" s="106">
        <v>2</v>
      </c>
      <c r="H522" s="105">
        <f t="shared" si="21"/>
        <v>43.2</v>
      </c>
    </row>
    <row r="523" spans="1:8" ht="16.5">
      <c r="A523" s="106"/>
      <c r="B523" s="17" t="s">
        <v>493</v>
      </c>
      <c r="C523" s="106">
        <v>1</v>
      </c>
      <c r="D523" s="106">
        <v>6</v>
      </c>
      <c r="E523" s="106">
        <v>4.83</v>
      </c>
      <c r="F523" s="106">
        <v>0.6</v>
      </c>
      <c r="G523" s="106"/>
      <c r="H523" s="105">
        <f t="shared" si="21"/>
        <v>17.387999999999998</v>
      </c>
    </row>
    <row r="524" spans="1:8" ht="16.5">
      <c r="A524" s="106"/>
      <c r="B524" s="17" t="s">
        <v>496</v>
      </c>
      <c r="C524" s="106">
        <v>2</v>
      </c>
      <c r="D524" s="106">
        <v>6</v>
      </c>
      <c r="E524" s="106">
        <v>0.6</v>
      </c>
      <c r="F524" s="106"/>
      <c r="G524" s="106">
        <v>0.7</v>
      </c>
      <c r="H524" s="105">
        <f t="shared" si="21"/>
        <v>5.0399999999999991</v>
      </c>
    </row>
    <row r="525" spans="1:8" ht="16.5">
      <c r="A525" s="106"/>
      <c r="B525" s="17" t="s">
        <v>135</v>
      </c>
      <c r="C525" s="106">
        <v>1</v>
      </c>
      <c r="D525" s="106">
        <v>6</v>
      </c>
      <c r="E525" s="105">
        <v>3.9</v>
      </c>
      <c r="F525" s="106"/>
      <c r="G525" s="106">
        <f>+G516</f>
        <v>2.7250000000000001</v>
      </c>
      <c r="H525" s="105">
        <f t="shared" si="21"/>
        <v>63.765000000000001</v>
      </c>
    </row>
    <row r="526" spans="1:8" ht="16.5">
      <c r="A526" s="106"/>
      <c r="B526" s="17" t="s">
        <v>462</v>
      </c>
      <c r="C526" s="106">
        <v>1</v>
      </c>
      <c r="D526" s="106">
        <v>-6</v>
      </c>
      <c r="E526" s="105">
        <v>1</v>
      </c>
      <c r="F526" s="106"/>
      <c r="G526" s="106">
        <v>2.1</v>
      </c>
      <c r="H526" s="105">
        <f t="shared" si="21"/>
        <v>-12.600000000000001</v>
      </c>
    </row>
    <row r="527" spans="1:8" ht="16.5">
      <c r="A527" s="106"/>
      <c r="B527" s="17" t="s">
        <v>460</v>
      </c>
      <c r="C527" s="106">
        <v>1</v>
      </c>
      <c r="D527" s="106">
        <v>-6</v>
      </c>
      <c r="E527" s="105">
        <v>0.75</v>
      </c>
      <c r="F527" s="106"/>
      <c r="G527" s="106">
        <v>2.1</v>
      </c>
      <c r="H527" s="105">
        <f t="shared" si="21"/>
        <v>-9.4500000000000011</v>
      </c>
    </row>
    <row r="528" spans="1:8" ht="16.5">
      <c r="A528" s="106"/>
      <c r="B528" s="17" t="s">
        <v>445</v>
      </c>
      <c r="C528" s="106">
        <v>1</v>
      </c>
      <c r="D528" s="106">
        <v>-6</v>
      </c>
      <c r="E528" s="105">
        <v>0.75</v>
      </c>
      <c r="F528" s="106"/>
      <c r="G528" s="106">
        <v>2.1</v>
      </c>
      <c r="H528" s="105">
        <f t="shared" si="21"/>
        <v>-9.4500000000000011</v>
      </c>
    </row>
    <row r="529" spans="1:8" ht="16.5">
      <c r="A529" s="106"/>
      <c r="B529" s="17" t="s">
        <v>184</v>
      </c>
      <c r="C529" s="106">
        <v>1</v>
      </c>
      <c r="D529" s="106">
        <v>6</v>
      </c>
      <c r="E529" s="105">
        <v>12.4</v>
      </c>
      <c r="F529" s="106"/>
      <c r="G529" s="106">
        <f>+G525</f>
        <v>2.7250000000000001</v>
      </c>
      <c r="H529" s="105">
        <f t="shared" si="21"/>
        <v>202.74</v>
      </c>
    </row>
    <row r="530" spans="1:8" ht="16.5">
      <c r="A530" s="106"/>
      <c r="B530" s="17" t="s">
        <v>242</v>
      </c>
      <c r="C530" s="106">
        <v>1</v>
      </c>
      <c r="D530" s="106">
        <v>-6</v>
      </c>
      <c r="E530" s="106">
        <v>1.8</v>
      </c>
      <c r="F530" s="106"/>
      <c r="G530" s="106">
        <v>1.35</v>
      </c>
      <c r="H530" s="105">
        <f t="shared" si="21"/>
        <v>-14.580000000000002</v>
      </c>
    </row>
    <row r="531" spans="1:8" ht="16.5">
      <c r="A531" s="106"/>
      <c r="B531" s="17" t="s">
        <v>241</v>
      </c>
      <c r="C531" s="106">
        <v>1</v>
      </c>
      <c r="D531" s="106">
        <v>-6</v>
      </c>
      <c r="E531" s="106">
        <v>0.9</v>
      </c>
      <c r="F531" s="106"/>
      <c r="G531" s="106">
        <v>2.1</v>
      </c>
      <c r="H531" s="105">
        <f t="shared" si="21"/>
        <v>-11.340000000000002</v>
      </c>
    </row>
    <row r="532" spans="1:8" ht="16.5">
      <c r="A532" s="106"/>
      <c r="B532" s="17" t="s">
        <v>494</v>
      </c>
      <c r="C532" s="106">
        <v>2</v>
      </c>
      <c r="D532" s="106">
        <v>6</v>
      </c>
      <c r="E532" s="105">
        <v>0.6</v>
      </c>
      <c r="F532" s="106"/>
      <c r="G532" s="106">
        <v>2</v>
      </c>
      <c r="H532" s="105">
        <f t="shared" si="21"/>
        <v>14.399999999999999</v>
      </c>
    </row>
    <row r="533" spans="1:8" ht="16.5">
      <c r="A533" s="106"/>
      <c r="B533" s="17" t="s">
        <v>494</v>
      </c>
      <c r="C533" s="106">
        <v>2</v>
      </c>
      <c r="D533" s="106">
        <v>6</v>
      </c>
      <c r="E533" s="105">
        <v>0.45</v>
      </c>
      <c r="F533" s="106"/>
      <c r="G533" s="106">
        <v>2</v>
      </c>
      <c r="H533" s="105">
        <f t="shared" si="21"/>
        <v>10.8</v>
      </c>
    </row>
    <row r="534" spans="1:8" ht="16.5">
      <c r="A534" s="106"/>
      <c r="B534" s="17" t="s">
        <v>493</v>
      </c>
      <c r="C534" s="106">
        <v>1</v>
      </c>
      <c r="D534" s="106">
        <v>6</v>
      </c>
      <c r="E534" s="106">
        <v>3.1</v>
      </c>
      <c r="F534" s="106">
        <v>0.6</v>
      </c>
      <c r="G534" s="106"/>
      <c r="H534" s="105">
        <f t="shared" si="21"/>
        <v>11.16</v>
      </c>
    </row>
    <row r="535" spans="1:8" ht="16.5">
      <c r="A535" s="106"/>
      <c r="B535" s="17" t="s">
        <v>497</v>
      </c>
      <c r="C535" s="106"/>
      <c r="D535" s="106"/>
      <c r="E535" s="106"/>
      <c r="F535" s="106"/>
      <c r="G535" s="106"/>
      <c r="H535" s="105">
        <f t="shared" si="21"/>
        <v>0</v>
      </c>
    </row>
    <row r="536" spans="1:8" ht="16.5">
      <c r="A536" s="106"/>
      <c r="B536" s="17" t="s">
        <v>250</v>
      </c>
      <c r="C536" s="106">
        <v>1</v>
      </c>
      <c r="D536" s="106">
        <v>6</v>
      </c>
      <c r="E536" s="106">
        <v>5.2</v>
      </c>
      <c r="F536" s="106">
        <v>0.1</v>
      </c>
      <c r="G536" s="106"/>
      <c r="H536" s="105">
        <f t="shared" si="21"/>
        <v>3.1200000000000006</v>
      </c>
    </row>
    <row r="537" spans="1:8" ht="16.5">
      <c r="A537" s="106"/>
      <c r="B537" s="17" t="s">
        <v>240</v>
      </c>
      <c r="C537" s="106">
        <v>2</v>
      </c>
      <c r="D537" s="106">
        <v>6</v>
      </c>
      <c r="E537" s="106">
        <f>0.9+2.1+2.1</f>
        <v>5.0999999999999996</v>
      </c>
      <c r="F537" s="106">
        <v>0.1</v>
      </c>
      <c r="G537" s="106"/>
      <c r="H537" s="105">
        <f t="shared" si="21"/>
        <v>6.12</v>
      </c>
    </row>
    <row r="538" spans="1:8" ht="16.5">
      <c r="A538" s="106"/>
      <c r="B538" s="17" t="s">
        <v>498</v>
      </c>
      <c r="C538" s="106">
        <v>1</v>
      </c>
      <c r="D538" s="106">
        <v>6</v>
      </c>
      <c r="E538" s="105">
        <v>5.2</v>
      </c>
      <c r="F538" s="106">
        <v>0.23</v>
      </c>
      <c r="G538" s="106"/>
      <c r="H538" s="105">
        <f t="shared" si="21"/>
        <v>7.176000000000001</v>
      </c>
    </row>
    <row r="539" spans="1:8" ht="16.5">
      <c r="A539" s="106"/>
      <c r="B539" s="17" t="s">
        <v>499</v>
      </c>
      <c r="C539" s="106">
        <v>1</v>
      </c>
      <c r="D539" s="106">
        <v>6</v>
      </c>
      <c r="E539" s="105">
        <f>0.75+2.1+2.1</f>
        <v>4.95</v>
      </c>
      <c r="F539" s="106">
        <v>0.115</v>
      </c>
      <c r="G539" s="106"/>
      <c r="H539" s="105">
        <f t="shared" si="21"/>
        <v>3.4155000000000006</v>
      </c>
    </row>
    <row r="540" spans="1:8" ht="16.5">
      <c r="A540" s="106"/>
      <c r="B540" s="17" t="s">
        <v>259</v>
      </c>
      <c r="C540" s="106">
        <v>2</v>
      </c>
      <c r="D540" s="106">
        <v>6</v>
      </c>
      <c r="E540" s="105">
        <f>0.75+2.1+2.1</f>
        <v>4.95</v>
      </c>
      <c r="F540" s="106">
        <v>0.1</v>
      </c>
      <c r="G540" s="106"/>
      <c r="H540" s="105">
        <f t="shared" si="21"/>
        <v>5.9400000000000013</v>
      </c>
    </row>
    <row r="541" spans="1:8" ht="16.5">
      <c r="A541" s="106"/>
      <c r="B541" s="17" t="s">
        <v>65</v>
      </c>
      <c r="C541" s="106">
        <v>3</v>
      </c>
      <c r="D541" s="106">
        <v>6</v>
      </c>
      <c r="E541" s="105">
        <f>(1.8+1.35)*2</f>
        <v>6.3000000000000007</v>
      </c>
      <c r="F541" s="106">
        <v>0.18</v>
      </c>
      <c r="G541" s="106"/>
      <c r="H541" s="105">
        <f t="shared" si="21"/>
        <v>20.411999999999999</v>
      </c>
    </row>
    <row r="542" spans="1:8" ht="16.5">
      <c r="A542" s="106"/>
      <c r="B542" s="17" t="s">
        <v>41</v>
      </c>
      <c r="C542" s="106">
        <v>1</v>
      </c>
      <c r="D542" s="106">
        <v>6</v>
      </c>
      <c r="E542" s="105">
        <f>(1.35+1.05)*2</f>
        <v>4.8000000000000007</v>
      </c>
      <c r="F542" s="106">
        <v>0.18</v>
      </c>
      <c r="G542" s="106"/>
      <c r="H542" s="105">
        <f t="shared" si="21"/>
        <v>5.1840000000000002</v>
      </c>
    </row>
    <row r="543" spans="1:8" ht="16.5">
      <c r="A543" s="106"/>
      <c r="B543" s="17" t="s">
        <v>500</v>
      </c>
      <c r="C543" s="106">
        <v>1</v>
      </c>
      <c r="D543" s="106">
        <v>6</v>
      </c>
      <c r="E543" s="106">
        <f>(0.6+0.75)*2</f>
        <v>2.7</v>
      </c>
      <c r="F543" s="106">
        <v>0.18</v>
      </c>
      <c r="G543" s="106"/>
      <c r="H543" s="105">
        <f t="shared" si="21"/>
        <v>2.9160000000000004</v>
      </c>
    </row>
    <row r="544" spans="1:8" ht="16.5">
      <c r="A544" s="106"/>
      <c r="B544" s="11" t="s">
        <v>188</v>
      </c>
      <c r="C544" s="106"/>
      <c r="D544" s="106"/>
      <c r="E544" s="106"/>
      <c r="F544" s="106"/>
      <c r="G544" s="106"/>
      <c r="H544" s="105">
        <f t="shared" si="21"/>
        <v>0</v>
      </c>
    </row>
    <row r="545" spans="1:8" ht="16.5">
      <c r="A545" s="106"/>
      <c r="B545" s="17" t="s">
        <v>501</v>
      </c>
      <c r="C545" s="106">
        <v>1</v>
      </c>
      <c r="D545" s="106">
        <v>1</v>
      </c>
      <c r="E545" s="106">
        <v>18.920000000000002</v>
      </c>
      <c r="F545" s="106"/>
      <c r="G545" s="18">
        <f>14.25-0.11</f>
        <v>14.14</v>
      </c>
      <c r="H545" s="105">
        <f t="shared" si="21"/>
        <v>267.52880000000005</v>
      </c>
    </row>
    <row r="546" spans="1:8" ht="16.5">
      <c r="A546" s="106"/>
      <c r="B546" s="17" t="s">
        <v>502</v>
      </c>
      <c r="C546" s="106">
        <v>1</v>
      </c>
      <c r="D546" s="106">
        <v>-3</v>
      </c>
      <c r="E546" s="106">
        <f>2+4.46</f>
        <v>6.46</v>
      </c>
      <c r="F546" s="106"/>
      <c r="G546" s="105">
        <v>1.1000000000000001</v>
      </c>
      <c r="H546" s="105">
        <f t="shared" si="21"/>
        <v>-21.318000000000001</v>
      </c>
    </row>
    <row r="547" spans="1:8" ht="16.5">
      <c r="A547" s="106"/>
      <c r="B547" s="17" t="s">
        <v>503</v>
      </c>
      <c r="C547" s="106">
        <v>2</v>
      </c>
      <c r="D547" s="106">
        <v>-3</v>
      </c>
      <c r="E547" s="106">
        <v>1</v>
      </c>
      <c r="F547" s="106"/>
      <c r="G547" s="18">
        <v>2.1</v>
      </c>
      <c r="H547" s="105">
        <f t="shared" si="21"/>
        <v>-12.600000000000001</v>
      </c>
    </row>
    <row r="548" spans="1:8" ht="16.5">
      <c r="A548" s="106"/>
      <c r="B548" s="17" t="s">
        <v>495</v>
      </c>
      <c r="C548" s="106">
        <v>1</v>
      </c>
      <c r="D548" s="106">
        <v>-3</v>
      </c>
      <c r="E548" s="106">
        <v>1.5</v>
      </c>
      <c r="F548" s="106"/>
      <c r="G548" s="18">
        <v>1.35</v>
      </c>
      <c r="H548" s="105">
        <f t="shared" si="21"/>
        <v>-6.0750000000000002</v>
      </c>
    </row>
    <row r="549" spans="1:8" ht="16.5">
      <c r="A549" s="106"/>
      <c r="B549" s="17" t="s">
        <v>504</v>
      </c>
      <c r="C549" s="106">
        <v>1</v>
      </c>
      <c r="D549" s="106">
        <v>3</v>
      </c>
      <c r="E549" s="106">
        <f>(1.5+1.8)*2</f>
        <v>6.6</v>
      </c>
      <c r="F549" s="106">
        <v>0.18</v>
      </c>
      <c r="G549" s="18"/>
      <c r="H549" s="105">
        <f t="shared" si="21"/>
        <v>3.5639999999999992</v>
      </c>
    </row>
    <row r="550" spans="1:8" ht="16.5">
      <c r="A550" s="106"/>
      <c r="B550" s="17" t="s">
        <v>505</v>
      </c>
      <c r="C550" s="106">
        <v>2</v>
      </c>
      <c r="D550" s="106">
        <v>3</v>
      </c>
      <c r="E550" s="106">
        <v>6.46</v>
      </c>
      <c r="F550" s="106">
        <v>0.115</v>
      </c>
      <c r="G550" s="106"/>
      <c r="H550" s="105">
        <f t="shared" si="21"/>
        <v>4.4573999999999998</v>
      </c>
    </row>
    <row r="551" spans="1:8" ht="16.5">
      <c r="A551" s="106"/>
      <c r="B551" s="17" t="s">
        <v>506</v>
      </c>
      <c r="C551" s="106">
        <v>2</v>
      </c>
      <c r="D551" s="106">
        <v>1</v>
      </c>
      <c r="E551" s="106">
        <f>0.9+2.1+2.1</f>
        <v>5.0999999999999996</v>
      </c>
      <c r="F551" s="106">
        <v>0.23</v>
      </c>
      <c r="G551" s="106"/>
      <c r="H551" s="105">
        <f t="shared" si="21"/>
        <v>2.3460000000000001</v>
      </c>
    </row>
    <row r="552" spans="1:8" ht="16.5">
      <c r="A552" s="106"/>
      <c r="B552" s="17" t="s">
        <v>292</v>
      </c>
      <c r="C552" s="106">
        <v>2</v>
      </c>
      <c r="D552" s="106">
        <v>2</v>
      </c>
      <c r="E552" s="106">
        <v>0.46</v>
      </c>
      <c r="F552" s="106"/>
      <c r="G552" s="106">
        <v>1.2</v>
      </c>
      <c r="H552" s="105">
        <f t="shared" si="21"/>
        <v>2.2080000000000002</v>
      </c>
    </row>
    <row r="553" spans="1:8" ht="16.5">
      <c r="A553" s="106"/>
      <c r="B553" s="17" t="s">
        <v>293</v>
      </c>
      <c r="C553" s="106">
        <v>3</v>
      </c>
      <c r="D553" s="106">
        <v>2</v>
      </c>
      <c r="E553" s="106">
        <v>0.92</v>
      </c>
      <c r="F553" s="106"/>
      <c r="G553" s="106">
        <v>1.1000000000000001</v>
      </c>
      <c r="H553" s="105">
        <f t="shared" si="21"/>
        <v>6.072000000000001</v>
      </c>
    </row>
    <row r="554" spans="1:8" ht="16.5">
      <c r="A554" s="106"/>
      <c r="B554" s="17" t="s">
        <v>294</v>
      </c>
      <c r="C554" s="106">
        <v>2</v>
      </c>
      <c r="D554" s="106">
        <v>2</v>
      </c>
      <c r="E554" s="106">
        <v>1</v>
      </c>
      <c r="F554" s="106"/>
      <c r="G554" s="106">
        <f>+G529</f>
        <v>2.7250000000000001</v>
      </c>
      <c r="H554" s="105">
        <f t="shared" si="21"/>
        <v>10.9</v>
      </c>
    </row>
    <row r="555" spans="1:8" ht="16.5">
      <c r="A555" s="106"/>
      <c r="B555" s="17" t="s">
        <v>295</v>
      </c>
      <c r="C555" s="106">
        <v>1</v>
      </c>
      <c r="D555" s="106">
        <v>2</v>
      </c>
      <c r="E555" s="106">
        <v>0.34499999999999997</v>
      </c>
      <c r="F555" s="106"/>
      <c r="G555" s="106">
        <f>+G554</f>
        <v>2.7250000000000001</v>
      </c>
      <c r="H555" s="105">
        <f>PRODUCT(C555:G555)</f>
        <v>1.88025</v>
      </c>
    </row>
    <row r="556" spans="1:8" ht="16.5">
      <c r="A556" s="20"/>
      <c r="B556" s="21" t="s">
        <v>343</v>
      </c>
      <c r="C556" s="22"/>
      <c r="D556" s="22"/>
      <c r="E556" s="20"/>
      <c r="F556" s="20"/>
      <c r="G556" s="20">
        <f>SUM(H503:H555)</f>
        <v>1352.97795</v>
      </c>
      <c r="H556" s="20"/>
    </row>
    <row r="557" spans="1:8" ht="16.5">
      <c r="A557" s="20"/>
      <c r="B557" s="21"/>
      <c r="C557" s="22"/>
      <c r="D557" s="22"/>
      <c r="E557" s="20"/>
      <c r="F557" s="20"/>
      <c r="G557" s="20"/>
      <c r="H557" s="20"/>
    </row>
    <row r="558" spans="1:8" ht="16.5">
      <c r="A558" s="106"/>
      <c r="B558" s="11" t="s">
        <v>507</v>
      </c>
      <c r="C558" s="106"/>
      <c r="D558" s="106"/>
      <c r="E558" s="106"/>
      <c r="F558" s="106"/>
      <c r="G558" s="106"/>
      <c r="H558" s="105"/>
    </row>
    <row r="559" spans="1:8" ht="33">
      <c r="A559" s="106"/>
      <c r="B559" s="17" t="s">
        <v>190</v>
      </c>
      <c r="C559" s="106">
        <v>1</v>
      </c>
      <c r="D559" s="106">
        <v>1</v>
      </c>
      <c r="E559" s="106">
        <v>59.21</v>
      </c>
      <c r="F559" s="106"/>
      <c r="G559" s="106">
        <v>10.42</v>
      </c>
      <c r="H559" s="105">
        <f t="shared" si="21"/>
        <v>616.96820000000002</v>
      </c>
    </row>
    <row r="560" spans="1:8" ht="16.5">
      <c r="A560" s="106"/>
      <c r="B560" s="17" t="s">
        <v>502</v>
      </c>
      <c r="C560" s="106">
        <v>1</v>
      </c>
      <c r="D560" s="106">
        <v>-4</v>
      </c>
      <c r="E560" s="106">
        <f>2+4.46</f>
        <v>6.46</v>
      </c>
      <c r="F560" s="106"/>
      <c r="G560" s="105">
        <v>1.1000000000000001</v>
      </c>
      <c r="H560" s="105">
        <f t="shared" ref="H560:H577" si="22">PRODUCT(C560:G560)</f>
        <v>-28.424000000000003</v>
      </c>
    </row>
    <row r="561" spans="1:8" ht="16.5">
      <c r="A561" s="106"/>
      <c r="B561" s="17" t="s">
        <v>242</v>
      </c>
      <c r="C561" s="106">
        <v>6</v>
      </c>
      <c r="D561" s="106">
        <v>-3</v>
      </c>
      <c r="E561" s="106">
        <v>1.8</v>
      </c>
      <c r="F561" s="106"/>
      <c r="G561" s="106">
        <v>1.35</v>
      </c>
      <c r="H561" s="105">
        <f t="shared" si="22"/>
        <v>-43.74</v>
      </c>
    </row>
    <row r="562" spans="1:8" ht="16.5">
      <c r="A562" s="106"/>
      <c r="B562" s="17" t="s">
        <v>243</v>
      </c>
      <c r="C562" s="106">
        <v>6</v>
      </c>
      <c r="D562" s="106">
        <v>-1</v>
      </c>
      <c r="E562" s="106">
        <v>1.35</v>
      </c>
      <c r="F562" s="106"/>
      <c r="G562" s="106">
        <v>1.05</v>
      </c>
      <c r="H562" s="105">
        <f t="shared" si="22"/>
        <v>-8.5050000000000026</v>
      </c>
    </row>
    <row r="563" spans="1:8" ht="16.5">
      <c r="A563" s="106"/>
      <c r="B563" s="17" t="s">
        <v>244</v>
      </c>
      <c r="C563" s="106">
        <v>6</v>
      </c>
      <c r="D563" s="106">
        <v>-2</v>
      </c>
      <c r="E563" s="106">
        <v>0.6</v>
      </c>
      <c r="F563" s="106"/>
      <c r="G563" s="106">
        <v>7.4999999999999997E-2</v>
      </c>
      <c r="H563" s="105">
        <f t="shared" si="22"/>
        <v>-0.53999999999999992</v>
      </c>
    </row>
    <row r="564" spans="1:8" ht="16.5">
      <c r="A564" s="106"/>
      <c r="B564" s="17" t="s">
        <v>508</v>
      </c>
      <c r="C564" s="106">
        <v>1</v>
      </c>
      <c r="D564" s="106">
        <v>1</v>
      </c>
      <c r="E564" s="106">
        <v>15.84</v>
      </c>
      <c r="F564" s="106"/>
      <c r="G564" s="106">
        <v>3.3</v>
      </c>
      <c r="H564" s="105">
        <f t="shared" si="22"/>
        <v>52.271999999999998</v>
      </c>
    </row>
    <row r="565" spans="1:8" ht="16.5">
      <c r="A565" s="106"/>
      <c r="B565" s="17" t="s">
        <v>509</v>
      </c>
      <c r="C565" s="106">
        <v>1</v>
      </c>
      <c r="D565" s="106">
        <v>-2</v>
      </c>
      <c r="E565" s="106">
        <v>0.9</v>
      </c>
      <c r="F565" s="106"/>
      <c r="G565" s="106">
        <v>2.1</v>
      </c>
      <c r="H565" s="105">
        <f t="shared" si="22"/>
        <v>-3.7800000000000002</v>
      </c>
    </row>
    <row r="566" spans="1:8" ht="16.5">
      <c r="A566" s="106"/>
      <c r="B566" s="17" t="s">
        <v>495</v>
      </c>
      <c r="C566" s="106">
        <v>1</v>
      </c>
      <c r="D566" s="106">
        <v>-1</v>
      </c>
      <c r="E566" s="106">
        <v>1.5</v>
      </c>
      <c r="F566" s="106"/>
      <c r="G566" s="106">
        <v>1.35</v>
      </c>
      <c r="H566" s="105">
        <f t="shared" si="22"/>
        <v>-2.0250000000000004</v>
      </c>
    </row>
    <row r="567" spans="1:8" ht="16.5">
      <c r="A567" s="106"/>
      <c r="B567" s="17" t="s">
        <v>510</v>
      </c>
      <c r="C567" s="106">
        <v>1</v>
      </c>
      <c r="D567" s="106">
        <v>2</v>
      </c>
      <c r="E567" s="106">
        <v>5.0999999999999996</v>
      </c>
      <c r="F567" s="106">
        <v>0.23</v>
      </c>
      <c r="G567" s="106"/>
      <c r="H567" s="105">
        <f t="shared" si="22"/>
        <v>2.3460000000000001</v>
      </c>
    </row>
    <row r="568" spans="1:8" ht="16.5">
      <c r="A568" s="106"/>
      <c r="B568" s="17" t="s">
        <v>504</v>
      </c>
      <c r="C568" s="106">
        <v>1</v>
      </c>
      <c r="D568" s="106">
        <v>1</v>
      </c>
      <c r="E568" s="106">
        <v>5.7</v>
      </c>
      <c r="F568" s="106">
        <v>0.18</v>
      </c>
      <c r="G568" s="106"/>
      <c r="H568" s="105">
        <f t="shared" si="22"/>
        <v>1.026</v>
      </c>
    </row>
    <row r="569" spans="1:8" ht="16.5">
      <c r="A569" s="106"/>
      <c r="B569" s="17" t="s">
        <v>511</v>
      </c>
      <c r="C569" s="106">
        <v>1</v>
      </c>
      <c r="D569" s="106">
        <v>2</v>
      </c>
      <c r="E569" s="106">
        <v>1.46</v>
      </c>
      <c r="F569" s="106">
        <v>0.45</v>
      </c>
      <c r="G569" s="106"/>
      <c r="H569" s="105">
        <f t="shared" si="22"/>
        <v>1.3140000000000001</v>
      </c>
    </row>
    <row r="570" spans="1:8" ht="16.5">
      <c r="A570" s="106"/>
      <c r="B570" s="17" t="s">
        <v>512</v>
      </c>
      <c r="C570" s="106">
        <v>1</v>
      </c>
      <c r="D570" s="106">
        <v>1</v>
      </c>
      <c r="E570" s="106">
        <v>14.92</v>
      </c>
      <c r="F570" s="106"/>
      <c r="G570" s="106">
        <f>0.45+0.115</f>
        <v>0.56500000000000006</v>
      </c>
      <c r="H570" s="105">
        <f t="shared" si="22"/>
        <v>8.4298000000000002</v>
      </c>
    </row>
    <row r="571" spans="1:8" ht="16.5">
      <c r="A571" s="106"/>
      <c r="B571" s="17" t="s">
        <v>513</v>
      </c>
      <c r="C571" s="106">
        <v>2</v>
      </c>
      <c r="D571" s="106">
        <v>2</v>
      </c>
      <c r="E571" s="106">
        <v>0.45</v>
      </c>
      <c r="F571" s="106"/>
      <c r="G571" s="106">
        <v>6.25E-2</v>
      </c>
      <c r="H571" s="105">
        <f t="shared" si="22"/>
        <v>0.1125</v>
      </c>
    </row>
    <row r="572" spans="1:8" ht="16.5">
      <c r="A572" s="106"/>
      <c r="B572" s="17" t="s">
        <v>191</v>
      </c>
      <c r="C572" s="106">
        <v>4</v>
      </c>
      <c r="D572" s="106">
        <v>2</v>
      </c>
      <c r="E572" s="106">
        <v>0.115</v>
      </c>
      <c r="F572" s="106"/>
      <c r="G572" s="106">
        <v>0.45</v>
      </c>
      <c r="H572" s="105">
        <f t="shared" si="22"/>
        <v>0.41400000000000003</v>
      </c>
    </row>
    <row r="573" spans="1:8" ht="16.5">
      <c r="A573" s="106"/>
      <c r="B573" s="17" t="s">
        <v>514</v>
      </c>
      <c r="C573" s="106">
        <v>1</v>
      </c>
      <c r="D573" s="106">
        <v>4</v>
      </c>
      <c r="E573" s="106">
        <v>0.23</v>
      </c>
      <c r="F573" s="106">
        <v>0.115</v>
      </c>
      <c r="G573" s="106"/>
      <c r="H573" s="105">
        <f t="shared" si="22"/>
        <v>0.10580000000000001</v>
      </c>
    </row>
    <row r="574" spans="1:8" ht="16.5">
      <c r="A574" s="106"/>
      <c r="B574" s="17" t="s">
        <v>515</v>
      </c>
      <c r="C574" s="106">
        <v>4</v>
      </c>
      <c r="D574" s="106">
        <v>2</v>
      </c>
      <c r="E574" s="106">
        <v>0.115</v>
      </c>
      <c r="F574" s="106"/>
      <c r="G574" s="106">
        <v>0.45</v>
      </c>
      <c r="H574" s="105">
        <f t="shared" si="22"/>
        <v>0.41400000000000003</v>
      </c>
    </row>
    <row r="575" spans="1:8" ht="16.5">
      <c r="A575" s="106"/>
      <c r="B575" s="17" t="s">
        <v>516</v>
      </c>
      <c r="C575" s="106">
        <v>1</v>
      </c>
      <c r="D575" s="106">
        <v>4</v>
      </c>
      <c r="E575" s="106">
        <v>0.38</v>
      </c>
      <c r="F575" s="106">
        <v>0.115</v>
      </c>
      <c r="G575" s="106"/>
      <c r="H575" s="105">
        <f t="shared" si="22"/>
        <v>0.17480000000000001</v>
      </c>
    </row>
    <row r="576" spans="1:8" ht="16.5">
      <c r="A576" s="106"/>
      <c r="B576" s="17" t="s">
        <v>517</v>
      </c>
      <c r="C576" s="106">
        <v>1</v>
      </c>
      <c r="D576" s="106">
        <v>1</v>
      </c>
      <c r="E576" s="106">
        <v>56.06</v>
      </c>
      <c r="F576" s="106"/>
      <c r="G576" s="106">
        <f>1.2+0.23</f>
        <v>1.43</v>
      </c>
      <c r="H576" s="105">
        <f t="shared" si="22"/>
        <v>80.165800000000004</v>
      </c>
    </row>
    <row r="577" spans="1:8" ht="16.5">
      <c r="A577" s="106"/>
      <c r="B577" s="17" t="s">
        <v>518</v>
      </c>
      <c r="C577" s="106">
        <v>1</v>
      </c>
      <c r="D577" s="106">
        <v>-1</v>
      </c>
      <c r="E577" s="106">
        <v>2.46</v>
      </c>
      <c r="F577" s="106"/>
      <c r="G577" s="106">
        <f>+G576</f>
        <v>1.43</v>
      </c>
      <c r="H577" s="105">
        <f t="shared" si="22"/>
        <v>-3.5177999999999998</v>
      </c>
    </row>
    <row r="578" spans="1:8" ht="16.5">
      <c r="A578" s="106"/>
      <c r="B578" s="17" t="s">
        <v>511</v>
      </c>
      <c r="C578" s="106"/>
      <c r="D578" s="106"/>
      <c r="E578" s="106"/>
      <c r="F578" s="106"/>
      <c r="G578" s="106"/>
      <c r="H578" s="105"/>
    </row>
    <row r="579" spans="1:8" ht="16.5">
      <c r="A579" s="106"/>
      <c r="B579" s="17" t="s">
        <v>65</v>
      </c>
      <c r="C579" s="106">
        <v>3</v>
      </c>
      <c r="D579" s="106">
        <v>6</v>
      </c>
      <c r="E579" s="106">
        <f>1.8+0.46</f>
        <v>2.2600000000000002</v>
      </c>
      <c r="F579" s="106">
        <v>0.45</v>
      </c>
      <c r="G579" s="106"/>
      <c r="H579" s="105">
        <f>PRODUCT(C579:G579)</f>
        <v>18.306000000000004</v>
      </c>
    </row>
    <row r="580" spans="1:8" s="2" customFormat="1" ht="16.5">
      <c r="A580" s="106"/>
      <c r="B580" s="17" t="s">
        <v>519</v>
      </c>
      <c r="C580" s="106">
        <v>6</v>
      </c>
      <c r="D580" s="106">
        <v>6</v>
      </c>
      <c r="E580" s="106">
        <v>0.45</v>
      </c>
      <c r="F580" s="106"/>
      <c r="G580" s="106">
        <v>6.25E-2</v>
      </c>
      <c r="H580" s="105">
        <f>PRODUCT(C580:G580)</f>
        <v>1.0125</v>
      </c>
    </row>
    <row r="581" spans="1:8" ht="16.5">
      <c r="A581" s="106"/>
      <c r="B581" s="17" t="s">
        <v>41</v>
      </c>
      <c r="C581" s="106">
        <v>1</v>
      </c>
      <c r="D581" s="106">
        <v>6</v>
      </c>
      <c r="E581" s="106">
        <f>1.35+0.46</f>
        <v>1.81</v>
      </c>
      <c r="F581" s="106">
        <v>0.45</v>
      </c>
      <c r="G581" s="106"/>
      <c r="H581" s="105">
        <f>PRODUCT(C581:G581)</f>
        <v>4.8869999999999996</v>
      </c>
    </row>
    <row r="582" spans="1:8" ht="16.5">
      <c r="A582" s="106"/>
      <c r="B582" s="17" t="s">
        <v>519</v>
      </c>
      <c r="C582" s="106">
        <v>2</v>
      </c>
      <c r="D582" s="106">
        <v>6</v>
      </c>
      <c r="E582" s="106">
        <v>0.45</v>
      </c>
      <c r="F582" s="106"/>
      <c r="G582" s="106">
        <v>6.25E-2</v>
      </c>
      <c r="H582" s="105">
        <f>PRODUCT(C582:G582)</f>
        <v>0.33750000000000002</v>
      </c>
    </row>
    <row r="583" spans="1:8" ht="16.5">
      <c r="A583" s="106"/>
      <c r="B583" s="17" t="s">
        <v>520</v>
      </c>
      <c r="C583" s="106">
        <v>4</v>
      </c>
      <c r="D583" s="106">
        <v>1</v>
      </c>
      <c r="E583" s="106">
        <f>1.5+0.46</f>
        <v>1.96</v>
      </c>
      <c r="F583" s="106">
        <v>0.45</v>
      </c>
      <c r="G583" s="106"/>
      <c r="H583" s="105">
        <f>PRODUCT(C583:G583)</f>
        <v>3.528</v>
      </c>
    </row>
    <row r="584" spans="1:8" ht="16.5">
      <c r="A584" s="106"/>
      <c r="B584" s="17" t="s">
        <v>521</v>
      </c>
      <c r="C584" s="106"/>
      <c r="D584" s="106"/>
      <c r="E584" s="106"/>
      <c r="F584" s="106"/>
      <c r="G584" s="106"/>
      <c r="H584" s="105"/>
    </row>
    <row r="585" spans="1:8" ht="16.5">
      <c r="A585" s="106"/>
      <c r="B585" s="17" t="s">
        <v>355</v>
      </c>
      <c r="C585" s="106">
        <v>2</v>
      </c>
      <c r="D585" s="106">
        <v>1</v>
      </c>
      <c r="E585" s="106">
        <v>2.1</v>
      </c>
      <c r="F585" s="106"/>
      <c r="G585" s="106">
        <v>0.15</v>
      </c>
      <c r="H585" s="105">
        <f>PRODUCT(C585:G585)</f>
        <v>0.63</v>
      </c>
    </row>
    <row r="586" spans="1:8" ht="16.5">
      <c r="A586" s="106"/>
      <c r="B586" s="17" t="s">
        <v>356</v>
      </c>
      <c r="C586" s="106">
        <v>2</v>
      </c>
      <c r="D586" s="106">
        <v>1</v>
      </c>
      <c r="E586" s="106">
        <f>+E585-0.3</f>
        <v>1.8</v>
      </c>
      <c r="F586" s="106"/>
      <c r="G586" s="106">
        <v>0.15</v>
      </c>
      <c r="H586" s="105">
        <f>PRODUCT(C586:G586)</f>
        <v>0.54</v>
      </c>
    </row>
    <row r="587" spans="1:8" ht="16.5">
      <c r="A587" s="106"/>
      <c r="B587" s="17" t="s">
        <v>357</v>
      </c>
      <c r="C587" s="106">
        <v>2</v>
      </c>
      <c r="D587" s="106">
        <v>1</v>
      </c>
      <c r="E587" s="106">
        <f>+E586-0.3</f>
        <v>1.5</v>
      </c>
      <c r="F587" s="106"/>
      <c r="G587" s="106">
        <v>0.15</v>
      </c>
      <c r="H587" s="105">
        <f>PRODUCT(C587:G587)</f>
        <v>0.44999999999999996</v>
      </c>
    </row>
    <row r="588" spans="1:8" ht="16.5">
      <c r="A588" s="106"/>
      <c r="B588" s="17" t="s">
        <v>358</v>
      </c>
      <c r="C588" s="106">
        <v>2</v>
      </c>
      <c r="D588" s="106">
        <v>1</v>
      </c>
      <c r="E588" s="106">
        <f>+E587-0.3</f>
        <v>1.2</v>
      </c>
      <c r="F588" s="106"/>
      <c r="G588" s="106">
        <v>0.15</v>
      </c>
      <c r="H588" s="105">
        <f>PRODUCT(C588:G588)</f>
        <v>0.36</v>
      </c>
    </row>
    <row r="589" spans="1:8" ht="16.5">
      <c r="A589" s="106"/>
      <c r="B589" s="17" t="s">
        <v>359</v>
      </c>
      <c r="C589" s="106">
        <v>2</v>
      </c>
      <c r="D589" s="106">
        <v>1</v>
      </c>
      <c r="E589" s="106">
        <f>+E588-0.3</f>
        <v>0.89999999999999991</v>
      </c>
      <c r="F589" s="106"/>
      <c r="G589" s="106">
        <v>0.15</v>
      </c>
      <c r="H589" s="105">
        <f>PRODUCT(C589:G589)</f>
        <v>0.26999999999999996</v>
      </c>
    </row>
    <row r="590" spans="1:8" ht="16.5">
      <c r="A590" s="20"/>
      <c r="B590" s="32" t="str">
        <f>+'[1]Det for 6 in 1 G+2 '!B817</f>
        <v>For PC/HC Qtrs 6 in 1 (G+2)</v>
      </c>
      <c r="C590" s="22"/>
      <c r="D590" s="22"/>
      <c r="E590" s="20"/>
      <c r="F590" s="20"/>
      <c r="G590" s="20"/>
      <c r="H590" s="20"/>
    </row>
    <row r="591" spans="1:8" ht="16.5">
      <c r="A591" s="20"/>
      <c r="B591" s="21" t="s">
        <v>522</v>
      </c>
      <c r="C591" s="22">
        <v>2</v>
      </c>
      <c r="D591" s="22">
        <v>1</v>
      </c>
      <c r="E591" s="20">
        <f>(4.875+1.3)*2</f>
        <v>12.35</v>
      </c>
      <c r="F591" s="20"/>
      <c r="G591" s="20">
        <v>1.1100000000000001</v>
      </c>
      <c r="H591" s="105">
        <f>ROUND(PRODUCT(C591:G591),2)</f>
        <v>27.42</v>
      </c>
    </row>
    <row r="592" spans="1:8" ht="16.5">
      <c r="A592" s="20"/>
      <c r="B592" s="21" t="s">
        <v>523</v>
      </c>
      <c r="C592" s="22">
        <v>2</v>
      </c>
      <c r="D592" s="22">
        <v>1</v>
      </c>
      <c r="E592" s="20">
        <f>2.645+2.645+0.23</f>
        <v>5.5200000000000005</v>
      </c>
      <c r="F592" s="20"/>
      <c r="G592" s="20">
        <v>1.2</v>
      </c>
      <c r="H592" s="105">
        <f>ROUND(PRODUCT(C592:G592),2)</f>
        <v>13.25</v>
      </c>
    </row>
    <row r="593" spans="1:8" ht="16.5">
      <c r="A593" s="20"/>
      <c r="B593" s="21" t="s">
        <v>343</v>
      </c>
      <c r="C593" s="22"/>
      <c r="D593" s="22"/>
      <c r="E593" s="20"/>
      <c r="F593" s="20"/>
      <c r="G593" s="20"/>
      <c r="H593" s="20">
        <f>I594-I593</f>
        <v>0</v>
      </c>
    </row>
    <row r="594" spans="1:8" ht="16.5">
      <c r="A594" s="20"/>
      <c r="B594" s="32" t="s">
        <v>524</v>
      </c>
      <c r="C594" s="22"/>
      <c r="D594" s="22"/>
      <c r="E594" s="20"/>
      <c r="F594" s="20"/>
      <c r="G594" s="20"/>
      <c r="H594" s="23">
        <f>SUM(H503:H593)</f>
        <v>2097.1800499999999</v>
      </c>
    </row>
    <row r="595" spans="1:8" ht="16.5">
      <c r="A595" s="106"/>
      <c r="B595" s="11" t="s">
        <v>525</v>
      </c>
      <c r="C595" s="106"/>
      <c r="D595" s="106"/>
      <c r="E595" s="106"/>
      <c r="F595" s="104" t="s">
        <v>115</v>
      </c>
      <c r="G595" s="6">
        <f>ROUNDUP(H594,1)</f>
        <v>2097.1999999999998</v>
      </c>
      <c r="H595" s="6" t="s">
        <v>360</v>
      </c>
    </row>
    <row r="596" spans="1:8" ht="16.5">
      <c r="A596" s="30">
        <v>34</v>
      </c>
      <c r="B596" s="11" t="s">
        <v>526</v>
      </c>
      <c r="C596" s="106"/>
      <c r="D596" s="106"/>
      <c r="E596" s="106"/>
      <c r="F596" s="106"/>
      <c r="G596" s="106"/>
      <c r="H596" s="105"/>
    </row>
    <row r="597" spans="1:8" ht="16.5">
      <c r="A597" s="104"/>
      <c r="B597" s="17" t="s">
        <v>527</v>
      </c>
      <c r="C597" s="106">
        <v>2</v>
      </c>
      <c r="D597" s="106">
        <v>3</v>
      </c>
      <c r="E597" s="105">
        <v>3</v>
      </c>
      <c r="F597" s="105"/>
      <c r="G597" s="105">
        <v>1.8</v>
      </c>
      <c r="H597" s="105">
        <f t="shared" ref="H597:H602" si="23">PRODUCT(C597:G597)</f>
        <v>32.4</v>
      </c>
    </row>
    <row r="598" spans="1:8" ht="16.5">
      <c r="A598" s="104"/>
      <c r="B598" s="17" t="s">
        <v>528</v>
      </c>
      <c r="C598" s="106">
        <v>2</v>
      </c>
      <c r="D598" s="106">
        <v>2</v>
      </c>
      <c r="E598" s="105">
        <f>+E597</f>
        <v>3</v>
      </c>
      <c r="F598" s="105"/>
      <c r="G598" s="105">
        <v>1.8</v>
      </c>
      <c r="H598" s="105">
        <f t="shared" si="23"/>
        <v>21.6</v>
      </c>
    </row>
    <row r="599" spans="1:8" ht="16.5">
      <c r="A599" s="104"/>
      <c r="B599" s="17" t="s">
        <v>529</v>
      </c>
      <c r="C599" s="106">
        <v>2</v>
      </c>
      <c r="D599" s="106">
        <v>1</v>
      </c>
      <c r="E599" s="105">
        <f>+E598</f>
        <v>3</v>
      </c>
      <c r="F599" s="105"/>
      <c r="G599" s="105">
        <v>1.8</v>
      </c>
      <c r="H599" s="105">
        <f t="shared" si="23"/>
        <v>10.8</v>
      </c>
    </row>
    <row r="600" spans="1:8" ht="16.5">
      <c r="A600" s="104"/>
      <c r="B600" s="17" t="s">
        <v>530</v>
      </c>
      <c r="C600" s="106">
        <v>1</v>
      </c>
      <c r="D600" s="106">
        <v>2</v>
      </c>
      <c r="E600" s="105">
        <v>1</v>
      </c>
      <c r="F600" s="105"/>
      <c r="G600" s="105">
        <v>1.8</v>
      </c>
      <c r="H600" s="105">
        <f t="shared" si="23"/>
        <v>3.6</v>
      </c>
    </row>
    <row r="601" spans="1:8" ht="16.5">
      <c r="A601" s="104"/>
      <c r="B601" s="17" t="s">
        <v>531</v>
      </c>
      <c r="C601" s="106">
        <v>1</v>
      </c>
      <c r="D601" s="106">
        <v>6</v>
      </c>
      <c r="E601" s="105">
        <v>3.35</v>
      </c>
      <c r="F601" s="105">
        <v>0.23</v>
      </c>
      <c r="G601" s="105"/>
      <c r="H601" s="105">
        <f t="shared" si="23"/>
        <v>4.6230000000000002</v>
      </c>
    </row>
    <row r="602" spans="1:8" ht="16.5">
      <c r="A602" s="104"/>
      <c r="B602" s="17" t="s">
        <v>532</v>
      </c>
      <c r="C602" s="106">
        <v>1</v>
      </c>
      <c r="D602" s="106">
        <v>6</v>
      </c>
      <c r="E602" s="105">
        <v>2.4</v>
      </c>
      <c r="F602" s="105"/>
      <c r="G602" s="105">
        <v>0.6</v>
      </c>
      <c r="H602" s="105">
        <f t="shared" si="23"/>
        <v>8.6399999999999988</v>
      </c>
    </row>
    <row r="603" spans="1:8" ht="16.5">
      <c r="A603" s="20"/>
      <c r="B603" s="21" t="s">
        <v>343</v>
      </c>
      <c r="C603" s="22"/>
      <c r="D603" s="22"/>
      <c r="E603" s="20"/>
      <c r="F603" s="20"/>
      <c r="G603" s="20"/>
      <c r="H603" s="20">
        <v>0.19</v>
      </c>
    </row>
    <row r="604" spans="1:8" ht="16.5">
      <c r="A604" s="20"/>
      <c r="B604" s="32"/>
      <c r="C604" s="22"/>
      <c r="D604" s="22"/>
      <c r="E604" s="20"/>
      <c r="F604" s="20"/>
      <c r="G604" s="20"/>
      <c r="H604" s="23">
        <f>SUM(H597:H603)</f>
        <v>81.852999999999994</v>
      </c>
    </row>
    <row r="605" spans="1:8" ht="16.5">
      <c r="A605" s="20"/>
      <c r="B605" s="21"/>
      <c r="C605" s="22"/>
      <c r="D605" s="22"/>
      <c r="E605" s="20"/>
      <c r="F605" s="23" t="s">
        <v>115</v>
      </c>
      <c r="G605" s="6">
        <f>ROUNDUP(H604,1)</f>
        <v>81.899999999999991</v>
      </c>
      <c r="H605" s="23" t="s">
        <v>360</v>
      </c>
    </row>
    <row r="606" spans="1:8" ht="16.5">
      <c r="A606" s="106"/>
      <c r="B606" s="17"/>
      <c r="C606" s="106"/>
      <c r="D606" s="106"/>
      <c r="E606" s="106"/>
      <c r="F606" s="106"/>
      <c r="G606" s="106"/>
      <c r="H606" s="105"/>
    </row>
    <row r="607" spans="1:8" ht="33">
      <c r="A607" s="30">
        <v>35</v>
      </c>
      <c r="B607" s="11" t="s">
        <v>533</v>
      </c>
      <c r="C607" s="106"/>
      <c r="D607" s="106"/>
      <c r="E607" s="106"/>
      <c r="F607" s="106"/>
      <c r="G607" s="106"/>
      <c r="H607" s="105"/>
    </row>
    <row r="608" spans="1:8" ht="16.5">
      <c r="A608" s="106"/>
      <c r="B608" s="17" t="s">
        <v>171</v>
      </c>
      <c r="C608" s="106">
        <v>1</v>
      </c>
      <c r="D608" s="106">
        <v>6</v>
      </c>
      <c r="E608" s="106">
        <v>3.1</v>
      </c>
      <c r="F608" s="106">
        <v>3.1</v>
      </c>
      <c r="G608" s="106"/>
      <c r="H608" s="105">
        <f t="shared" ref="H608:H657" si="24">PRODUCT(C608:G608)</f>
        <v>57.660000000000004</v>
      </c>
    </row>
    <row r="609" spans="1:8" ht="16.5">
      <c r="A609" s="106"/>
      <c r="B609" s="17" t="s">
        <v>176</v>
      </c>
      <c r="C609" s="106">
        <v>1</v>
      </c>
      <c r="D609" s="106">
        <v>6</v>
      </c>
      <c r="E609" s="106">
        <v>3.1</v>
      </c>
      <c r="F609" s="106">
        <v>0.6</v>
      </c>
      <c r="G609" s="106"/>
      <c r="H609" s="105">
        <f t="shared" si="24"/>
        <v>11.16</v>
      </c>
    </row>
    <row r="610" spans="1:8" ht="16.5">
      <c r="A610" s="106"/>
      <c r="B610" s="17" t="s">
        <v>30</v>
      </c>
      <c r="C610" s="106">
        <v>1</v>
      </c>
      <c r="D610" s="106">
        <v>6</v>
      </c>
      <c r="E610" s="106">
        <v>2.33</v>
      </c>
      <c r="F610" s="106">
        <v>3.1</v>
      </c>
      <c r="G610" s="106"/>
      <c r="H610" s="105">
        <f t="shared" si="24"/>
        <v>43.338000000000001</v>
      </c>
    </row>
    <row r="611" spans="1:8" ht="16.5">
      <c r="A611" s="106"/>
      <c r="B611" s="17" t="s">
        <v>534</v>
      </c>
      <c r="C611" s="106">
        <v>1</v>
      </c>
      <c r="D611" s="106">
        <v>6</v>
      </c>
      <c r="E611" s="106">
        <v>4.83</v>
      </c>
      <c r="F611" s="106">
        <v>0.6</v>
      </c>
      <c r="G611" s="106"/>
      <c r="H611" s="105">
        <f t="shared" si="24"/>
        <v>17.387999999999998</v>
      </c>
    </row>
    <row r="612" spans="1:8" ht="33">
      <c r="A612" s="106"/>
      <c r="B612" s="17" t="s">
        <v>172</v>
      </c>
      <c r="C612" s="106">
        <v>1</v>
      </c>
      <c r="D612" s="106">
        <v>6</v>
      </c>
      <c r="E612" s="105">
        <v>5.23</v>
      </c>
      <c r="F612" s="106">
        <v>0.6</v>
      </c>
      <c r="G612" s="106"/>
      <c r="H612" s="105">
        <f t="shared" si="24"/>
        <v>18.827999999999999</v>
      </c>
    </row>
    <row r="613" spans="1:8" ht="16.5">
      <c r="A613" s="106"/>
      <c r="B613" s="17" t="s">
        <v>179</v>
      </c>
      <c r="C613" s="106">
        <v>1</v>
      </c>
      <c r="D613" s="106">
        <v>6</v>
      </c>
      <c r="E613" s="105">
        <v>1.2</v>
      </c>
      <c r="F613" s="106">
        <v>2.12</v>
      </c>
      <c r="G613" s="106"/>
      <c r="H613" s="105">
        <f t="shared" si="24"/>
        <v>15.263999999999999</v>
      </c>
    </row>
    <row r="614" spans="1:8" ht="16.5">
      <c r="A614" s="106"/>
      <c r="B614" s="17" t="s">
        <v>173</v>
      </c>
      <c r="C614" s="106">
        <v>1</v>
      </c>
      <c r="D614" s="106">
        <v>6</v>
      </c>
      <c r="E614" s="106">
        <v>1.2</v>
      </c>
      <c r="F614" s="106">
        <v>0.75</v>
      </c>
      <c r="G614" s="106"/>
      <c r="H614" s="105">
        <f t="shared" si="24"/>
        <v>5.3999999999999995</v>
      </c>
    </row>
    <row r="615" spans="1:8" ht="16.5">
      <c r="A615" s="106"/>
      <c r="B615" s="17" t="s">
        <v>174</v>
      </c>
      <c r="C615" s="106">
        <v>1</v>
      </c>
      <c r="D615" s="106">
        <v>6</v>
      </c>
      <c r="E615" s="106">
        <v>1.2</v>
      </c>
      <c r="F615" s="106">
        <v>2.4</v>
      </c>
      <c r="G615" s="106"/>
      <c r="H615" s="105">
        <f t="shared" si="24"/>
        <v>17.279999999999998</v>
      </c>
    </row>
    <row r="616" spans="1:8" ht="16.5">
      <c r="A616" s="106"/>
      <c r="B616" s="17" t="s">
        <v>175</v>
      </c>
      <c r="C616" s="106">
        <v>1</v>
      </c>
      <c r="D616" s="106">
        <v>6</v>
      </c>
      <c r="E616" s="106">
        <v>3.3450000000000002</v>
      </c>
      <c r="F616" s="106">
        <v>3.05</v>
      </c>
      <c r="G616" s="106"/>
      <c r="H616" s="105">
        <f t="shared" si="24"/>
        <v>61.213499999999996</v>
      </c>
    </row>
    <row r="617" spans="1:8" ht="16.5">
      <c r="A617" s="106"/>
      <c r="B617" s="17" t="s">
        <v>177</v>
      </c>
      <c r="C617" s="106">
        <v>1</v>
      </c>
      <c r="D617" s="106">
        <v>6</v>
      </c>
      <c r="E617" s="106">
        <v>3.05</v>
      </c>
      <c r="F617" s="106">
        <v>0.6</v>
      </c>
      <c r="G617" s="106"/>
      <c r="H617" s="105">
        <f t="shared" si="24"/>
        <v>10.979999999999999</v>
      </c>
    </row>
    <row r="618" spans="1:8" ht="16.5">
      <c r="A618" s="106"/>
      <c r="B618" s="17" t="s">
        <v>178</v>
      </c>
      <c r="C618" s="106">
        <v>1</v>
      </c>
      <c r="D618" s="106">
        <v>6</v>
      </c>
      <c r="E618" s="106">
        <v>4.7149999999999999</v>
      </c>
      <c r="F618" s="106">
        <v>3.05</v>
      </c>
      <c r="G618" s="106"/>
      <c r="H618" s="105">
        <f t="shared" si="24"/>
        <v>86.284499999999994</v>
      </c>
    </row>
    <row r="619" spans="1:8" ht="16.5">
      <c r="A619" s="106"/>
      <c r="B619" s="17" t="s">
        <v>136</v>
      </c>
      <c r="C619" s="106">
        <v>1</v>
      </c>
      <c r="D619" s="106">
        <v>1</v>
      </c>
      <c r="E619" s="105">
        <v>2</v>
      </c>
      <c r="F619" s="106">
        <v>5</v>
      </c>
      <c r="G619" s="106"/>
      <c r="H619" s="105">
        <f t="shared" si="24"/>
        <v>10</v>
      </c>
    </row>
    <row r="620" spans="1:8" ht="33">
      <c r="A620" s="106"/>
      <c r="B620" s="17" t="s">
        <v>180</v>
      </c>
      <c r="C620" s="106">
        <v>1</v>
      </c>
      <c r="D620" s="106">
        <v>6</v>
      </c>
      <c r="E620" s="106">
        <v>3.1</v>
      </c>
      <c r="F620" s="105">
        <v>1</v>
      </c>
      <c r="G620" s="106"/>
      <c r="H620" s="105">
        <f t="shared" si="24"/>
        <v>18.600000000000001</v>
      </c>
    </row>
    <row r="621" spans="1:8" ht="16.5">
      <c r="A621" s="106"/>
      <c r="B621" s="17" t="s">
        <v>57</v>
      </c>
      <c r="C621" s="106">
        <v>1</v>
      </c>
      <c r="D621" s="106">
        <v>3</v>
      </c>
      <c r="E621" s="105">
        <v>2</v>
      </c>
      <c r="F621" s="105">
        <v>1</v>
      </c>
      <c r="G621" s="106"/>
      <c r="H621" s="105">
        <f t="shared" si="24"/>
        <v>6</v>
      </c>
    </row>
    <row r="622" spans="1:8" ht="33">
      <c r="A622" s="106"/>
      <c r="B622" s="17" t="s">
        <v>181</v>
      </c>
      <c r="C622" s="106">
        <v>1</v>
      </c>
      <c r="D622" s="106">
        <v>3</v>
      </c>
      <c r="E622" s="105">
        <v>4.46</v>
      </c>
      <c r="F622" s="106">
        <v>1</v>
      </c>
      <c r="G622" s="106"/>
      <c r="H622" s="105">
        <f t="shared" si="24"/>
        <v>13.379999999999999</v>
      </c>
    </row>
    <row r="623" spans="1:8" ht="16.5">
      <c r="A623" s="106"/>
      <c r="B623" s="17" t="s">
        <v>147</v>
      </c>
      <c r="C623" s="106">
        <v>6</v>
      </c>
      <c r="D623" s="106">
        <v>1</v>
      </c>
      <c r="E623" s="106">
        <f>1.35+0.46</f>
        <v>1.81</v>
      </c>
      <c r="F623" s="105">
        <v>0.45</v>
      </c>
      <c r="G623" s="106"/>
      <c r="H623" s="105">
        <f t="shared" si="24"/>
        <v>4.8869999999999996</v>
      </c>
    </row>
    <row r="624" spans="1:8" ht="33">
      <c r="A624" s="106"/>
      <c r="B624" s="17" t="s">
        <v>535</v>
      </c>
      <c r="C624" s="106">
        <v>6</v>
      </c>
      <c r="D624" s="106">
        <v>3</v>
      </c>
      <c r="E624" s="106">
        <f>1.8+0.46</f>
        <v>2.2600000000000002</v>
      </c>
      <c r="F624" s="105">
        <v>0.45</v>
      </c>
      <c r="G624" s="106"/>
      <c r="H624" s="105">
        <f t="shared" si="24"/>
        <v>18.306000000000004</v>
      </c>
    </row>
    <row r="625" spans="1:8" ht="16.5">
      <c r="A625" s="106"/>
      <c r="B625" s="17" t="s">
        <v>182</v>
      </c>
      <c r="C625" s="106">
        <v>1</v>
      </c>
      <c r="D625" s="106">
        <v>3</v>
      </c>
      <c r="E625" s="106">
        <v>1.96</v>
      </c>
      <c r="F625" s="105">
        <v>0.45</v>
      </c>
      <c r="G625" s="106"/>
      <c r="H625" s="105">
        <f t="shared" si="24"/>
        <v>2.6459999999999999</v>
      </c>
    </row>
    <row r="626" spans="1:8" ht="16.5">
      <c r="A626" s="106"/>
      <c r="B626" s="17" t="s">
        <v>536</v>
      </c>
      <c r="C626" s="106">
        <v>1</v>
      </c>
      <c r="D626" s="106">
        <v>1</v>
      </c>
      <c r="E626" s="106">
        <v>1.96</v>
      </c>
      <c r="F626" s="105">
        <v>0.45</v>
      </c>
      <c r="G626" s="106"/>
      <c r="H626" s="105">
        <f t="shared" si="24"/>
        <v>0.88200000000000001</v>
      </c>
    </row>
    <row r="627" spans="1:8" ht="16.5">
      <c r="A627" s="106"/>
      <c r="B627" s="17" t="s">
        <v>537</v>
      </c>
      <c r="C627" s="106">
        <v>1</v>
      </c>
      <c r="D627" s="106">
        <v>2</v>
      </c>
      <c r="E627" s="106">
        <v>1.46</v>
      </c>
      <c r="F627" s="105">
        <v>0.45</v>
      </c>
      <c r="G627" s="106"/>
      <c r="H627" s="105">
        <f t="shared" si="24"/>
        <v>1.3140000000000001</v>
      </c>
    </row>
    <row r="628" spans="1:8" s="1" customFormat="1" ht="16.5">
      <c r="A628" s="106"/>
      <c r="B628" s="17" t="s">
        <v>538</v>
      </c>
      <c r="C628" s="106">
        <v>1</v>
      </c>
      <c r="D628" s="106">
        <v>3</v>
      </c>
      <c r="E628" s="106">
        <v>5.46</v>
      </c>
      <c r="F628" s="105">
        <v>1.23</v>
      </c>
      <c r="G628" s="106"/>
      <c r="H628" s="105">
        <f t="shared" si="24"/>
        <v>20.147399999999998</v>
      </c>
    </row>
    <row r="629" spans="1:8" s="1" customFormat="1" ht="16.5">
      <c r="A629" s="20"/>
      <c r="B629" s="32" t="str">
        <f>+'[1]Det for 6 in 1 G+2 '!B768</f>
        <v>For PC/HC Qtrs 6 in 1 (G+2)</v>
      </c>
      <c r="C629" s="22"/>
      <c r="D629" s="22"/>
      <c r="E629" s="20"/>
      <c r="F629" s="20"/>
      <c r="G629" s="20"/>
      <c r="H629" s="20"/>
    </row>
    <row r="630" spans="1:8" s="1" customFormat="1" ht="16.5">
      <c r="A630" s="20"/>
      <c r="B630" s="21" t="s">
        <v>539</v>
      </c>
      <c r="C630" s="22">
        <v>2</v>
      </c>
      <c r="D630" s="22">
        <v>3</v>
      </c>
      <c r="E630" s="20">
        <v>1</v>
      </c>
      <c r="F630" s="20">
        <v>1.03</v>
      </c>
      <c r="G630" s="20"/>
      <c r="H630" s="105">
        <f>ROUND(PRODUCT(C630:G630),2)</f>
        <v>6.18</v>
      </c>
    </row>
    <row r="631" spans="1:8" s="1" customFormat="1" ht="16.5">
      <c r="A631" s="20"/>
      <c r="B631" s="21" t="s">
        <v>429</v>
      </c>
      <c r="C631" s="22">
        <v>2</v>
      </c>
      <c r="D631" s="22">
        <v>3</v>
      </c>
      <c r="E631" s="20">
        <v>0.6</v>
      </c>
      <c r="F631" s="20">
        <v>0.6</v>
      </c>
      <c r="G631" s="20"/>
      <c r="H631" s="105">
        <f>ROUND(PRODUCT(C631:G631),2)</f>
        <v>2.16</v>
      </c>
    </row>
    <row r="632" spans="1:8" s="1" customFormat="1" ht="16.5">
      <c r="A632" s="20"/>
      <c r="B632" s="21" t="s">
        <v>540</v>
      </c>
      <c r="C632" s="22">
        <v>2</v>
      </c>
      <c r="D632" s="22">
        <v>3</v>
      </c>
      <c r="E632" s="20">
        <v>2.4</v>
      </c>
      <c r="F632" s="20"/>
      <c r="G632" s="20">
        <v>0.11</v>
      </c>
      <c r="H632" s="105">
        <f>ROUND(PRODUCT(C632:G632),2)</f>
        <v>1.58</v>
      </c>
    </row>
    <row r="633" spans="1:8" s="1" customFormat="1" ht="33">
      <c r="A633" s="20"/>
      <c r="B633" s="21" t="s">
        <v>541</v>
      </c>
      <c r="C633" s="22">
        <v>2</v>
      </c>
      <c r="D633" s="22">
        <v>1</v>
      </c>
      <c r="E633" s="20">
        <f>4.875-0.46</f>
        <v>4.415</v>
      </c>
      <c r="F633" s="20">
        <v>1.37</v>
      </c>
      <c r="G633" s="20"/>
      <c r="H633" s="105">
        <f>ROUND(PRODUCT(C633:G633),2)</f>
        <v>12.1</v>
      </c>
    </row>
    <row r="634" spans="1:8" s="1" customFormat="1" ht="16.5">
      <c r="A634" s="20"/>
      <c r="B634" s="32"/>
      <c r="C634" s="22"/>
      <c r="D634" s="22"/>
      <c r="E634" s="20"/>
      <c r="F634" s="20"/>
      <c r="G634" s="20"/>
      <c r="H634" s="23">
        <f>SUM(H608:H633)</f>
        <v>462.97840000000014</v>
      </c>
    </row>
    <row r="635" spans="1:8" s="1" customFormat="1" ht="16.5">
      <c r="A635" s="20"/>
      <c r="B635" s="21"/>
      <c r="C635" s="22"/>
      <c r="D635" s="22"/>
      <c r="E635" s="20"/>
      <c r="F635" s="23" t="s">
        <v>115</v>
      </c>
      <c r="G635" s="6">
        <f>ROUNDUP(H634,1)</f>
        <v>463</v>
      </c>
      <c r="H635" s="23" t="s">
        <v>360</v>
      </c>
    </row>
    <row r="636" spans="1:8" s="1" customFormat="1" ht="33">
      <c r="A636" s="34">
        <v>35.1</v>
      </c>
      <c r="B636" s="21" t="s">
        <v>542</v>
      </c>
      <c r="C636" s="22"/>
      <c r="D636" s="22"/>
      <c r="E636" s="20"/>
      <c r="F636" s="20"/>
      <c r="G636" s="20"/>
      <c r="H636" s="20"/>
    </row>
    <row r="637" spans="1:8" s="1" customFormat="1" ht="16.5">
      <c r="A637" s="20"/>
      <c r="B637" s="32" t="str">
        <f>+'[1]Det for 6 in 1 G+2 '!B447</f>
        <v>For PC/HC Qtrs 6 in 1 (G+2)</v>
      </c>
      <c r="C637" s="22"/>
      <c r="D637" s="22"/>
      <c r="E637" s="20"/>
      <c r="F637" s="20"/>
      <c r="G637" s="20"/>
      <c r="H637" s="20"/>
    </row>
    <row r="638" spans="1:8" s="1" customFormat="1" ht="16.5">
      <c r="A638" s="20"/>
      <c r="B638" s="21" t="s">
        <v>539</v>
      </c>
      <c r="C638" s="22">
        <v>2</v>
      </c>
      <c r="D638" s="22">
        <v>3</v>
      </c>
      <c r="E638" s="20">
        <v>4.0599999999999996</v>
      </c>
      <c r="F638" s="20"/>
      <c r="G638" s="20">
        <v>1</v>
      </c>
      <c r="H638" s="105">
        <f>ROUND(PRODUCT(C638:G638),2)</f>
        <v>24.36</v>
      </c>
    </row>
    <row r="639" spans="1:8" s="1" customFormat="1" ht="16.5">
      <c r="A639" s="20"/>
      <c r="B639" s="21" t="s">
        <v>246</v>
      </c>
      <c r="C639" s="22">
        <v>2</v>
      </c>
      <c r="D639" s="22">
        <v>3</v>
      </c>
      <c r="E639" s="35">
        <v>1</v>
      </c>
      <c r="F639" s="20">
        <v>1.03</v>
      </c>
      <c r="G639" s="20"/>
      <c r="H639" s="105">
        <f>ROUND(PRODUCT(C639:G639),2)</f>
        <v>6.18</v>
      </c>
    </row>
    <row r="640" spans="1:8" s="1" customFormat="1" ht="16.5">
      <c r="A640" s="20"/>
      <c r="B640" s="32"/>
      <c r="C640" s="22"/>
      <c r="D640" s="22"/>
      <c r="E640" s="20"/>
      <c r="F640" s="20"/>
      <c r="G640" s="20"/>
      <c r="H640" s="23">
        <f>SUM(H638:H639)</f>
        <v>30.54</v>
      </c>
    </row>
    <row r="641" spans="1:8" s="1" customFormat="1" ht="16.5">
      <c r="A641" s="20"/>
      <c r="B641" s="21"/>
      <c r="C641" s="22"/>
      <c r="D641" s="22"/>
      <c r="E641" s="20"/>
      <c r="F641" s="23" t="s">
        <v>115</v>
      </c>
      <c r="G641" s="6">
        <f>ROUNDUP(H640,1)</f>
        <v>30.6</v>
      </c>
      <c r="H641" s="23" t="s">
        <v>360</v>
      </c>
    </row>
    <row r="642" spans="1:8" s="1" customFormat="1" ht="16.5">
      <c r="A642" s="106"/>
      <c r="B642" s="17"/>
      <c r="C642" s="106"/>
      <c r="D642" s="106"/>
      <c r="E642" s="105"/>
      <c r="F642" s="106"/>
      <c r="G642" s="106"/>
      <c r="H642" s="105"/>
    </row>
    <row r="643" spans="1:8" s="1" customFormat="1" ht="33">
      <c r="A643" s="30">
        <v>36</v>
      </c>
      <c r="B643" s="11" t="s">
        <v>543</v>
      </c>
      <c r="C643" s="106"/>
      <c r="D643" s="106"/>
      <c r="E643" s="106"/>
      <c r="F643" s="106"/>
      <c r="G643" s="106"/>
      <c r="H643" s="105"/>
    </row>
    <row r="644" spans="1:8" s="1" customFormat="1" ht="16.5">
      <c r="A644" s="106"/>
      <c r="B644" s="11" t="s">
        <v>137</v>
      </c>
      <c r="C644" s="106"/>
      <c r="D644" s="106"/>
      <c r="E644" s="106"/>
      <c r="F644" s="106"/>
      <c r="G644" s="106"/>
      <c r="H644" s="105"/>
    </row>
    <row r="645" spans="1:8" s="1" customFormat="1" ht="16.5">
      <c r="A645" s="106"/>
      <c r="B645" s="17" t="s">
        <v>296</v>
      </c>
      <c r="C645" s="106">
        <v>1</v>
      </c>
      <c r="D645" s="106">
        <v>1</v>
      </c>
      <c r="E645" s="106">
        <f>+E559</f>
        <v>59.21</v>
      </c>
      <c r="F645" s="106"/>
      <c r="G645" s="106"/>
      <c r="H645" s="105">
        <f t="shared" si="24"/>
        <v>59.21</v>
      </c>
    </row>
    <row r="646" spans="1:8" s="1" customFormat="1" ht="16.5">
      <c r="A646" s="106"/>
      <c r="B646" s="17" t="s">
        <v>297</v>
      </c>
      <c r="C646" s="106">
        <v>1</v>
      </c>
      <c r="D646" s="106">
        <v>1</v>
      </c>
      <c r="E646" s="106">
        <f>+E564</f>
        <v>15.84</v>
      </c>
      <c r="F646" s="106"/>
      <c r="G646" s="106"/>
      <c r="H646" s="105">
        <f t="shared" si="24"/>
        <v>15.84</v>
      </c>
    </row>
    <row r="647" spans="1:8" s="1" customFormat="1" ht="16.5">
      <c r="A647" s="20"/>
      <c r="B647" s="32"/>
      <c r="C647" s="22"/>
      <c r="D647" s="22"/>
      <c r="E647" s="20"/>
      <c r="F647" s="20"/>
      <c r="G647" s="20"/>
      <c r="H647" s="23">
        <f>SUM(H645:H646)</f>
        <v>75.05</v>
      </c>
    </row>
    <row r="648" spans="1:8" s="1" customFormat="1" ht="16.5">
      <c r="A648" s="20"/>
      <c r="B648" s="21"/>
      <c r="C648" s="22"/>
      <c r="D648" s="22"/>
      <c r="E648" s="20"/>
      <c r="F648" s="23" t="s">
        <v>115</v>
      </c>
      <c r="G648" s="6">
        <f>ROUNDUP(H647,1)</f>
        <v>75.099999999999994</v>
      </c>
      <c r="H648" s="23" t="s">
        <v>544</v>
      </c>
    </row>
    <row r="649" spans="1:8" s="1" customFormat="1" ht="16.5">
      <c r="A649" s="106"/>
      <c r="B649" s="11" t="s">
        <v>138</v>
      </c>
      <c r="C649" s="106"/>
      <c r="D649" s="106"/>
      <c r="E649" s="106"/>
      <c r="F649" s="106"/>
      <c r="G649" s="106"/>
      <c r="H649" s="105"/>
    </row>
    <row r="650" spans="1:8" s="1" customFormat="1" ht="33">
      <c r="A650" s="106"/>
      <c r="B650" s="17" t="s">
        <v>298</v>
      </c>
      <c r="C650" s="106">
        <v>1</v>
      </c>
      <c r="D650" s="106">
        <v>4</v>
      </c>
      <c r="E650" s="106">
        <f>+E645</f>
        <v>59.21</v>
      </c>
      <c r="F650" s="106"/>
      <c r="G650" s="106"/>
      <c r="H650" s="105">
        <f>PRODUCT(C650:G650)</f>
        <v>236.84</v>
      </c>
    </row>
    <row r="651" spans="1:8" s="1" customFormat="1" ht="16.5">
      <c r="A651" s="106"/>
      <c r="B651" s="17" t="s">
        <v>297</v>
      </c>
      <c r="C651" s="106">
        <v>1</v>
      </c>
      <c r="D651" s="106">
        <v>1</v>
      </c>
      <c r="E651" s="106">
        <f>+E646</f>
        <v>15.84</v>
      </c>
      <c r="F651" s="106"/>
      <c r="G651" s="106"/>
      <c r="H651" s="105">
        <f t="shared" si="24"/>
        <v>15.84</v>
      </c>
    </row>
    <row r="652" spans="1:8" s="1" customFormat="1" ht="16.5">
      <c r="A652" s="20"/>
      <c r="B652" s="32"/>
      <c r="C652" s="22"/>
      <c r="D652" s="22"/>
      <c r="E652" s="20"/>
      <c r="F652" s="20"/>
      <c r="G652" s="20"/>
      <c r="H652" s="23">
        <f>SUM(H650:H651)</f>
        <v>252.68</v>
      </c>
    </row>
    <row r="653" spans="1:8" s="1" customFormat="1" ht="16.5">
      <c r="A653" s="20"/>
      <c r="B653" s="21"/>
      <c r="C653" s="22"/>
      <c r="D653" s="22"/>
      <c r="E653" s="20"/>
      <c r="F653" s="23" t="s">
        <v>115</v>
      </c>
      <c r="G653" s="6">
        <f>ROUNDUP(H652,1)</f>
        <v>252.7</v>
      </c>
      <c r="H653" s="23" t="s">
        <v>544</v>
      </c>
    </row>
    <row r="654" spans="1:8" s="1" customFormat="1" ht="16.5">
      <c r="A654" s="106"/>
      <c r="B654" s="11" t="s">
        <v>58</v>
      </c>
      <c r="C654" s="106"/>
      <c r="D654" s="106"/>
      <c r="E654" s="106"/>
      <c r="F654" s="106"/>
      <c r="G654" s="106"/>
      <c r="H654" s="6"/>
    </row>
    <row r="655" spans="1:8" s="1" customFormat="1" ht="16.5">
      <c r="A655" s="106"/>
      <c r="B655" s="17" t="s">
        <v>296</v>
      </c>
      <c r="C655" s="106">
        <v>1</v>
      </c>
      <c r="D655" s="106">
        <v>1</v>
      </c>
      <c r="E655" s="106">
        <f>+E650</f>
        <v>59.21</v>
      </c>
      <c r="F655" s="106"/>
      <c r="G655" s="106"/>
      <c r="H655" s="105">
        <f t="shared" si="24"/>
        <v>59.21</v>
      </c>
    </row>
    <row r="656" spans="1:8" s="1" customFormat="1" ht="16.5">
      <c r="A656" s="106"/>
      <c r="B656" s="17" t="s">
        <v>297</v>
      </c>
      <c r="C656" s="106">
        <v>1</v>
      </c>
      <c r="D656" s="106">
        <v>1</v>
      </c>
      <c r="E656" s="106">
        <f>+E651</f>
        <v>15.84</v>
      </c>
      <c r="F656" s="106"/>
      <c r="G656" s="106"/>
      <c r="H656" s="105">
        <f t="shared" si="24"/>
        <v>15.84</v>
      </c>
    </row>
    <row r="657" spans="1:8" s="1" customFormat="1" ht="33">
      <c r="A657" s="106"/>
      <c r="B657" s="17" t="s">
        <v>299</v>
      </c>
      <c r="C657" s="106">
        <v>2</v>
      </c>
      <c r="D657" s="106">
        <v>8</v>
      </c>
      <c r="E657" s="106">
        <v>2.7</v>
      </c>
      <c r="F657" s="106"/>
      <c r="G657" s="106"/>
      <c r="H657" s="105">
        <f t="shared" si="24"/>
        <v>43.2</v>
      </c>
    </row>
    <row r="658" spans="1:8" s="1" customFormat="1" ht="16.5">
      <c r="A658" s="20"/>
      <c r="B658" s="32"/>
      <c r="C658" s="22"/>
      <c r="D658" s="22"/>
      <c r="E658" s="20"/>
      <c r="F658" s="20"/>
      <c r="G658" s="20"/>
      <c r="H658" s="23">
        <f>SUM(H655:H657)</f>
        <v>118.25</v>
      </c>
    </row>
    <row r="659" spans="1:8" s="1" customFormat="1" ht="16.5">
      <c r="A659" s="20"/>
      <c r="B659" s="21"/>
      <c r="C659" s="22"/>
      <c r="D659" s="22"/>
      <c r="E659" s="20"/>
      <c r="F659" s="23" t="s">
        <v>115</v>
      </c>
      <c r="G659" s="6">
        <f>ROUNDUP(H658,1)</f>
        <v>118.3</v>
      </c>
      <c r="H659" s="23" t="s">
        <v>544</v>
      </c>
    </row>
    <row r="660" spans="1:8" s="1" customFormat="1" ht="16.5">
      <c r="A660" s="104">
        <v>37.1</v>
      </c>
      <c r="B660" s="11" t="s">
        <v>59</v>
      </c>
      <c r="C660" s="106"/>
      <c r="D660" s="106"/>
      <c r="E660" s="106"/>
      <c r="F660" s="106"/>
      <c r="G660" s="106"/>
      <c r="H660" s="105"/>
    </row>
    <row r="661" spans="1:8" s="1" customFormat="1" ht="16.5">
      <c r="A661" s="106"/>
      <c r="B661" s="17" t="s">
        <v>60</v>
      </c>
      <c r="C661" s="106"/>
      <c r="D661" s="106"/>
      <c r="E661" s="106"/>
      <c r="F661" s="106"/>
      <c r="G661" s="106"/>
      <c r="H661" s="6">
        <f>+G635</f>
        <v>463</v>
      </c>
    </row>
    <row r="662" spans="1:8" s="1" customFormat="1" ht="16.5">
      <c r="A662" s="106"/>
      <c r="B662" s="17"/>
      <c r="C662" s="106"/>
      <c r="D662" s="106"/>
      <c r="E662" s="106"/>
      <c r="F662" s="104" t="s">
        <v>115</v>
      </c>
      <c r="G662" s="6">
        <f>ROUNDUP(H661,1)</f>
        <v>463</v>
      </c>
      <c r="H662" s="6" t="s">
        <v>544</v>
      </c>
    </row>
    <row r="663" spans="1:8" s="1" customFormat="1" ht="16.5">
      <c r="A663" s="104">
        <v>33.4</v>
      </c>
      <c r="B663" s="11" t="s">
        <v>545</v>
      </c>
      <c r="C663" s="106"/>
      <c r="D663" s="106"/>
      <c r="E663" s="106"/>
      <c r="F663" s="106"/>
      <c r="G663" s="106"/>
      <c r="H663" s="105"/>
    </row>
    <row r="664" spans="1:8" s="1" customFormat="1" ht="33">
      <c r="A664" s="106"/>
      <c r="B664" s="17" t="s">
        <v>546</v>
      </c>
      <c r="C664" s="106"/>
      <c r="D664" s="106"/>
      <c r="E664" s="106"/>
      <c r="F664" s="106"/>
      <c r="G664" s="106"/>
      <c r="H664" s="105">
        <f>G556</f>
        <v>1352.97795</v>
      </c>
    </row>
    <row r="665" spans="1:8" s="1" customFormat="1" ht="16.5">
      <c r="A665" s="104"/>
      <c r="B665" s="17" t="s">
        <v>527</v>
      </c>
      <c r="C665" s="106">
        <v>2</v>
      </c>
      <c r="D665" s="106">
        <v>2</v>
      </c>
      <c r="E665" s="105">
        <v>2.86</v>
      </c>
      <c r="F665" s="105"/>
      <c r="G665" s="105">
        <v>1.8</v>
      </c>
      <c r="H665" s="105">
        <f>PRODUCT(C665:G665)</f>
        <v>20.591999999999999</v>
      </c>
    </row>
    <row r="666" spans="1:8" s="1" customFormat="1" ht="16.5">
      <c r="A666" s="104"/>
      <c r="B666" s="17" t="s">
        <v>528</v>
      </c>
      <c r="C666" s="106">
        <v>2</v>
      </c>
      <c r="D666" s="106">
        <v>2</v>
      </c>
      <c r="E666" s="105">
        <v>2.56</v>
      </c>
      <c r="F666" s="105"/>
      <c r="G666" s="105">
        <v>1.8</v>
      </c>
      <c r="H666" s="105">
        <f>PRODUCT(C666:G666)</f>
        <v>18.432000000000002</v>
      </c>
    </row>
    <row r="667" spans="1:8" s="1" customFormat="1" ht="16.5">
      <c r="A667" s="104"/>
      <c r="B667" s="17" t="s">
        <v>529</v>
      </c>
      <c r="C667" s="106">
        <v>1</v>
      </c>
      <c r="D667" s="106">
        <v>2</v>
      </c>
      <c r="E667" s="105">
        <v>2.5499999999999998</v>
      </c>
      <c r="F667" s="105"/>
      <c r="G667" s="105">
        <v>1.8</v>
      </c>
      <c r="H667" s="105">
        <f>PRODUCT(C667:G667)</f>
        <v>9.18</v>
      </c>
    </row>
    <row r="668" spans="1:8" s="1" customFormat="1" ht="16.5">
      <c r="A668" s="104"/>
      <c r="B668" s="17" t="s">
        <v>530</v>
      </c>
      <c r="C668" s="106">
        <v>1</v>
      </c>
      <c r="D668" s="106">
        <v>2</v>
      </c>
      <c r="E668" s="105">
        <v>1</v>
      </c>
      <c r="F668" s="105"/>
      <c r="G668" s="105">
        <v>1.8</v>
      </c>
      <c r="H668" s="105">
        <f>PRODUCT(C668:G668)</f>
        <v>3.6</v>
      </c>
    </row>
    <row r="669" spans="1:8" s="1" customFormat="1" ht="16.5">
      <c r="A669" s="20"/>
      <c r="B669" s="21" t="s">
        <v>343</v>
      </c>
      <c r="C669" s="22"/>
      <c r="D669" s="22"/>
      <c r="E669" s="20"/>
      <c r="F669" s="20"/>
      <c r="G669" s="20"/>
      <c r="H669" s="20">
        <v>0.2</v>
      </c>
    </row>
    <row r="670" spans="1:8" s="1" customFormat="1" ht="16.5">
      <c r="A670" s="20"/>
      <c r="B670" s="32"/>
      <c r="C670" s="22"/>
      <c r="D670" s="22"/>
      <c r="E670" s="20"/>
      <c r="F670" s="20"/>
      <c r="G670" s="20"/>
      <c r="H670" s="23">
        <f>SUM(H664:H669)</f>
        <v>1404.9819500000001</v>
      </c>
    </row>
    <row r="671" spans="1:8" s="1" customFormat="1" ht="16.5">
      <c r="A671" s="20"/>
      <c r="B671" s="21"/>
      <c r="C671" s="22"/>
      <c r="D671" s="22"/>
      <c r="E671" s="20"/>
      <c r="F671" s="23" t="s">
        <v>115</v>
      </c>
      <c r="G671" s="6">
        <f>ROUNDUP(H670,1)</f>
        <v>1405</v>
      </c>
      <c r="H671" s="23" t="s">
        <v>360</v>
      </c>
    </row>
    <row r="672" spans="1:8" s="1" customFormat="1" ht="33">
      <c r="A672" s="104">
        <v>38.6</v>
      </c>
      <c r="B672" s="11" t="s">
        <v>547</v>
      </c>
      <c r="C672" s="106"/>
      <c r="D672" s="106"/>
      <c r="E672" s="106"/>
      <c r="F672" s="106"/>
      <c r="G672" s="106"/>
      <c r="H672" s="105"/>
    </row>
    <row r="673" spans="1:8" s="1" customFormat="1" ht="16.5">
      <c r="A673" s="106"/>
      <c r="B673" s="17" t="s">
        <v>548</v>
      </c>
      <c r="C673" s="106"/>
      <c r="D673" s="106"/>
      <c r="E673" s="106"/>
      <c r="F673" s="106"/>
      <c r="G673" s="106"/>
      <c r="H673" s="105">
        <f>+H664</f>
        <v>1352.97795</v>
      </c>
    </row>
    <row r="674" spans="1:8" ht="16.5">
      <c r="A674" s="106"/>
      <c r="B674" s="17" t="s">
        <v>549</v>
      </c>
      <c r="C674" s="106"/>
      <c r="D674" s="106"/>
      <c r="E674" s="106"/>
      <c r="F674" s="106"/>
      <c r="G674" s="106"/>
      <c r="H674" s="105">
        <v>90.3</v>
      </c>
    </row>
    <row r="675" spans="1:8" ht="16.5">
      <c r="A675" s="106"/>
      <c r="B675" s="17"/>
      <c r="C675" s="106"/>
      <c r="D675" s="106"/>
      <c r="E675" s="106"/>
      <c r="F675" s="106"/>
      <c r="G675" s="106"/>
      <c r="H675" s="105">
        <f>SUM(H673:H674)</f>
        <v>1443.2779499999999</v>
      </c>
    </row>
    <row r="676" spans="1:8" ht="16.5">
      <c r="A676" s="106"/>
      <c r="B676" s="17"/>
      <c r="C676" s="106"/>
      <c r="D676" s="106"/>
      <c r="E676" s="106"/>
      <c r="F676" s="104" t="s">
        <v>115</v>
      </c>
      <c r="G676" s="6">
        <f>ROUNDUP(H675,1)</f>
        <v>1443.3</v>
      </c>
      <c r="H676" s="6" t="s">
        <v>360</v>
      </c>
    </row>
    <row r="677" spans="1:8" ht="16.5">
      <c r="A677" s="104">
        <v>39</v>
      </c>
      <c r="B677" s="11" t="s">
        <v>61</v>
      </c>
      <c r="C677" s="106"/>
      <c r="D677" s="106"/>
      <c r="E677" s="106"/>
      <c r="F677" s="106"/>
      <c r="G677" s="106"/>
      <c r="H677" s="105"/>
    </row>
    <row r="678" spans="1:8" ht="16.5">
      <c r="A678" s="106"/>
      <c r="B678" s="17" t="s">
        <v>300</v>
      </c>
      <c r="C678" s="106">
        <v>2</v>
      </c>
      <c r="D678" s="106">
        <v>1</v>
      </c>
      <c r="E678" s="106">
        <v>1</v>
      </c>
      <c r="F678" s="106"/>
      <c r="G678" s="106">
        <v>2.1</v>
      </c>
      <c r="H678" s="105">
        <f>PRODUCT(C678:G678)</f>
        <v>4.2</v>
      </c>
    </row>
    <row r="679" spans="1:8" ht="16.5">
      <c r="A679" s="106"/>
      <c r="B679" s="17" t="s">
        <v>550</v>
      </c>
      <c r="C679" s="106">
        <v>1</v>
      </c>
      <c r="D679" s="106">
        <v>1</v>
      </c>
      <c r="E679" s="106">
        <v>2</v>
      </c>
      <c r="F679" s="106"/>
      <c r="G679" s="106">
        <v>1.35</v>
      </c>
      <c r="H679" s="105">
        <f>PRODUCT(C679:G679)</f>
        <v>2.7</v>
      </c>
    </row>
    <row r="680" spans="1:8" ht="16.5">
      <c r="A680" s="106"/>
      <c r="B680" s="17"/>
      <c r="C680" s="106"/>
      <c r="D680" s="106"/>
      <c r="E680" s="106"/>
      <c r="F680" s="106"/>
      <c r="G680" s="106"/>
      <c r="H680" s="6">
        <f>SUM(H678:H679)</f>
        <v>6.9</v>
      </c>
    </row>
    <row r="681" spans="1:8" ht="19.5">
      <c r="A681" s="106"/>
      <c r="B681" s="17"/>
      <c r="C681" s="157">
        <v>7</v>
      </c>
      <c r="D681" s="158"/>
      <c r="E681" s="106" t="s">
        <v>551</v>
      </c>
      <c r="F681" s="106">
        <v>25</v>
      </c>
      <c r="G681" s="106" t="s">
        <v>718</v>
      </c>
      <c r="H681" s="105">
        <f>PRODUCT(C681:G681)</f>
        <v>175</v>
      </c>
    </row>
    <row r="682" spans="1:8" ht="16.5">
      <c r="A682" s="106"/>
      <c r="B682" s="17"/>
      <c r="C682" s="106"/>
      <c r="D682" s="106"/>
      <c r="E682" s="106"/>
      <c r="F682" s="104" t="s">
        <v>115</v>
      </c>
      <c r="G682" s="6">
        <f>ROUNDUP(H681,1)</f>
        <v>175</v>
      </c>
      <c r="H682" s="6" t="s">
        <v>478</v>
      </c>
    </row>
    <row r="683" spans="1:8" ht="16.5">
      <c r="A683" s="104">
        <v>100.1</v>
      </c>
      <c r="B683" s="11" t="s">
        <v>552</v>
      </c>
      <c r="C683" s="106"/>
      <c r="D683" s="106"/>
      <c r="E683" s="106"/>
      <c r="F683" s="106"/>
      <c r="G683" s="106"/>
      <c r="H683" s="6"/>
    </row>
    <row r="684" spans="1:8" ht="16.5">
      <c r="A684" s="106"/>
      <c r="B684" s="17" t="s">
        <v>249</v>
      </c>
      <c r="C684" s="106">
        <v>1</v>
      </c>
      <c r="D684" s="106">
        <v>6</v>
      </c>
      <c r="E684" s="105">
        <v>1</v>
      </c>
      <c r="F684" s="105">
        <v>2.1</v>
      </c>
      <c r="G684" s="106">
        <v>2.25</v>
      </c>
      <c r="H684" s="105">
        <f>PRODUCT(C684:G684)</f>
        <v>28.35</v>
      </c>
    </row>
    <row r="685" spans="1:8" ht="16.5">
      <c r="A685" s="106"/>
      <c r="B685" s="17"/>
      <c r="C685" s="106"/>
      <c r="D685" s="106"/>
      <c r="E685" s="106"/>
      <c r="F685" s="104" t="s">
        <v>115</v>
      </c>
      <c r="G685" s="6">
        <f>ROUNDUP(H684,1)</f>
        <v>28.400000000000002</v>
      </c>
      <c r="H685" s="6" t="s">
        <v>360</v>
      </c>
    </row>
    <row r="686" spans="1:8" ht="16.5">
      <c r="A686" s="106"/>
      <c r="B686" s="17"/>
      <c r="C686" s="106"/>
      <c r="D686" s="106"/>
      <c r="E686" s="106"/>
      <c r="F686" s="106"/>
      <c r="G686" s="106"/>
      <c r="H686" s="6"/>
    </row>
    <row r="687" spans="1:8" s="2" customFormat="1" ht="16.5">
      <c r="A687" s="106"/>
      <c r="B687" s="17"/>
      <c r="C687" s="106"/>
      <c r="D687" s="106"/>
      <c r="E687" s="106"/>
      <c r="F687" s="106"/>
      <c r="G687" s="106"/>
      <c r="H687" s="6"/>
    </row>
    <row r="688" spans="1:8" s="2" customFormat="1" ht="16.5">
      <c r="A688" s="104">
        <v>40</v>
      </c>
      <c r="B688" s="11" t="s">
        <v>62</v>
      </c>
      <c r="C688" s="106"/>
      <c r="D688" s="106"/>
      <c r="E688" s="106"/>
      <c r="F688" s="106"/>
      <c r="G688" s="106"/>
      <c r="H688" s="105"/>
    </row>
    <row r="689" spans="1:8" s="2" customFormat="1" ht="16.5">
      <c r="A689" s="106"/>
      <c r="B689" s="17" t="s">
        <v>63</v>
      </c>
      <c r="C689" s="106">
        <v>2</v>
      </c>
      <c r="D689" s="106">
        <v>6</v>
      </c>
      <c r="E689" s="105">
        <v>0.9</v>
      </c>
      <c r="F689" s="106">
        <v>2.6</v>
      </c>
      <c r="G689" s="106">
        <v>2.1</v>
      </c>
      <c r="H689" s="105">
        <f>PRODUCT(C689:G689)</f>
        <v>58.968000000000004</v>
      </c>
    </row>
    <row r="690" spans="1:8" s="2" customFormat="1" ht="16.5">
      <c r="A690" s="20"/>
      <c r="B690" s="32"/>
      <c r="C690" s="22"/>
      <c r="D690" s="22"/>
      <c r="E690" s="20"/>
      <c r="F690" s="20"/>
      <c r="G690" s="20"/>
      <c r="H690" s="23">
        <f>SUM(H689:H689)</f>
        <v>58.968000000000004</v>
      </c>
    </row>
    <row r="691" spans="1:8" s="2" customFormat="1" ht="16.5">
      <c r="A691" s="20"/>
      <c r="B691" s="21"/>
      <c r="C691" s="22"/>
      <c r="D691" s="22"/>
      <c r="E691" s="20"/>
      <c r="F691" s="23" t="s">
        <v>115</v>
      </c>
      <c r="G691" s="6">
        <f>ROUNDUP(H690,1)</f>
        <v>59</v>
      </c>
      <c r="H691" s="23" t="s">
        <v>360</v>
      </c>
    </row>
    <row r="692" spans="1:8" s="2" customFormat="1" ht="16.5">
      <c r="A692" s="104">
        <v>41</v>
      </c>
      <c r="B692" s="11" t="s">
        <v>64</v>
      </c>
      <c r="C692" s="106"/>
      <c r="D692" s="106"/>
      <c r="E692" s="106"/>
      <c r="F692" s="106"/>
      <c r="G692" s="106"/>
      <c r="H692" s="6"/>
    </row>
    <row r="693" spans="1:8" s="2" customFormat="1" ht="16.5">
      <c r="A693" s="106"/>
      <c r="B693" s="17" t="s">
        <v>41</v>
      </c>
      <c r="C693" s="106">
        <v>1</v>
      </c>
      <c r="D693" s="106">
        <v>6</v>
      </c>
      <c r="E693" s="106">
        <v>1.35</v>
      </c>
      <c r="F693" s="105">
        <v>1</v>
      </c>
      <c r="G693" s="106">
        <v>1.05</v>
      </c>
      <c r="H693" s="105">
        <f t="shared" ref="H693:H700" si="25">PRODUCT(C693:G693)</f>
        <v>8.5050000000000026</v>
      </c>
    </row>
    <row r="694" spans="1:8" s="2" customFormat="1" ht="16.5">
      <c r="A694" s="106"/>
      <c r="B694" s="17" t="s">
        <v>65</v>
      </c>
      <c r="C694" s="106">
        <v>3</v>
      </c>
      <c r="D694" s="106">
        <v>6</v>
      </c>
      <c r="E694" s="106">
        <v>1.8</v>
      </c>
      <c r="F694" s="105">
        <v>1</v>
      </c>
      <c r="G694" s="106">
        <v>1.35</v>
      </c>
      <c r="H694" s="105">
        <f t="shared" si="25"/>
        <v>43.74</v>
      </c>
    </row>
    <row r="695" spans="1:8" s="2" customFormat="1" ht="16.5">
      <c r="A695" s="106"/>
      <c r="B695" s="17" t="s">
        <v>66</v>
      </c>
      <c r="C695" s="106">
        <v>2</v>
      </c>
      <c r="D695" s="106">
        <v>1</v>
      </c>
      <c r="E695" s="105">
        <v>1</v>
      </c>
      <c r="F695" s="105">
        <v>1</v>
      </c>
      <c r="G695" s="106">
        <v>2.1</v>
      </c>
      <c r="H695" s="105">
        <f t="shared" si="25"/>
        <v>4.2</v>
      </c>
    </row>
    <row r="696" spans="1:8" s="2" customFormat="1" ht="16.5">
      <c r="A696" s="106"/>
      <c r="B696" s="17" t="s">
        <v>550</v>
      </c>
      <c r="C696" s="106">
        <v>1</v>
      </c>
      <c r="D696" s="106">
        <v>1</v>
      </c>
      <c r="E696" s="105">
        <v>2</v>
      </c>
      <c r="F696" s="105">
        <v>1</v>
      </c>
      <c r="G696" s="106">
        <v>1.35</v>
      </c>
      <c r="H696" s="105">
        <f>PRODUCT(C696:G696)</f>
        <v>2.7</v>
      </c>
    </row>
    <row r="697" spans="1:8" s="2" customFormat="1" ht="16.5">
      <c r="A697" s="106"/>
      <c r="B697" s="17" t="s">
        <v>67</v>
      </c>
      <c r="C697" s="106">
        <v>1</v>
      </c>
      <c r="D697" s="105">
        <v>3.14</v>
      </c>
      <c r="E697" s="105">
        <v>40</v>
      </c>
      <c r="F697" s="105">
        <v>1</v>
      </c>
      <c r="G697" s="106">
        <v>3.2000000000000001E-2</v>
      </c>
      <c r="H697" s="105">
        <f t="shared" si="25"/>
        <v>4.0192000000000005</v>
      </c>
    </row>
    <row r="698" spans="1:8" s="2" customFormat="1" ht="16.5">
      <c r="A698" s="106"/>
      <c r="B698" s="17" t="s">
        <v>68</v>
      </c>
      <c r="C698" s="106">
        <v>1</v>
      </c>
      <c r="D698" s="105">
        <v>3.14</v>
      </c>
      <c r="E698" s="105">
        <v>135</v>
      </c>
      <c r="F698" s="105">
        <v>1</v>
      </c>
      <c r="G698" s="106">
        <v>2.5000000000000001E-2</v>
      </c>
      <c r="H698" s="105">
        <f t="shared" si="25"/>
        <v>10.597500000000002</v>
      </c>
    </row>
    <row r="699" spans="1:8" s="2" customFormat="1" ht="16.5">
      <c r="A699" s="106"/>
      <c r="B699" s="17" t="s">
        <v>69</v>
      </c>
      <c r="C699" s="106">
        <v>1</v>
      </c>
      <c r="D699" s="105">
        <v>3.14</v>
      </c>
      <c r="E699" s="105">
        <v>148</v>
      </c>
      <c r="F699" s="105">
        <v>1</v>
      </c>
      <c r="G699" s="106">
        <v>7.4999999999999997E-2</v>
      </c>
      <c r="H699" s="105">
        <f t="shared" si="25"/>
        <v>34.853999999999999</v>
      </c>
    </row>
    <row r="700" spans="1:8" s="2" customFormat="1" ht="16.5">
      <c r="A700" s="106"/>
      <c r="B700" s="17" t="s">
        <v>215</v>
      </c>
      <c r="C700" s="106">
        <v>1</v>
      </c>
      <c r="D700" s="105">
        <v>3.14</v>
      </c>
      <c r="E700" s="105">
        <v>109</v>
      </c>
      <c r="F700" s="105">
        <v>1</v>
      </c>
      <c r="G700" s="106">
        <v>0.11</v>
      </c>
      <c r="H700" s="105">
        <f t="shared" si="25"/>
        <v>37.648600000000002</v>
      </c>
    </row>
    <row r="701" spans="1:8" s="2" customFormat="1" ht="16.5">
      <c r="A701" s="20"/>
      <c r="B701" s="32"/>
      <c r="C701" s="22"/>
      <c r="D701" s="22"/>
      <c r="E701" s="20"/>
      <c r="F701" s="20"/>
      <c r="G701" s="20"/>
      <c r="H701" s="23">
        <f>SUM(H693:H700)</f>
        <v>146.26429999999999</v>
      </c>
    </row>
    <row r="702" spans="1:8" s="2" customFormat="1" ht="16.5">
      <c r="A702" s="20"/>
      <c r="B702" s="21"/>
      <c r="C702" s="22"/>
      <c r="D702" s="22"/>
      <c r="E702" s="20"/>
      <c r="F702" s="23" t="s">
        <v>115</v>
      </c>
      <c r="G702" s="23">
        <v>146.30000000000001</v>
      </c>
      <c r="H702" s="23" t="s">
        <v>360</v>
      </c>
    </row>
    <row r="703" spans="1:8" ht="33">
      <c r="A703" s="104">
        <v>44.6</v>
      </c>
      <c r="B703" s="11" t="s">
        <v>70</v>
      </c>
      <c r="C703" s="106"/>
      <c r="D703" s="106"/>
      <c r="E703" s="106"/>
      <c r="F703" s="106"/>
      <c r="G703" s="106"/>
      <c r="H703" s="105"/>
    </row>
    <row r="704" spans="1:8" ht="16.5">
      <c r="A704" s="106"/>
      <c r="B704" s="17" t="s">
        <v>553</v>
      </c>
      <c r="C704" s="106">
        <v>2</v>
      </c>
      <c r="D704" s="106">
        <v>2</v>
      </c>
      <c r="E704" s="106">
        <v>10.5</v>
      </c>
      <c r="F704" s="106"/>
      <c r="G704" s="106"/>
      <c r="H704" s="105">
        <f>PRODUCT(C704:G704)</f>
        <v>42</v>
      </c>
    </row>
    <row r="705" spans="1:8" ht="16.5">
      <c r="A705" s="106"/>
      <c r="B705" s="17" t="s">
        <v>71</v>
      </c>
      <c r="C705" s="106">
        <v>2</v>
      </c>
      <c r="D705" s="106">
        <v>2</v>
      </c>
      <c r="E705" s="106">
        <v>3</v>
      </c>
      <c r="F705" s="106"/>
      <c r="G705" s="106"/>
      <c r="H705" s="105">
        <f>PRODUCT(C705:G705)</f>
        <v>12</v>
      </c>
    </row>
    <row r="706" spans="1:8" ht="16.5">
      <c r="A706" s="106"/>
      <c r="B706" s="17" t="s">
        <v>72</v>
      </c>
      <c r="C706" s="106">
        <v>1</v>
      </c>
      <c r="D706" s="106">
        <v>1</v>
      </c>
      <c r="E706" s="106">
        <v>3.3</v>
      </c>
      <c r="F706" s="106"/>
      <c r="G706" s="106"/>
      <c r="H706" s="105">
        <f>PRODUCT(C706:G706)</f>
        <v>3.3</v>
      </c>
    </row>
    <row r="707" spans="1:8" ht="16.5">
      <c r="A707" s="20"/>
      <c r="B707" s="32"/>
      <c r="C707" s="22"/>
      <c r="D707" s="22"/>
      <c r="E707" s="20"/>
      <c r="F707" s="20"/>
      <c r="G707" s="20"/>
      <c r="H707" s="23">
        <f>SUM(H704:H706)</f>
        <v>57.3</v>
      </c>
    </row>
    <row r="708" spans="1:8" ht="16.5">
      <c r="A708" s="20"/>
      <c r="B708" s="21"/>
      <c r="C708" s="22"/>
      <c r="D708" s="22"/>
      <c r="E708" s="20"/>
      <c r="F708" s="23" t="s">
        <v>115</v>
      </c>
      <c r="G708" s="23">
        <f>H707</f>
        <v>57.3</v>
      </c>
      <c r="H708" s="23" t="s">
        <v>544</v>
      </c>
    </row>
    <row r="709" spans="1:8" ht="33">
      <c r="A709" s="30">
        <v>46</v>
      </c>
      <c r="B709" s="11" t="s">
        <v>216</v>
      </c>
      <c r="C709" s="106"/>
      <c r="D709" s="106"/>
      <c r="E709" s="106"/>
      <c r="F709" s="106"/>
      <c r="G709" s="106"/>
      <c r="H709" s="105"/>
    </row>
    <row r="710" spans="1:8" ht="16.5">
      <c r="A710" s="106"/>
      <c r="B710" s="17" t="s">
        <v>301</v>
      </c>
      <c r="C710" s="106">
        <v>2</v>
      </c>
      <c r="D710" s="106">
        <v>6</v>
      </c>
      <c r="E710" s="106">
        <v>1</v>
      </c>
      <c r="F710" s="106"/>
      <c r="G710" s="106"/>
      <c r="H710" s="6">
        <f>PRODUCT(C710:G710)</f>
        <v>12</v>
      </c>
    </row>
    <row r="711" spans="1:8" ht="16.5">
      <c r="A711" s="106"/>
      <c r="B711" s="17"/>
      <c r="C711" s="106"/>
      <c r="D711" s="106"/>
      <c r="E711" s="106"/>
      <c r="F711" s="104" t="s">
        <v>115</v>
      </c>
      <c r="G711" s="6">
        <f>ROUNDUP(H710,1)</f>
        <v>12</v>
      </c>
      <c r="H711" s="6" t="s">
        <v>544</v>
      </c>
    </row>
    <row r="712" spans="1:8" ht="16.5">
      <c r="A712" s="30">
        <v>47</v>
      </c>
      <c r="B712" s="11" t="s">
        <v>74</v>
      </c>
      <c r="C712" s="106"/>
      <c r="D712" s="106"/>
      <c r="E712" s="106"/>
      <c r="F712" s="106"/>
      <c r="G712" s="106"/>
      <c r="H712" s="105"/>
    </row>
    <row r="713" spans="1:8" ht="16.5">
      <c r="A713" s="106"/>
      <c r="B713" s="17" t="s">
        <v>75</v>
      </c>
      <c r="C713" s="106">
        <v>2</v>
      </c>
      <c r="D713" s="106">
        <v>6</v>
      </c>
      <c r="E713" s="106"/>
      <c r="F713" s="106"/>
      <c r="G713" s="106"/>
      <c r="H713" s="6">
        <f>PRODUCT(C713:G713)</f>
        <v>12</v>
      </c>
    </row>
    <row r="714" spans="1:8" ht="16.5">
      <c r="A714" s="106"/>
      <c r="B714" s="17"/>
      <c r="C714" s="106"/>
      <c r="D714" s="106"/>
      <c r="E714" s="106"/>
      <c r="F714" s="104" t="s">
        <v>115</v>
      </c>
      <c r="G714" s="6">
        <f>ROUNDUP(H713,1)</f>
        <v>12</v>
      </c>
      <c r="H714" s="6" t="s">
        <v>339</v>
      </c>
    </row>
    <row r="715" spans="1:8" ht="16.5">
      <c r="A715" s="30">
        <v>48</v>
      </c>
      <c r="B715" s="11" t="s">
        <v>76</v>
      </c>
      <c r="C715" s="106"/>
      <c r="D715" s="106"/>
      <c r="E715" s="106"/>
      <c r="F715" s="106"/>
      <c r="G715" s="106"/>
      <c r="H715" s="105"/>
    </row>
    <row r="716" spans="1:8" ht="16.5">
      <c r="A716" s="106"/>
      <c r="B716" s="17" t="s">
        <v>77</v>
      </c>
      <c r="C716" s="106">
        <v>2</v>
      </c>
      <c r="D716" s="106">
        <v>6</v>
      </c>
      <c r="E716" s="106"/>
      <c r="F716" s="106"/>
      <c r="G716" s="106"/>
      <c r="H716" s="6">
        <f>PRODUCT(C716:G716)</f>
        <v>12</v>
      </c>
    </row>
    <row r="717" spans="1:8" ht="16.5">
      <c r="A717" s="106"/>
      <c r="B717" s="17"/>
      <c r="C717" s="106"/>
      <c r="D717" s="106"/>
      <c r="E717" s="106"/>
      <c r="F717" s="104" t="s">
        <v>115</v>
      </c>
      <c r="G717" s="6">
        <f>ROUNDUP(H716,1)</f>
        <v>12</v>
      </c>
      <c r="H717" s="6" t="s">
        <v>339</v>
      </c>
    </row>
    <row r="718" spans="1:8" ht="33">
      <c r="A718" s="30">
        <v>49</v>
      </c>
      <c r="B718" s="11" t="s">
        <v>78</v>
      </c>
      <c r="C718" s="106"/>
      <c r="D718" s="106"/>
      <c r="E718" s="106"/>
      <c r="F718" s="106"/>
      <c r="G718" s="106"/>
      <c r="H718" s="105"/>
    </row>
    <row r="719" spans="1:8" ht="16.5">
      <c r="A719" s="106"/>
      <c r="B719" s="17" t="s">
        <v>79</v>
      </c>
      <c r="C719" s="106">
        <v>10</v>
      </c>
      <c r="D719" s="106">
        <v>6</v>
      </c>
      <c r="E719" s="106"/>
      <c r="F719" s="106"/>
      <c r="G719" s="106"/>
      <c r="H719" s="6">
        <f>PRODUCT(C719:G719)</f>
        <v>60</v>
      </c>
    </row>
    <row r="720" spans="1:8" ht="16.5">
      <c r="A720" s="106"/>
      <c r="B720" s="17"/>
      <c r="C720" s="106"/>
      <c r="D720" s="106"/>
      <c r="E720" s="106"/>
      <c r="F720" s="104" t="s">
        <v>115</v>
      </c>
      <c r="G720" s="6">
        <f>ROUNDUP(H719,1)</f>
        <v>60</v>
      </c>
      <c r="H720" s="6" t="s">
        <v>339</v>
      </c>
    </row>
    <row r="721" spans="1:8" ht="16.5">
      <c r="A721" s="104">
        <v>50.3</v>
      </c>
      <c r="B721" s="11" t="s">
        <v>80</v>
      </c>
      <c r="C721" s="106"/>
      <c r="D721" s="106"/>
      <c r="E721" s="106"/>
      <c r="F721" s="106"/>
      <c r="G721" s="106"/>
      <c r="H721" s="105"/>
    </row>
    <row r="722" spans="1:8" ht="16.5">
      <c r="A722" s="106"/>
      <c r="B722" s="17" t="s">
        <v>73</v>
      </c>
      <c r="C722" s="106">
        <v>1</v>
      </c>
      <c r="D722" s="106">
        <v>2</v>
      </c>
      <c r="E722" s="106"/>
      <c r="F722" s="106"/>
      <c r="G722" s="106"/>
      <c r="H722" s="6">
        <f>PRODUCT(C722:G722)</f>
        <v>2</v>
      </c>
    </row>
    <row r="723" spans="1:8" ht="16.5">
      <c r="A723" s="106"/>
      <c r="B723" s="17"/>
      <c r="C723" s="106"/>
      <c r="D723" s="106"/>
      <c r="E723" s="106"/>
      <c r="F723" s="104" t="s">
        <v>115</v>
      </c>
      <c r="G723" s="6">
        <f>ROUNDUP(H722,1)</f>
        <v>2</v>
      </c>
      <c r="H723" s="6" t="s">
        <v>339</v>
      </c>
    </row>
    <row r="724" spans="1:8" ht="16.5">
      <c r="A724" s="104">
        <v>50.4</v>
      </c>
      <c r="B724" s="11" t="s">
        <v>81</v>
      </c>
      <c r="C724" s="106">
        <v>1</v>
      </c>
      <c r="D724" s="106">
        <v>2</v>
      </c>
      <c r="E724" s="106"/>
      <c r="F724" s="106"/>
      <c r="G724" s="106"/>
      <c r="H724" s="6">
        <f>PRODUCT(C724:G724)</f>
        <v>2</v>
      </c>
    </row>
    <row r="725" spans="1:8" ht="16.5">
      <c r="A725" s="104"/>
      <c r="B725" s="11"/>
      <c r="C725" s="106"/>
      <c r="D725" s="106"/>
      <c r="E725" s="106"/>
      <c r="F725" s="104" t="s">
        <v>115</v>
      </c>
      <c r="G725" s="6">
        <f>ROUNDUP(H724,1)</f>
        <v>2</v>
      </c>
      <c r="H725" s="6" t="s">
        <v>339</v>
      </c>
    </row>
    <row r="726" spans="1:8" ht="16.5">
      <c r="A726" s="30">
        <v>52</v>
      </c>
      <c r="B726" s="11" t="s">
        <v>139</v>
      </c>
      <c r="C726" s="106"/>
      <c r="D726" s="106"/>
      <c r="E726" s="106"/>
      <c r="F726" s="106"/>
      <c r="G726" s="106"/>
      <c r="H726" s="105"/>
    </row>
    <row r="727" spans="1:8" ht="16.5">
      <c r="A727" s="106"/>
      <c r="B727" s="103" t="s">
        <v>217</v>
      </c>
      <c r="C727" s="106"/>
      <c r="D727" s="106"/>
      <c r="E727" s="106"/>
      <c r="F727" s="106"/>
      <c r="G727" s="106"/>
      <c r="H727" s="105"/>
    </row>
    <row r="728" spans="1:8" ht="16.5">
      <c r="A728" s="106"/>
      <c r="B728" s="37" t="s">
        <v>554</v>
      </c>
      <c r="C728" s="38">
        <v>1</v>
      </c>
      <c r="D728" s="39">
        <v>2</v>
      </c>
      <c r="E728" s="40">
        <v>20</v>
      </c>
      <c r="F728" s="106"/>
      <c r="G728" s="106"/>
      <c r="H728" s="105">
        <f>PRODUCT(C728:G728)</f>
        <v>40</v>
      </c>
    </row>
    <row r="729" spans="1:8" s="1" customFormat="1" ht="16.5">
      <c r="A729" s="106"/>
      <c r="B729" s="17"/>
      <c r="C729" s="106"/>
      <c r="D729" s="106"/>
      <c r="E729" s="106"/>
      <c r="F729" s="104" t="s">
        <v>115</v>
      </c>
      <c r="G729" s="6">
        <f>ROUNDUP(H728,1)</f>
        <v>40</v>
      </c>
      <c r="H729" s="6" t="s">
        <v>544</v>
      </c>
    </row>
    <row r="730" spans="1:8" ht="16.5">
      <c r="A730" s="106"/>
      <c r="B730" s="103" t="s">
        <v>218</v>
      </c>
      <c r="C730" s="106"/>
      <c r="D730" s="106"/>
      <c r="E730" s="106"/>
      <c r="F730" s="106"/>
      <c r="G730" s="106"/>
      <c r="H730" s="105"/>
    </row>
    <row r="731" spans="1:8" ht="16.5">
      <c r="A731" s="41"/>
      <c r="B731" s="37" t="s">
        <v>555</v>
      </c>
      <c r="C731" s="38">
        <v>2</v>
      </c>
      <c r="D731" s="39">
        <v>2</v>
      </c>
      <c r="E731" s="40">
        <v>20.5</v>
      </c>
      <c r="F731" s="40"/>
      <c r="G731" s="42"/>
      <c r="H731" s="40">
        <f>PRODUCT(C731:G731)</f>
        <v>82</v>
      </c>
    </row>
    <row r="732" spans="1:8" ht="16.5">
      <c r="A732" s="41"/>
      <c r="B732" s="37" t="s">
        <v>556</v>
      </c>
      <c r="C732" s="38">
        <v>2</v>
      </c>
      <c r="D732" s="39">
        <v>2</v>
      </c>
      <c r="E732" s="40">
        <f>E731-2.85</f>
        <v>17.649999999999999</v>
      </c>
      <c r="F732" s="40"/>
      <c r="G732" s="42"/>
      <c r="H732" s="40">
        <f>PRODUCT(C732:G732)</f>
        <v>70.599999999999994</v>
      </c>
    </row>
    <row r="733" spans="1:8" ht="16.5">
      <c r="A733" s="41"/>
      <c r="B733" s="37" t="s">
        <v>557</v>
      </c>
      <c r="C733" s="38">
        <v>2</v>
      </c>
      <c r="D733" s="39">
        <v>2</v>
      </c>
      <c r="E733" s="40">
        <f>E732-2.85</f>
        <v>14.799999999999999</v>
      </c>
      <c r="F733" s="40"/>
      <c r="G733" s="42"/>
      <c r="H733" s="40">
        <f>PRODUCT(C733:G733)</f>
        <v>59.199999999999996</v>
      </c>
    </row>
    <row r="734" spans="1:8" ht="16.5">
      <c r="A734" s="104"/>
      <c r="B734" s="17" t="s">
        <v>558</v>
      </c>
      <c r="C734" s="106">
        <v>2</v>
      </c>
      <c r="D734" s="106">
        <v>6</v>
      </c>
      <c r="E734" s="105">
        <v>1.5</v>
      </c>
      <c r="F734" s="106"/>
      <c r="G734" s="106"/>
      <c r="H734" s="40">
        <f>PRODUCT(C734:G734)</f>
        <v>18</v>
      </c>
    </row>
    <row r="735" spans="1:8" ht="16.5">
      <c r="A735" s="104"/>
      <c r="B735" s="17" t="s">
        <v>559</v>
      </c>
      <c r="C735" s="106">
        <v>2</v>
      </c>
      <c r="D735" s="106">
        <v>2</v>
      </c>
      <c r="E735" s="105">
        <v>2</v>
      </c>
      <c r="F735" s="106"/>
      <c r="G735" s="106"/>
      <c r="H735" s="40">
        <f>PRODUCT(C735:G735)</f>
        <v>8</v>
      </c>
    </row>
    <row r="736" spans="1:8" ht="16.5">
      <c r="A736" s="104"/>
      <c r="B736" s="17"/>
      <c r="C736" s="106"/>
      <c r="D736" s="106"/>
      <c r="E736" s="105"/>
      <c r="F736" s="106"/>
      <c r="G736" s="106"/>
      <c r="H736" s="40"/>
    </row>
    <row r="737" spans="1:8" ht="16.5">
      <c r="A737" s="106"/>
      <c r="B737" s="17"/>
      <c r="C737" s="106"/>
      <c r="D737" s="106"/>
      <c r="E737" s="106"/>
      <c r="F737" s="106"/>
      <c r="G737" s="106"/>
      <c r="H737" s="6">
        <f>SUM(H731:H735)</f>
        <v>237.79999999999998</v>
      </c>
    </row>
    <row r="738" spans="1:8" ht="16.5">
      <c r="A738" s="106"/>
      <c r="B738" s="17"/>
      <c r="C738" s="106"/>
      <c r="D738" s="106"/>
      <c r="E738" s="106"/>
      <c r="F738" s="104" t="s">
        <v>115</v>
      </c>
      <c r="G738" s="6">
        <f>ROUNDUP(H737,1)</f>
        <v>237.8</v>
      </c>
      <c r="H738" s="6" t="s">
        <v>544</v>
      </c>
    </row>
    <row r="739" spans="1:8" ht="16.5">
      <c r="A739" s="104">
        <v>52.4</v>
      </c>
      <c r="B739" s="11" t="s">
        <v>560</v>
      </c>
      <c r="C739" s="106"/>
      <c r="D739" s="106"/>
      <c r="E739" s="106"/>
      <c r="F739" s="106"/>
      <c r="G739" s="106"/>
      <c r="H739" s="6"/>
    </row>
    <row r="740" spans="1:8" ht="16.5">
      <c r="A740" s="106"/>
      <c r="B740" s="17" t="s">
        <v>561</v>
      </c>
      <c r="C740" s="106">
        <v>2</v>
      </c>
      <c r="D740" s="106">
        <v>6</v>
      </c>
      <c r="E740" s="106">
        <v>7.5</v>
      </c>
      <c r="F740" s="106"/>
      <c r="G740" s="106"/>
      <c r="H740" s="105">
        <f>PRODUCT(C740:G740)</f>
        <v>90</v>
      </c>
    </row>
    <row r="741" spans="1:8" ht="16.5">
      <c r="A741" s="106"/>
      <c r="B741" s="17" t="s">
        <v>83</v>
      </c>
      <c r="C741" s="106">
        <v>2</v>
      </c>
      <c r="D741" s="106">
        <v>6</v>
      </c>
      <c r="E741" s="106">
        <v>2.5</v>
      </c>
      <c r="F741" s="106"/>
      <c r="G741" s="106"/>
      <c r="H741" s="105">
        <f t="shared" ref="H741:H743" si="26">PRODUCT(C741:G741)</f>
        <v>30</v>
      </c>
    </row>
    <row r="742" spans="1:8" ht="16.5">
      <c r="A742" s="106"/>
      <c r="B742" s="17" t="s">
        <v>30</v>
      </c>
      <c r="C742" s="106">
        <v>1</v>
      </c>
      <c r="D742" s="106">
        <v>6</v>
      </c>
      <c r="E742" s="106">
        <v>1.5</v>
      </c>
      <c r="F742" s="106"/>
      <c r="G742" s="106"/>
      <c r="H742" s="105">
        <f t="shared" si="26"/>
        <v>9</v>
      </c>
    </row>
    <row r="743" spans="1:8" ht="16.5">
      <c r="A743" s="20"/>
      <c r="B743" s="21" t="s">
        <v>343</v>
      </c>
      <c r="C743" s="22"/>
      <c r="D743" s="22"/>
      <c r="E743" s="20"/>
      <c r="F743" s="20"/>
      <c r="G743" s="20"/>
      <c r="H743" s="105">
        <f t="shared" si="26"/>
        <v>0</v>
      </c>
    </row>
    <row r="744" spans="1:8" ht="16.5">
      <c r="A744" s="20"/>
      <c r="B744" s="32"/>
      <c r="C744" s="22"/>
      <c r="D744" s="22"/>
      <c r="E744" s="20"/>
      <c r="F744" s="20"/>
      <c r="G744" s="20"/>
      <c r="H744" s="23">
        <f>SUM(H740:H743)</f>
        <v>129</v>
      </c>
    </row>
    <row r="745" spans="1:8" ht="16.5">
      <c r="A745" s="20"/>
      <c r="B745" s="21"/>
      <c r="C745" s="22"/>
      <c r="D745" s="22"/>
      <c r="E745" s="20"/>
      <c r="F745" s="23" t="s">
        <v>115</v>
      </c>
      <c r="G745" s="23">
        <f>H744</f>
        <v>129</v>
      </c>
      <c r="H745" s="23" t="s">
        <v>544</v>
      </c>
    </row>
    <row r="746" spans="1:8" ht="16.5">
      <c r="A746" s="104">
        <v>52.1</v>
      </c>
      <c r="B746" s="11" t="s">
        <v>82</v>
      </c>
      <c r="C746" s="106"/>
      <c r="D746" s="106"/>
      <c r="E746" s="106"/>
      <c r="F746" s="106"/>
      <c r="G746" s="106"/>
      <c r="H746" s="6"/>
    </row>
    <row r="747" spans="1:8" ht="16.5">
      <c r="A747" s="104"/>
      <c r="B747" s="17" t="s">
        <v>562</v>
      </c>
      <c r="C747" s="106">
        <v>2</v>
      </c>
      <c r="D747" s="106">
        <v>6</v>
      </c>
      <c r="E747" s="106">
        <v>2</v>
      </c>
      <c r="F747" s="106"/>
      <c r="G747" s="106"/>
      <c r="H747" s="6">
        <f>PRODUCT(C747:G747)</f>
        <v>24</v>
      </c>
    </row>
    <row r="748" spans="1:8" ht="16.5">
      <c r="A748" s="104"/>
      <c r="B748" s="11"/>
      <c r="C748" s="106"/>
      <c r="D748" s="106"/>
      <c r="E748" s="106"/>
      <c r="F748" s="104" t="s">
        <v>115</v>
      </c>
      <c r="G748" s="6">
        <f>ROUNDUP(H747,1)</f>
        <v>24</v>
      </c>
      <c r="H748" s="6" t="s">
        <v>544</v>
      </c>
    </row>
    <row r="749" spans="1:8" ht="16.5">
      <c r="A749" s="104">
        <v>53.1</v>
      </c>
      <c r="B749" s="11" t="s">
        <v>83</v>
      </c>
      <c r="C749" s="106">
        <v>2</v>
      </c>
      <c r="D749" s="106">
        <v>6</v>
      </c>
      <c r="E749" s="106"/>
      <c r="F749" s="106"/>
      <c r="G749" s="106"/>
      <c r="H749" s="6">
        <f>PRODUCT(C749:G749)</f>
        <v>12</v>
      </c>
    </row>
    <row r="750" spans="1:8" ht="16.5">
      <c r="A750" s="104"/>
      <c r="B750" s="11"/>
      <c r="C750" s="106"/>
      <c r="D750" s="106"/>
      <c r="E750" s="106"/>
      <c r="F750" s="104" t="s">
        <v>115</v>
      </c>
      <c r="G750" s="6">
        <f>ROUNDUP(H749,1)</f>
        <v>12</v>
      </c>
      <c r="H750" s="6" t="s">
        <v>339</v>
      </c>
    </row>
    <row r="751" spans="1:8" ht="16.5">
      <c r="A751" s="104">
        <v>54.1</v>
      </c>
      <c r="B751" s="11" t="s">
        <v>563</v>
      </c>
      <c r="C751" s="106"/>
      <c r="D751" s="106"/>
      <c r="E751" s="106"/>
      <c r="F751" s="106"/>
      <c r="G751" s="106"/>
      <c r="H751" s="6"/>
    </row>
    <row r="752" spans="1:8" ht="16.5">
      <c r="A752" s="104"/>
      <c r="B752" s="17" t="s">
        <v>564</v>
      </c>
      <c r="C752" s="106">
        <v>6</v>
      </c>
      <c r="D752" s="106">
        <v>3</v>
      </c>
      <c r="E752" s="106"/>
      <c r="F752" s="106"/>
      <c r="G752" s="106"/>
      <c r="H752" s="6">
        <f>PRODUCT(C752:G752)</f>
        <v>18</v>
      </c>
    </row>
    <row r="753" spans="1:8" ht="16.5">
      <c r="A753" s="104"/>
      <c r="B753" s="11"/>
      <c r="C753" s="106"/>
      <c r="D753" s="106"/>
      <c r="E753" s="106"/>
      <c r="F753" s="104" t="s">
        <v>115</v>
      </c>
      <c r="G753" s="6">
        <f>ROUNDUP(H752,1)</f>
        <v>18</v>
      </c>
      <c r="H753" s="6" t="s">
        <v>339</v>
      </c>
    </row>
    <row r="754" spans="1:8" ht="16.5">
      <c r="A754" s="104">
        <v>54.2</v>
      </c>
      <c r="B754" s="11" t="s">
        <v>565</v>
      </c>
      <c r="C754" s="106"/>
      <c r="D754" s="106"/>
      <c r="E754" s="106"/>
      <c r="F754" s="106"/>
      <c r="G754" s="106"/>
      <c r="H754" s="6"/>
    </row>
    <row r="755" spans="1:8" ht="16.5">
      <c r="A755" s="104"/>
      <c r="B755" s="17" t="s">
        <v>97</v>
      </c>
      <c r="C755" s="106">
        <v>6</v>
      </c>
      <c r="D755" s="106">
        <v>2</v>
      </c>
      <c r="E755" s="106"/>
      <c r="F755" s="106"/>
      <c r="G755" s="106"/>
      <c r="H755" s="6">
        <f>PRODUCT(C755:G755)</f>
        <v>12</v>
      </c>
    </row>
    <row r="756" spans="1:8" ht="16.5">
      <c r="A756" s="104"/>
      <c r="B756" s="11"/>
      <c r="C756" s="106"/>
      <c r="D756" s="106"/>
      <c r="E756" s="106"/>
      <c r="F756" s="104" t="s">
        <v>115</v>
      </c>
      <c r="G756" s="6">
        <f>ROUNDUP(H755,1)</f>
        <v>12</v>
      </c>
      <c r="H756" s="6" t="s">
        <v>339</v>
      </c>
    </row>
    <row r="757" spans="1:8" ht="16.5">
      <c r="A757" s="104">
        <v>56.3</v>
      </c>
      <c r="B757" s="11" t="s">
        <v>302</v>
      </c>
      <c r="C757" s="106">
        <v>1</v>
      </c>
      <c r="D757" s="106">
        <v>2</v>
      </c>
      <c r="E757" s="106"/>
      <c r="F757" s="106"/>
      <c r="G757" s="106"/>
      <c r="H757" s="6">
        <f>PRODUCT(C757:G757)</f>
        <v>2</v>
      </c>
    </row>
    <row r="758" spans="1:8" ht="16.5">
      <c r="A758" s="104"/>
      <c r="B758" s="11"/>
      <c r="C758" s="106"/>
      <c r="D758" s="106"/>
      <c r="E758" s="106"/>
      <c r="F758" s="104" t="s">
        <v>115</v>
      </c>
      <c r="G758" s="6">
        <f>ROUNDUP(H757,1)</f>
        <v>2</v>
      </c>
      <c r="H758" s="6" t="s">
        <v>339</v>
      </c>
    </row>
    <row r="759" spans="1:8" ht="16.5">
      <c r="A759" s="104">
        <v>56.4</v>
      </c>
      <c r="B759" s="11" t="s">
        <v>303</v>
      </c>
      <c r="C759" s="106">
        <v>1</v>
      </c>
      <c r="D759" s="106">
        <v>4</v>
      </c>
      <c r="E759" s="106"/>
      <c r="F759" s="106"/>
      <c r="G759" s="106"/>
      <c r="H759" s="6">
        <f>PRODUCT(C759:G759)</f>
        <v>4</v>
      </c>
    </row>
    <row r="760" spans="1:8" ht="16.5">
      <c r="A760" s="104"/>
      <c r="B760" s="11"/>
      <c r="C760" s="106"/>
      <c r="D760" s="106"/>
      <c r="E760" s="106"/>
      <c r="F760" s="104" t="s">
        <v>115</v>
      </c>
      <c r="G760" s="6">
        <f>ROUNDUP(H759,1)</f>
        <v>4</v>
      </c>
      <c r="H760" s="6" t="s">
        <v>339</v>
      </c>
    </row>
    <row r="761" spans="1:8" ht="16.5">
      <c r="A761" s="30">
        <v>57</v>
      </c>
      <c r="B761" s="11" t="s">
        <v>304</v>
      </c>
      <c r="C761" s="106">
        <v>6</v>
      </c>
      <c r="D761" s="106">
        <v>1</v>
      </c>
      <c r="E761" s="106"/>
      <c r="F761" s="106"/>
      <c r="G761" s="106"/>
      <c r="H761" s="6">
        <f>PRODUCT(C761:G761)</f>
        <v>6</v>
      </c>
    </row>
    <row r="762" spans="1:8" ht="16.5">
      <c r="A762" s="30"/>
      <c r="B762" s="11"/>
      <c r="C762" s="106"/>
      <c r="D762" s="106"/>
      <c r="E762" s="106"/>
      <c r="F762" s="104" t="s">
        <v>115</v>
      </c>
      <c r="G762" s="6">
        <f>ROUNDUP(H761,1)</f>
        <v>6</v>
      </c>
      <c r="H762" s="6" t="s">
        <v>339</v>
      </c>
    </row>
    <row r="763" spans="1:8" ht="16.5">
      <c r="A763" s="104">
        <v>58.3</v>
      </c>
      <c r="B763" s="11" t="s">
        <v>566</v>
      </c>
      <c r="C763" s="106"/>
      <c r="D763" s="106"/>
      <c r="E763" s="106"/>
      <c r="F763" s="106"/>
      <c r="G763" s="106"/>
      <c r="H763" s="105"/>
    </row>
    <row r="764" spans="1:8" ht="16.5">
      <c r="A764" s="106"/>
      <c r="B764" s="11" t="s">
        <v>84</v>
      </c>
      <c r="C764" s="106"/>
      <c r="D764" s="106"/>
      <c r="E764" s="106"/>
      <c r="F764" s="106"/>
      <c r="G764" s="106"/>
      <c r="H764" s="105"/>
    </row>
    <row r="765" spans="1:8" ht="16.5">
      <c r="A765" s="106"/>
      <c r="B765" s="17" t="s">
        <v>305</v>
      </c>
      <c r="C765" s="106">
        <v>1</v>
      </c>
      <c r="D765" s="106">
        <v>4</v>
      </c>
      <c r="E765" s="106">
        <v>10</v>
      </c>
      <c r="F765" s="106"/>
      <c r="G765" s="106"/>
      <c r="H765" s="105">
        <f>PRODUCT(C765:G765)</f>
        <v>40</v>
      </c>
    </row>
    <row r="766" spans="1:8" ht="16.5">
      <c r="A766" s="106"/>
      <c r="B766" s="17" t="s">
        <v>567</v>
      </c>
      <c r="C766" s="106">
        <v>2</v>
      </c>
      <c r="D766" s="106">
        <v>3</v>
      </c>
      <c r="E766" s="106">
        <v>1</v>
      </c>
      <c r="F766" s="106"/>
      <c r="G766" s="106"/>
      <c r="H766" s="105">
        <f>PRODUCT(C766:G766)</f>
        <v>6</v>
      </c>
    </row>
    <row r="767" spans="1:8" ht="16.5">
      <c r="A767" s="106"/>
      <c r="B767" s="17" t="s">
        <v>85</v>
      </c>
      <c r="C767" s="106">
        <v>6</v>
      </c>
      <c r="D767" s="106">
        <v>2</v>
      </c>
      <c r="E767" s="106">
        <v>1</v>
      </c>
      <c r="F767" s="106"/>
      <c r="G767" s="106"/>
      <c r="H767" s="105">
        <f>PRODUCT(C767:G767)</f>
        <v>12</v>
      </c>
    </row>
    <row r="768" spans="1:8" ht="16.5">
      <c r="A768" s="106"/>
      <c r="B768" s="17" t="s">
        <v>306</v>
      </c>
      <c r="C768" s="106">
        <v>2</v>
      </c>
      <c r="D768" s="106">
        <v>2</v>
      </c>
      <c r="E768" s="106">
        <v>0.5</v>
      </c>
      <c r="F768" s="106"/>
      <c r="G768" s="106"/>
      <c r="H768" s="105">
        <f>PRODUCT(C768:G768)</f>
        <v>2</v>
      </c>
    </row>
    <row r="769" spans="1:8" ht="16.5">
      <c r="A769" s="20"/>
      <c r="B769" s="21" t="s">
        <v>343</v>
      </c>
      <c r="C769" s="22"/>
      <c r="D769" s="22"/>
      <c r="E769" s="20"/>
      <c r="F769" s="20"/>
      <c r="G769" s="20"/>
      <c r="H769" s="20">
        <f>I770-I769</f>
        <v>0</v>
      </c>
    </row>
    <row r="770" spans="1:8" ht="16.5">
      <c r="A770" s="20"/>
      <c r="B770" s="32"/>
      <c r="C770" s="22"/>
      <c r="D770" s="22"/>
      <c r="E770" s="20"/>
      <c r="F770" s="20"/>
      <c r="G770" s="20"/>
      <c r="H770" s="23">
        <f>SUM(H765:H769)</f>
        <v>60</v>
      </c>
    </row>
    <row r="771" spans="1:8" ht="16.5">
      <c r="A771" s="20"/>
      <c r="B771" s="21"/>
      <c r="C771" s="22"/>
      <c r="D771" s="22"/>
      <c r="E771" s="20"/>
      <c r="F771" s="23" t="s">
        <v>115</v>
      </c>
      <c r="G771" s="23">
        <f>H770</f>
        <v>60</v>
      </c>
      <c r="H771" s="23" t="s">
        <v>544</v>
      </c>
    </row>
    <row r="772" spans="1:8" ht="16.5">
      <c r="A772" s="106"/>
      <c r="B772" s="11" t="s">
        <v>86</v>
      </c>
      <c r="C772" s="106"/>
      <c r="D772" s="106"/>
      <c r="E772" s="106"/>
      <c r="F772" s="106"/>
      <c r="G772" s="106"/>
      <c r="H772" s="105"/>
    </row>
    <row r="773" spans="1:8" ht="16.5">
      <c r="A773" s="106"/>
      <c r="B773" s="17" t="s">
        <v>305</v>
      </c>
      <c r="C773" s="106">
        <v>1</v>
      </c>
      <c r="D773" s="106">
        <v>4</v>
      </c>
      <c r="E773" s="106">
        <v>16</v>
      </c>
      <c r="F773" s="106"/>
      <c r="G773" s="106"/>
      <c r="H773" s="105">
        <f t="shared" ref="H773:H778" si="27">PRODUCT(C773:G773)</f>
        <v>64</v>
      </c>
    </row>
    <row r="774" spans="1:8" ht="16.5">
      <c r="A774" s="106"/>
      <c r="B774" s="17" t="s">
        <v>567</v>
      </c>
      <c r="C774" s="106">
        <v>2</v>
      </c>
      <c r="D774" s="106">
        <v>3</v>
      </c>
      <c r="E774" s="106">
        <v>1.5</v>
      </c>
      <c r="F774" s="106"/>
      <c r="G774" s="106"/>
      <c r="H774" s="105">
        <f t="shared" si="27"/>
        <v>9</v>
      </c>
    </row>
    <row r="775" spans="1:8" s="3" customFormat="1" ht="16.5">
      <c r="A775" s="106"/>
      <c r="B775" s="17" t="s">
        <v>85</v>
      </c>
      <c r="C775" s="106">
        <v>6</v>
      </c>
      <c r="D775" s="106">
        <v>2</v>
      </c>
      <c r="E775" s="106">
        <v>2.5</v>
      </c>
      <c r="F775" s="106"/>
      <c r="G775" s="106"/>
      <c r="H775" s="105">
        <f t="shared" si="27"/>
        <v>30</v>
      </c>
    </row>
    <row r="776" spans="1:8" ht="16.5">
      <c r="A776" s="106"/>
      <c r="B776" s="17" t="s">
        <v>87</v>
      </c>
      <c r="C776" s="106">
        <v>1</v>
      </c>
      <c r="D776" s="106">
        <v>2</v>
      </c>
      <c r="E776" s="106">
        <v>10.5</v>
      </c>
      <c r="F776" s="106"/>
      <c r="G776" s="106"/>
      <c r="H776" s="105">
        <f t="shared" si="27"/>
        <v>21</v>
      </c>
    </row>
    <row r="777" spans="1:8" ht="16.5">
      <c r="A777" s="106"/>
      <c r="B777" s="17" t="s">
        <v>567</v>
      </c>
      <c r="C777" s="106">
        <v>2</v>
      </c>
      <c r="D777" s="106">
        <v>3</v>
      </c>
      <c r="E777" s="106">
        <v>1.5</v>
      </c>
      <c r="F777" s="106"/>
      <c r="G777" s="106"/>
      <c r="H777" s="105">
        <f t="shared" si="27"/>
        <v>9</v>
      </c>
    </row>
    <row r="778" spans="1:8" ht="16.5">
      <c r="A778" s="106"/>
      <c r="B778" s="17" t="s">
        <v>85</v>
      </c>
      <c r="C778" s="106">
        <v>6</v>
      </c>
      <c r="D778" s="106">
        <v>1</v>
      </c>
      <c r="E778" s="106">
        <v>2.5</v>
      </c>
      <c r="F778" s="106"/>
      <c r="G778" s="106"/>
      <c r="H778" s="105">
        <f t="shared" si="27"/>
        <v>15</v>
      </c>
    </row>
    <row r="779" spans="1:8" ht="16.5">
      <c r="A779" s="20"/>
      <c r="B779" s="21" t="s">
        <v>343</v>
      </c>
      <c r="C779" s="22"/>
      <c r="D779" s="22"/>
      <c r="E779" s="20"/>
      <c r="F779" s="20"/>
      <c r="G779" s="20"/>
      <c r="H779" s="20">
        <f>I780-I779</f>
        <v>0</v>
      </c>
    </row>
    <row r="780" spans="1:8" ht="16.5">
      <c r="A780" s="20"/>
      <c r="B780" s="32"/>
      <c r="C780" s="22"/>
      <c r="D780" s="22"/>
      <c r="E780" s="20"/>
      <c r="F780" s="20"/>
      <c r="G780" s="20"/>
      <c r="H780" s="23">
        <f>SUM(H773:H779)</f>
        <v>148</v>
      </c>
    </row>
    <row r="781" spans="1:8" ht="16.5">
      <c r="A781" s="20"/>
      <c r="B781" s="21"/>
      <c r="C781" s="22"/>
      <c r="D781" s="22"/>
      <c r="E781" s="20"/>
      <c r="F781" s="23" t="s">
        <v>115</v>
      </c>
      <c r="G781" s="23">
        <f>H780</f>
        <v>148</v>
      </c>
      <c r="H781" s="23" t="s">
        <v>544</v>
      </c>
    </row>
    <row r="782" spans="1:8" ht="33">
      <c r="A782" s="104">
        <v>59.5</v>
      </c>
      <c r="B782" s="11" t="s">
        <v>140</v>
      </c>
      <c r="C782" s="106"/>
      <c r="D782" s="106"/>
      <c r="E782" s="106"/>
      <c r="F782" s="106"/>
      <c r="G782" s="106"/>
      <c r="H782" s="105"/>
    </row>
    <row r="783" spans="1:8" ht="16.5">
      <c r="A783" s="106"/>
      <c r="B783" s="17" t="s">
        <v>307</v>
      </c>
      <c r="C783" s="106">
        <v>1</v>
      </c>
      <c r="D783" s="106">
        <v>2</v>
      </c>
      <c r="E783" s="106"/>
      <c r="F783" s="106"/>
      <c r="G783" s="106"/>
      <c r="H783" s="105">
        <f>PRODUCT(C783:G783)</f>
        <v>2</v>
      </c>
    </row>
    <row r="784" spans="1:8" ht="16.5">
      <c r="A784" s="106"/>
      <c r="B784" s="17" t="s">
        <v>308</v>
      </c>
      <c r="C784" s="106">
        <v>1</v>
      </c>
      <c r="D784" s="106">
        <v>2</v>
      </c>
      <c r="E784" s="106"/>
      <c r="F784" s="106"/>
      <c r="G784" s="106"/>
      <c r="H784" s="105">
        <f>PRODUCT(C784:G784)</f>
        <v>2</v>
      </c>
    </row>
    <row r="785" spans="1:8" ht="16.5">
      <c r="A785" s="106"/>
      <c r="B785" s="17" t="s">
        <v>87</v>
      </c>
      <c r="C785" s="106">
        <v>1</v>
      </c>
      <c r="D785" s="106">
        <v>2</v>
      </c>
      <c r="E785" s="106"/>
      <c r="F785" s="106"/>
      <c r="G785" s="106"/>
      <c r="H785" s="105">
        <f>PRODUCT(C785:G785)</f>
        <v>2</v>
      </c>
    </row>
    <row r="786" spans="1:8" ht="16.5">
      <c r="A786" s="106"/>
      <c r="B786" s="17"/>
      <c r="C786" s="106"/>
      <c r="D786" s="106"/>
      <c r="E786" s="106"/>
      <c r="F786" s="106"/>
      <c r="G786" s="106"/>
      <c r="H786" s="105">
        <f>SUM(H783:H785)</f>
        <v>6</v>
      </c>
    </row>
    <row r="787" spans="1:8" ht="16.5">
      <c r="A787" s="106"/>
      <c r="B787" s="17"/>
      <c r="C787" s="106"/>
      <c r="D787" s="106"/>
      <c r="E787" s="106"/>
      <c r="F787" s="104" t="s">
        <v>115</v>
      </c>
      <c r="G787" s="6">
        <f>ROUNDUP(H786,1)</f>
        <v>6</v>
      </c>
      <c r="H787" s="6" t="s">
        <v>339</v>
      </c>
    </row>
    <row r="788" spans="1:8" ht="16.5">
      <c r="A788" s="30">
        <v>60</v>
      </c>
      <c r="B788" s="11" t="s">
        <v>88</v>
      </c>
      <c r="C788" s="106"/>
      <c r="D788" s="106"/>
      <c r="E788" s="106"/>
      <c r="F788" s="106"/>
      <c r="G788" s="106"/>
      <c r="H788" s="105"/>
    </row>
    <row r="789" spans="1:8" ht="16.5">
      <c r="A789" s="106"/>
      <c r="B789" s="17" t="s">
        <v>309</v>
      </c>
      <c r="C789" s="106">
        <v>6</v>
      </c>
      <c r="D789" s="106">
        <v>5</v>
      </c>
      <c r="E789" s="106"/>
      <c r="F789" s="106"/>
      <c r="G789" s="106"/>
      <c r="H789" s="6">
        <f>PRODUCT(C789:G789)</f>
        <v>30</v>
      </c>
    </row>
    <row r="790" spans="1:8" ht="16.5">
      <c r="A790" s="106"/>
      <c r="B790" s="17"/>
      <c r="C790" s="106"/>
      <c r="D790" s="106"/>
      <c r="E790" s="106"/>
      <c r="F790" s="104" t="s">
        <v>115</v>
      </c>
      <c r="G790" s="6">
        <f>ROUNDUP(H789,1)</f>
        <v>30</v>
      </c>
      <c r="H790" s="6" t="s">
        <v>339</v>
      </c>
    </row>
    <row r="791" spans="1:8" ht="16.5">
      <c r="A791" s="31"/>
      <c r="B791" s="11" t="s">
        <v>568</v>
      </c>
      <c r="C791" s="106"/>
      <c r="D791" s="106"/>
      <c r="E791" s="106"/>
      <c r="F791" s="106"/>
      <c r="G791" s="106"/>
      <c r="H791" s="105"/>
    </row>
    <row r="792" spans="1:8" ht="16.5">
      <c r="A792" s="106"/>
      <c r="B792" s="11" t="s">
        <v>675</v>
      </c>
      <c r="C792" s="106"/>
      <c r="D792" s="106"/>
      <c r="E792" s="106"/>
      <c r="F792" s="106"/>
      <c r="G792" s="106"/>
      <c r="H792" s="105"/>
    </row>
    <row r="793" spans="1:8" ht="16.5">
      <c r="A793" s="106"/>
      <c r="B793" s="17" t="s">
        <v>89</v>
      </c>
      <c r="C793" s="106">
        <v>2</v>
      </c>
      <c r="D793" s="106">
        <v>2</v>
      </c>
      <c r="E793" s="106">
        <v>5</v>
      </c>
      <c r="F793" s="106"/>
      <c r="G793" s="106"/>
      <c r="H793" s="105">
        <f>PRODUCT(C793:G793)</f>
        <v>20</v>
      </c>
    </row>
    <row r="794" spans="1:8" ht="16.5">
      <c r="A794" s="106"/>
      <c r="B794" s="11"/>
      <c r="C794" s="106"/>
      <c r="D794" s="106"/>
      <c r="E794" s="106"/>
      <c r="F794" s="104" t="s">
        <v>115</v>
      </c>
      <c r="G794" s="6">
        <f>+H793</f>
        <v>20</v>
      </c>
      <c r="H794" s="6" t="s">
        <v>544</v>
      </c>
    </row>
    <row r="795" spans="1:8" ht="16.5">
      <c r="A795" s="106"/>
      <c r="B795" s="11" t="s">
        <v>569</v>
      </c>
      <c r="C795" s="106"/>
      <c r="D795" s="106"/>
      <c r="E795" s="106"/>
      <c r="F795" s="106"/>
      <c r="G795" s="106"/>
      <c r="H795" s="6"/>
    </row>
    <row r="796" spans="1:8" ht="16.5">
      <c r="A796" s="106"/>
      <c r="B796" s="17" t="s">
        <v>89</v>
      </c>
      <c r="C796" s="106">
        <v>1</v>
      </c>
      <c r="D796" s="106">
        <v>1</v>
      </c>
      <c r="E796" s="106">
        <v>20</v>
      </c>
      <c r="F796" s="106"/>
      <c r="G796" s="106"/>
      <c r="H796" s="105">
        <f>PRODUCT(C796:G796)</f>
        <v>20</v>
      </c>
    </row>
    <row r="797" spans="1:8" ht="16.5">
      <c r="A797" s="106"/>
      <c r="B797" s="11"/>
      <c r="C797" s="106"/>
      <c r="D797" s="106"/>
      <c r="E797" s="106"/>
      <c r="F797" s="104" t="s">
        <v>115</v>
      </c>
      <c r="G797" s="6">
        <f>+H796</f>
        <v>20</v>
      </c>
      <c r="H797" s="6" t="s">
        <v>544</v>
      </c>
    </row>
    <row r="798" spans="1:8" ht="16.5">
      <c r="A798" s="106"/>
      <c r="B798" s="11" t="s">
        <v>570</v>
      </c>
      <c r="C798" s="106"/>
      <c r="D798" s="106"/>
      <c r="E798" s="106"/>
      <c r="F798" s="106"/>
      <c r="G798" s="106"/>
      <c r="H798" s="105"/>
    </row>
    <row r="799" spans="1:8" ht="16.5">
      <c r="A799" s="106"/>
      <c r="B799" s="17" t="s">
        <v>571</v>
      </c>
      <c r="C799" s="106">
        <v>1</v>
      </c>
      <c r="D799" s="106">
        <v>4</v>
      </c>
      <c r="E799" s="106"/>
      <c r="F799" s="106"/>
      <c r="G799" s="106"/>
      <c r="H799" s="105">
        <f>PRODUCT(C799:G799)</f>
        <v>4</v>
      </c>
    </row>
    <row r="800" spans="1:8" ht="16.5">
      <c r="A800" s="106"/>
      <c r="B800" s="17"/>
      <c r="C800" s="106"/>
      <c r="D800" s="106"/>
      <c r="E800" s="106"/>
      <c r="F800" s="104" t="s">
        <v>115</v>
      </c>
      <c r="G800" s="6">
        <f>+H799</f>
        <v>4</v>
      </c>
      <c r="H800" s="6" t="s">
        <v>339</v>
      </c>
    </row>
    <row r="801" spans="1:8" s="2" customFormat="1" ht="16.5">
      <c r="A801" s="106"/>
      <c r="B801" s="11" t="s">
        <v>572</v>
      </c>
      <c r="C801" s="106"/>
      <c r="D801" s="106"/>
      <c r="E801" s="106"/>
      <c r="F801" s="106"/>
      <c r="G801" s="106"/>
      <c r="H801" s="105"/>
    </row>
    <row r="802" spans="1:8" s="2" customFormat="1" ht="16.5">
      <c r="A802" s="106"/>
      <c r="B802" s="17" t="s">
        <v>573</v>
      </c>
      <c r="C802" s="106">
        <v>1</v>
      </c>
      <c r="D802" s="106">
        <v>4</v>
      </c>
      <c r="E802" s="106"/>
      <c r="F802" s="106"/>
      <c r="G802" s="106"/>
      <c r="H802" s="105">
        <f>PRODUCT(C802:G802)</f>
        <v>4</v>
      </c>
    </row>
    <row r="803" spans="1:8" s="2" customFormat="1" ht="16.5">
      <c r="A803" s="106"/>
      <c r="B803" s="17"/>
      <c r="C803" s="106"/>
      <c r="D803" s="106"/>
      <c r="E803" s="106"/>
      <c r="F803" s="104" t="s">
        <v>115</v>
      </c>
      <c r="G803" s="6">
        <f>+H802</f>
        <v>4</v>
      </c>
      <c r="H803" s="6" t="s">
        <v>339</v>
      </c>
    </row>
    <row r="804" spans="1:8" s="2" customFormat="1" ht="16.5">
      <c r="A804" s="106"/>
      <c r="B804" s="103" t="s">
        <v>141</v>
      </c>
      <c r="C804" s="106"/>
      <c r="D804" s="106"/>
      <c r="E804" s="106"/>
      <c r="F804" s="106"/>
      <c r="G804" s="106"/>
      <c r="H804" s="105"/>
    </row>
    <row r="805" spans="1:8" s="2" customFormat="1" ht="16.5">
      <c r="A805" s="31">
        <v>64.099999999999994</v>
      </c>
      <c r="B805" s="11" t="s">
        <v>310</v>
      </c>
      <c r="C805" s="106"/>
      <c r="D805" s="106"/>
      <c r="E805" s="106"/>
      <c r="F805" s="106"/>
      <c r="G805" s="106"/>
      <c r="H805" s="105"/>
    </row>
    <row r="806" spans="1:8" s="2" customFormat="1" ht="16.5">
      <c r="A806" s="106"/>
      <c r="B806" s="17" t="s">
        <v>90</v>
      </c>
      <c r="C806" s="106">
        <v>6</v>
      </c>
      <c r="D806" s="106">
        <v>2</v>
      </c>
      <c r="E806" s="106"/>
      <c r="F806" s="106"/>
      <c r="G806" s="106"/>
      <c r="H806" s="105">
        <f>PRODUCT(C806:G806)</f>
        <v>12</v>
      </c>
    </row>
    <row r="807" spans="1:8" s="2" customFormat="1" ht="16.5">
      <c r="A807" s="106"/>
      <c r="B807" s="17" t="s">
        <v>91</v>
      </c>
      <c r="C807" s="106">
        <v>6</v>
      </c>
      <c r="D807" s="106">
        <v>2</v>
      </c>
      <c r="E807" s="106"/>
      <c r="F807" s="106"/>
      <c r="G807" s="106"/>
      <c r="H807" s="105">
        <f>PRODUCT(C807:G807)</f>
        <v>12</v>
      </c>
    </row>
    <row r="808" spans="1:8" s="2" customFormat="1" ht="16.5">
      <c r="A808" s="106"/>
      <c r="B808" s="17" t="s">
        <v>87</v>
      </c>
      <c r="C808" s="106">
        <v>6</v>
      </c>
      <c r="D808" s="106">
        <v>1</v>
      </c>
      <c r="E808" s="106"/>
      <c r="F808" s="106"/>
      <c r="G808" s="106"/>
      <c r="H808" s="105">
        <f>PRODUCT(C808:G808)</f>
        <v>6</v>
      </c>
    </row>
    <row r="809" spans="1:8" s="2" customFormat="1" ht="16.5">
      <c r="A809" s="106"/>
      <c r="B809" s="17" t="s">
        <v>93</v>
      </c>
      <c r="C809" s="106">
        <v>1</v>
      </c>
      <c r="D809" s="106">
        <v>4</v>
      </c>
      <c r="E809" s="106"/>
      <c r="F809" s="106"/>
      <c r="G809" s="106"/>
      <c r="H809" s="105">
        <f>PRODUCT(C809:G809)</f>
        <v>4</v>
      </c>
    </row>
    <row r="810" spans="1:8" s="2" customFormat="1" ht="16.5">
      <c r="A810" s="106"/>
      <c r="B810" s="17" t="s">
        <v>94</v>
      </c>
      <c r="C810" s="106">
        <v>1</v>
      </c>
      <c r="D810" s="106">
        <v>6</v>
      </c>
      <c r="E810" s="106"/>
      <c r="F810" s="106"/>
      <c r="G810" s="106"/>
      <c r="H810" s="105">
        <f>PRODUCT(C810:G810)</f>
        <v>6</v>
      </c>
    </row>
    <row r="811" spans="1:8" s="2" customFormat="1" ht="16.5">
      <c r="A811" s="106"/>
      <c r="B811" s="17"/>
      <c r="C811" s="106"/>
      <c r="D811" s="106"/>
      <c r="E811" s="106"/>
      <c r="F811" s="106"/>
      <c r="G811" s="106"/>
      <c r="H811" s="6">
        <f>SUM(H806:H810)</f>
        <v>40</v>
      </c>
    </row>
    <row r="812" spans="1:8" s="2" customFormat="1" ht="16.5">
      <c r="A812" s="106"/>
      <c r="B812" s="17"/>
      <c r="C812" s="106"/>
      <c r="D812" s="106"/>
      <c r="E812" s="106"/>
      <c r="F812" s="104" t="s">
        <v>115</v>
      </c>
      <c r="G812" s="6">
        <f>ROUNDUP(H811,1)</f>
        <v>40</v>
      </c>
      <c r="H812" s="6" t="s">
        <v>339</v>
      </c>
    </row>
    <row r="813" spans="1:8" s="2" customFormat="1" ht="16.5">
      <c r="A813" s="106"/>
      <c r="B813" s="11" t="s">
        <v>96</v>
      </c>
      <c r="C813" s="106"/>
      <c r="D813" s="106"/>
      <c r="E813" s="106"/>
      <c r="F813" s="106"/>
      <c r="G813" s="106"/>
      <c r="H813" s="105"/>
    </row>
    <row r="814" spans="1:8" s="2" customFormat="1" ht="16.5">
      <c r="A814" s="106"/>
      <c r="B814" s="17" t="s">
        <v>90</v>
      </c>
      <c r="C814" s="106">
        <v>6</v>
      </c>
      <c r="D814" s="106">
        <v>2</v>
      </c>
      <c r="E814" s="106"/>
      <c r="F814" s="106"/>
      <c r="G814" s="106"/>
      <c r="H814" s="105">
        <f t="shared" ref="H814:H820" si="28">PRODUCT(C814:G814)</f>
        <v>12</v>
      </c>
    </row>
    <row r="815" spans="1:8" s="2" customFormat="1" ht="16.5">
      <c r="A815" s="106"/>
      <c r="B815" s="17" t="s">
        <v>91</v>
      </c>
      <c r="C815" s="106">
        <v>6</v>
      </c>
      <c r="D815" s="106">
        <v>2</v>
      </c>
      <c r="E815" s="106"/>
      <c r="F815" s="106"/>
      <c r="G815" s="106"/>
      <c r="H815" s="105">
        <f t="shared" si="28"/>
        <v>12</v>
      </c>
    </row>
    <row r="816" spans="1:8" s="2" customFormat="1" ht="16.5">
      <c r="A816" s="106"/>
      <c r="B816" s="17" t="s">
        <v>87</v>
      </c>
      <c r="C816" s="106">
        <v>6</v>
      </c>
      <c r="D816" s="106">
        <v>1</v>
      </c>
      <c r="E816" s="106"/>
      <c r="F816" s="106"/>
      <c r="G816" s="106"/>
      <c r="H816" s="105">
        <f t="shared" si="28"/>
        <v>6</v>
      </c>
    </row>
    <row r="817" spans="1:8" s="2" customFormat="1" ht="16.5">
      <c r="A817" s="106"/>
      <c r="B817" s="17" t="s">
        <v>49</v>
      </c>
      <c r="C817" s="106">
        <v>6</v>
      </c>
      <c r="D817" s="106">
        <v>2</v>
      </c>
      <c r="E817" s="106"/>
      <c r="F817" s="106"/>
      <c r="G817" s="106"/>
      <c r="H817" s="105">
        <f t="shared" si="28"/>
        <v>12</v>
      </c>
    </row>
    <row r="818" spans="1:8" s="2" customFormat="1" ht="16.5">
      <c r="A818" s="106"/>
      <c r="B818" s="17" t="s">
        <v>574</v>
      </c>
      <c r="C818" s="106">
        <v>6</v>
      </c>
      <c r="D818" s="106">
        <v>2</v>
      </c>
      <c r="E818" s="106"/>
      <c r="F818" s="106"/>
      <c r="G818" s="106"/>
      <c r="H818" s="105">
        <f t="shared" si="28"/>
        <v>12</v>
      </c>
    </row>
    <row r="819" spans="1:8" s="2" customFormat="1" ht="16.5">
      <c r="A819" s="106"/>
      <c r="B819" s="17" t="s">
        <v>575</v>
      </c>
      <c r="C819" s="106">
        <v>1</v>
      </c>
      <c r="D819" s="106">
        <v>2</v>
      </c>
      <c r="E819" s="106"/>
      <c r="F819" s="106"/>
      <c r="G819" s="106"/>
      <c r="H819" s="105">
        <f t="shared" si="28"/>
        <v>2</v>
      </c>
    </row>
    <row r="820" spans="1:8" s="2" customFormat="1" ht="16.5">
      <c r="A820" s="106"/>
      <c r="B820" s="17" t="s">
        <v>95</v>
      </c>
      <c r="C820" s="106">
        <v>1</v>
      </c>
      <c r="D820" s="106">
        <v>6</v>
      </c>
      <c r="E820" s="106"/>
      <c r="F820" s="106"/>
      <c r="G820" s="106"/>
      <c r="H820" s="105">
        <f t="shared" si="28"/>
        <v>6</v>
      </c>
    </row>
    <row r="821" spans="1:8" s="2" customFormat="1" ht="16.5">
      <c r="A821" s="106"/>
      <c r="B821" s="17"/>
      <c r="C821" s="106"/>
      <c r="D821" s="106"/>
      <c r="E821" s="106"/>
      <c r="F821" s="106"/>
      <c r="G821" s="106"/>
      <c r="H821" s="6">
        <f>SUM(H814:H820)</f>
        <v>62</v>
      </c>
    </row>
    <row r="822" spans="1:8" s="2" customFormat="1" ht="16.5">
      <c r="A822" s="106"/>
      <c r="B822" s="17"/>
      <c r="C822" s="106"/>
      <c r="D822" s="106"/>
      <c r="E822" s="106"/>
      <c r="F822" s="104" t="s">
        <v>115</v>
      </c>
      <c r="G822" s="6">
        <f>ROUNDUP(H821,1)</f>
        <v>62</v>
      </c>
      <c r="H822" s="6" t="s">
        <v>339</v>
      </c>
    </row>
    <row r="823" spans="1:8" s="2" customFormat="1" ht="16.5">
      <c r="A823" s="106"/>
      <c r="B823" s="11" t="s">
        <v>142</v>
      </c>
      <c r="C823" s="106"/>
      <c r="D823" s="106"/>
      <c r="E823" s="106"/>
      <c r="F823" s="106"/>
      <c r="G823" s="106"/>
      <c r="H823" s="105"/>
    </row>
    <row r="824" spans="1:8" s="2" customFormat="1" ht="16.5">
      <c r="A824" s="106"/>
      <c r="B824" s="17" t="s">
        <v>90</v>
      </c>
      <c r="C824" s="106">
        <v>6</v>
      </c>
      <c r="D824" s="106">
        <v>1</v>
      </c>
      <c r="E824" s="106"/>
      <c r="F824" s="106"/>
      <c r="G824" s="106"/>
      <c r="H824" s="105">
        <f>PRODUCT(C824:G824)</f>
        <v>6</v>
      </c>
    </row>
    <row r="825" spans="1:8" s="2" customFormat="1" ht="16.5">
      <c r="A825" s="106"/>
      <c r="B825" s="17"/>
      <c r="C825" s="106"/>
      <c r="D825" s="106"/>
      <c r="E825" s="106"/>
      <c r="F825" s="104" t="s">
        <v>115</v>
      </c>
      <c r="G825" s="6">
        <f>ROUNDUP(H824,1)</f>
        <v>6</v>
      </c>
      <c r="H825" s="6" t="s">
        <v>339</v>
      </c>
    </row>
    <row r="826" spans="1:8" s="2" customFormat="1" ht="16.5">
      <c r="A826" s="104">
        <v>65.099999999999994</v>
      </c>
      <c r="B826" s="11" t="s">
        <v>226</v>
      </c>
      <c r="C826" s="106"/>
      <c r="D826" s="106"/>
      <c r="E826" s="106"/>
      <c r="F826" s="106"/>
      <c r="G826" s="106"/>
      <c r="H826" s="6"/>
    </row>
    <row r="827" spans="1:8" s="2" customFormat="1" ht="16.5">
      <c r="A827" s="106"/>
      <c r="B827" s="17" t="s">
        <v>311</v>
      </c>
      <c r="C827" s="106">
        <v>6</v>
      </c>
      <c r="D827" s="106">
        <v>4</v>
      </c>
      <c r="E827" s="106"/>
      <c r="F827" s="106"/>
      <c r="G827" s="106"/>
      <c r="H827" s="6">
        <f>PRODUCT(C827:G827)</f>
        <v>24</v>
      </c>
    </row>
    <row r="828" spans="1:8" s="2" customFormat="1" ht="16.5">
      <c r="A828" s="106"/>
      <c r="B828" s="17"/>
      <c r="C828" s="106"/>
      <c r="D828" s="106"/>
      <c r="E828" s="106"/>
      <c r="F828" s="104" t="s">
        <v>115</v>
      </c>
      <c r="G828" s="6">
        <f>ROUNDUP(H827,1)</f>
        <v>24</v>
      </c>
      <c r="H828" s="6" t="s">
        <v>339</v>
      </c>
    </row>
    <row r="829" spans="1:8" s="2" customFormat="1" ht="16.5">
      <c r="A829" s="30">
        <v>66</v>
      </c>
      <c r="B829" s="11" t="s">
        <v>98</v>
      </c>
      <c r="C829" s="106"/>
      <c r="D829" s="106"/>
      <c r="E829" s="106"/>
      <c r="F829" s="106"/>
      <c r="G829" s="106"/>
      <c r="H829" s="105"/>
    </row>
    <row r="830" spans="1:8" s="2" customFormat="1" ht="16.5">
      <c r="A830" s="106"/>
      <c r="B830" s="17" t="s">
        <v>312</v>
      </c>
      <c r="C830" s="106">
        <v>1</v>
      </c>
      <c r="D830" s="106">
        <v>4</v>
      </c>
      <c r="E830" s="106"/>
      <c r="F830" s="106"/>
      <c r="G830" s="106"/>
      <c r="H830" s="6">
        <f>PRODUCT(C830:G830)</f>
        <v>4</v>
      </c>
    </row>
    <row r="831" spans="1:8" s="2" customFormat="1" ht="16.5">
      <c r="A831" s="106"/>
      <c r="B831" s="17"/>
      <c r="C831" s="106"/>
      <c r="D831" s="106"/>
      <c r="E831" s="106"/>
      <c r="F831" s="104" t="s">
        <v>115</v>
      </c>
      <c r="G831" s="6">
        <f>ROUNDUP(H830,1)</f>
        <v>4</v>
      </c>
      <c r="H831" s="6" t="s">
        <v>339</v>
      </c>
    </row>
    <row r="832" spans="1:8" s="2" customFormat="1" ht="33">
      <c r="A832" s="30">
        <v>67</v>
      </c>
      <c r="B832" s="11" t="s">
        <v>313</v>
      </c>
      <c r="C832" s="106"/>
      <c r="D832" s="106"/>
      <c r="E832" s="106"/>
      <c r="F832" s="106"/>
      <c r="G832" s="106"/>
      <c r="H832" s="105"/>
    </row>
    <row r="833" spans="1:8" s="2" customFormat="1" ht="16.5">
      <c r="A833" s="106"/>
      <c r="B833" s="17" t="s">
        <v>90</v>
      </c>
      <c r="C833" s="106">
        <v>6</v>
      </c>
      <c r="D833" s="106">
        <v>2</v>
      </c>
      <c r="E833" s="106"/>
      <c r="F833" s="106"/>
      <c r="G833" s="106"/>
      <c r="H833" s="105">
        <f>PRODUCT(C833:G833)</f>
        <v>12</v>
      </c>
    </row>
    <row r="834" spans="1:8" s="2" customFormat="1" ht="16.5">
      <c r="A834" s="106"/>
      <c r="B834" s="17" t="s">
        <v>91</v>
      </c>
      <c r="C834" s="106">
        <v>6</v>
      </c>
      <c r="D834" s="106">
        <v>2</v>
      </c>
      <c r="E834" s="106"/>
      <c r="F834" s="106"/>
      <c r="G834" s="106"/>
      <c r="H834" s="105">
        <f>PRODUCT(C834:G834)</f>
        <v>12</v>
      </c>
    </row>
    <row r="835" spans="1:8" s="2" customFormat="1" ht="16.5">
      <c r="A835" s="106"/>
      <c r="B835" s="17" t="s">
        <v>99</v>
      </c>
      <c r="C835" s="106">
        <v>6</v>
      </c>
      <c r="D835" s="106">
        <v>1</v>
      </c>
      <c r="E835" s="106"/>
      <c r="F835" s="106"/>
      <c r="G835" s="106"/>
      <c r="H835" s="105">
        <f>PRODUCT(C835:G835)</f>
        <v>6</v>
      </c>
    </row>
    <row r="836" spans="1:8" s="2" customFormat="1" ht="16.5">
      <c r="A836" s="106"/>
      <c r="B836" s="17" t="s">
        <v>49</v>
      </c>
      <c r="C836" s="106">
        <v>6</v>
      </c>
      <c r="D836" s="106">
        <v>1</v>
      </c>
      <c r="E836" s="106"/>
      <c r="F836" s="106"/>
      <c r="G836" s="106"/>
      <c r="H836" s="105">
        <f>PRODUCT(C836:G836)</f>
        <v>6</v>
      </c>
    </row>
    <row r="837" spans="1:8" s="2" customFormat="1" ht="16.5">
      <c r="A837" s="106"/>
      <c r="B837" s="17"/>
      <c r="C837" s="106"/>
      <c r="D837" s="106"/>
      <c r="E837" s="106"/>
      <c r="F837" s="106"/>
      <c r="G837" s="106"/>
      <c r="H837" s="6">
        <f>SUM(H833:H836)</f>
        <v>36</v>
      </c>
    </row>
    <row r="838" spans="1:8" s="2" customFormat="1" ht="16.5">
      <c r="A838" s="106"/>
      <c r="B838" s="17"/>
      <c r="C838" s="106"/>
      <c r="D838" s="106"/>
      <c r="E838" s="106"/>
      <c r="F838" s="104" t="s">
        <v>115</v>
      </c>
      <c r="G838" s="6">
        <f>ROUNDUP(H837,1)</f>
        <v>36</v>
      </c>
      <c r="H838" s="6" t="s">
        <v>339</v>
      </c>
    </row>
    <row r="839" spans="1:8" s="2" customFormat="1" ht="33">
      <c r="A839" s="30">
        <v>68</v>
      </c>
      <c r="B839" s="11" t="s">
        <v>314</v>
      </c>
      <c r="C839" s="106"/>
      <c r="D839" s="106"/>
      <c r="E839" s="106"/>
      <c r="F839" s="106"/>
      <c r="G839" s="106"/>
      <c r="H839" s="105"/>
    </row>
    <row r="840" spans="1:8" s="2" customFormat="1" ht="16.5">
      <c r="A840" s="106"/>
      <c r="B840" s="17" t="s">
        <v>90</v>
      </c>
      <c r="C840" s="106">
        <v>6</v>
      </c>
      <c r="D840" s="106">
        <v>2</v>
      </c>
      <c r="E840" s="106"/>
      <c r="F840" s="106"/>
      <c r="G840" s="106"/>
      <c r="H840" s="105">
        <f>PRODUCT(C840:G840)</f>
        <v>12</v>
      </c>
    </row>
    <row r="841" spans="1:8" s="2" customFormat="1" ht="16.5">
      <c r="A841" s="106"/>
      <c r="B841" s="17" t="s">
        <v>91</v>
      </c>
      <c r="C841" s="106">
        <v>6</v>
      </c>
      <c r="D841" s="106">
        <v>2</v>
      </c>
      <c r="E841" s="106"/>
      <c r="F841" s="106"/>
      <c r="G841" s="106"/>
      <c r="H841" s="105">
        <f>PRODUCT(C841:G841)</f>
        <v>12</v>
      </c>
    </row>
    <row r="842" spans="1:8" s="2" customFormat="1" ht="16.5">
      <c r="A842" s="106"/>
      <c r="B842" s="17" t="s">
        <v>87</v>
      </c>
      <c r="C842" s="106">
        <v>6</v>
      </c>
      <c r="D842" s="106">
        <v>1</v>
      </c>
      <c r="E842" s="106"/>
      <c r="F842" s="106"/>
      <c r="G842" s="106"/>
      <c r="H842" s="105">
        <f>PRODUCT(C842:G842)</f>
        <v>6</v>
      </c>
    </row>
    <row r="843" spans="1:8" s="2" customFormat="1" ht="16.5">
      <c r="A843" s="106"/>
      <c r="B843" s="17"/>
      <c r="C843" s="106"/>
      <c r="D843" s="106"/>
      <c r="E843" s="106"/>
      <c r="F843" s="106"/>
      <c r="G843" s="106"/>
      <c r="H843" s="6">
        <f>SUM(H840:H842)</f>
        <v>30</v>
      </c>
    </row>
    <row r="844" spans="1:8" s="2" customFormat="1" ht="16.5">
      <c r="A844" s="106"/>
      <c r="B844" s="17"/>
      <c r="C844" s="106"/>
      <c r="D844" s="106"/>
      <c r="E844" s="106"/>
      <c r="F844" s="104" t="s">
        <v>115</v>
      </c>
      <c r="G844" s="6">
        <f>ROUNDUP(H843,1)</f>
        <v>30</v>
      </c>
      <c r="H844" s="6" t="s">
        <v>339</v>
      </c>
    </row>
    <row r="845" spans="1:8" s="2" customFormat="1" ht="16.5">
      <c r="A845" s="30">
        <v>69</v>
      </c>
      <c r="B845" s="11" t="s">
        <v>100</v>
      </c>
      <c r="C845" s="106"/>
      <c r="D845" s="106"/>
      <c r="E845" s="106"/>
      <c r="F845" s="106"/>
      <c r="G845" s="106"/>
      <c r="H845" s="105"/>
    </row>
    <row r="846" spans="1:8" s="2" customFormat="1" ht="16.5">
      <c r="A846" s="106"/>
      <c r="B846" s="17" t="s">
        <v>576</v>
      </c>
      <c r="C846" s="106">
        <v>6</v>
      </c>
      <c r="D846" s="106">
        <v>4</v>
      </c>
      <c r="E846" s="106"/>
      <c r="F846" s="106"/>
      <c r="G846" s="106"/>
      <c r="H846" s="105">
        <f>PRODUCT(C846:G846)</f>
        <v>24</v>
      </c>
    </row>
    <row r="847" spans="1:8" s="2" customFormat="1" ht="16.5">
      <c r="A847" s="106"/>
      <c r="B847" s="17"/>
      <c r="C847" s="106"/>
      <c r="D847" s="106"/>
      <c r="E847" s="106"/>
      <c r="F847" s="104" t="s">
        <v>115</v>
      </c>
      <c r="G847" s="6">
        <f>ROUNDUP(H846,1)</f>
        <v>24</v>
      </c>
      <c r="H847" s="6" t="s">
        <v>339</v>
      </c>
    </row>
    <row r="848" spans="1:8" s="2" customFormat="1" ht="16.5">
      <c r="A848" s="104">
        <v>70.099999999999994</v>
      </c>
      <c r="B848" s="11" t="s">
        <v>101</v>
      </c>
      <c r="C848" s="106"/>
      <c r="D848" s="106"/>
      <c r="E848" s="106"/>
      <c r="F848" s="106"/>
      <c r="G848" s="106"/>
      <c r="H848" s="105"/>
    </row>
    <row r="849" spans="1:8" s="2" customFormat="1" ht="16.5">
      <c r="A849" s="106"/>
      <c r="B849" s="17" t="s">
        <v>575</v>
      </c>
      <c r="C849" s="106">
        <v>1</v>
      </c>
      <c r="D849" s="106">
        <v>2</v>
      </c>
      <c r="E849" s="106"/>
      <c r="F849" s="106"/>
      <c r="G849" s="106"/>
      <c r="H849" s="105">
        <f>PRODUCT(C849:G849)</f>
        <v>2</v>
      </c>
    </row>
    <row r="850" spans="1:8" s="2" customFormat="1" ht="16.5">
      <c r="A850" s="106"/>
      <c r="B850" s="17" t="s">
        <v>95</v>
      </c>
      <c r="C850" s="106">
        <v>1</v>
      </c>
      <c r="D850" s="106">
        <v>8</v>
      </c>
      <c r="E850" s="106"/>
      <c r="F850" s="106"/>
      <c r="G850" s="106"/>
      <c r="H850" s="105">
        <f>PRODUCT(C850:G850)</f>
        <v>8</v>
      </c>
    </row>
    <row r="851" spans="1:8" s="2" customFormat="1" ht="33">
      <c r="A851" s="106"/>
      <c r="B851" s="17" t="s">
        <v>577</v>
      </c>
      <c r="C851" s="106">
        <v>1</v>
      </c>
      <c r="D851" s="106">
        <v>5</v>
      </c>
      <c r="E851" s="106"/>
      <c r="F851" s="106"/>
      <c r="G851" s="106"/>
      <c r="H851" s="105">
        <f>PRODUCT(C851:G851)</f>
        <v>5</v>
      </c>
    </row>
    <row r="852" spans="1:8" s="2" customFormat="1" ht="16.5">
      <c r="A852" s="106"/>
      <c r="B852" s="17"/>
      <c r="C852" s="106"/>
      <c r="D852" s="106"/>
      <c r="E852" s="106"/>
      <c r="F852" s="106"/>
      <c r="G852" s="106"/>
      <c r="H852" s="6">
        <f>SUM(H849:H851)</f>
        <v>15</v>
      </c>
    </row>
    <row r="853" spans="1:8" s="2" customFormat="1" ht="16.5">
      <c r="A853" s="106"/>
      <c r="B853" s="17"/>
      <c r="C853" s="106"/>
      <c r="D853" s="106"/>
      <c r="E853" s="106"/>
      <c r="F853" s="104" t="s">
        <v>115</v>
      </c>
      <c r="G853" s="6"/>
      <c r="H853" s="6" t="s">
        <v>339</v>
      </c>
    </row>
    <row r="854" spans="1:8" s="2" customFormat="1" ht="16.5">
      <c r="A854" s="104">
        <v>70.5</v>
      </c>
      <c r="B854" s="11" t="s">
        <v>102</v>
      </c>
      <c r="C854" s="106"/>
      <c r="D854" s="106"/>
      <c r="E854" s="106"/>
      <c r="F854" s="106"/>
      <c r="G854" s="106"/>
      <c r="H854" s="105"/>
    </row>
    <row r="855" spans="1:8" s="2" customFormat="1" ht="16.5">
      <c r="A855" s="106"/>
      <c r="B855" s="17" t="s">
        <v>90</v>
      </c>
      <c r="C855" s="106">
        <v>8</v>
      </c>
      <c r="D855" s="106">
        <v>2</v>
      </c>
      <c r="E855" s="106"/>
      <c r="F855" s="106"/>
      <c r="G855" s="106"/>
      <c r="H855" s="105">
        <f>PRODUCT(C855:G855)</f>
        <v>16</v>
      </c>
    </row>
    <row r="856" spans="1:8" s="2" customFormat="1" ht="16.5">
      <c r="A856" s="106"/>
      <c r="B856" s="17" t="s">
        <v>91</v>
      </c>
      <c r="C856" s="106">
        <v>8</v>
      </c>
      <c r="D856" s="106">
        <v>4</v>
      </c>
      <c r="E856" s="106"/>
      <c r="F856" s="106"/>
      <c r="G856" s="106"/>
      <c r="H856" s="105">
        <f>PRODUCT(C856:G856)</f>
        <v>32</v>
      </c>
    </row>
    <row r="857" spans="1:8" s="2" customFormat="1" ht="16.5">
      <c r="A857" s="106"/>
      <c r="B857" s="17" t="s">
        <v>87</v>
      </c>
      <c r="C857" s="106">
        <v>8</v>
      </c>
      <c r="D857" s="106">
        <v>2</v>
      </c>
      <c r="E857" s="106"/>
      <c r="F857" s="106"/>
      <c r="G857" s="106"/>
      <c r="H857" s="105">
        <f>PRODUCT(C857:G857)</f>
        <v>16</v>
      </c>
    </row>
    <row r="858" spans="1:8" s="2" customFormat="1" ht="16.5">
      <c r="A858" s="106"/>
      <c r="B858" s="17"/>
      <c r="C858" s="106"/>
      <c r="D858" s="106"/>
      <c r="E858" s="106"/>
      <c r="F858" s="106"/>
      <c r="G858" s="106"/>
      <c r="H858" s="6">
        <f>SUM(H855:H857)</f>
        <v>64</v>
      </c>
    </row>
    <row r="859" spans="1:8" s="2" customFormat="1" ht="16.5">
      <c r="A859" s="106"/>
      <c r="B859" s="17"/>
      <c r="C859" s="106"/>
      <c r="D859" s="106"/>
      <c r="E859" s="106"/>
      <c r="F859" s="104" t="s">
        <v>115</v>
      </c>
      <c r="G859" s="6"/>
      <c r="H859" s="6" t="s">
        <v>339</v>
      </c>
    </row>
    <row r="860" spans="1:8" s="2" customFormat="1" ht="49.5">
      <c r="A860" s="104" t="s">
        <v>315</v>
      </c>
      <c r="B860" s="11" t="s">
        <v>578</v>
      </c>
      <c r="C860" s="106"/>
      <c r="D860" s="106"/>
      <c r="E860" s="106"/>
      <c r="F860" s="106"/>
      <c r="G860" s="106"/>
      <c r="H860" s="6"/>
    </row>
    <row r="861" spans="1:8" s="2" customFormat="1" ht="16.5">
      <c r="A861" s="106"/>
      <c r="B861" s="17" t="s">
        <v>579</v>
      </c>
      <c r="C861" s="106">
        <v>6</v>
      </c>
      <c r="D861" s="106">
        <v>4</v>
      </c>
      <c r="E861" s="106"/>
      <c r="F861" s="106"/>
      <c r="G861" s="106"/>
      <c r="H861" s="105">
        <f>PRODUCT(C861:G861)</f>
        <v>24</v>
      </c>
    </row>
    <row r="862" spans="1:8" s="2" customFormat="1" ht="16.5">
      <c r="A862" s="106"/>
      <c r="B862" s="17"/>
      <c r="C862" s="106"/>
      <c r="D862" s="106"/>
      <c r="E862" s="106"/>
      <c r="F862" s="104" t="s">
        <v>115</v>
      </c>
      <c r="G862" s="6">
        <f>ROUNDUP(H861,1)</f>
        <v>24</v>
      </c>
      <c r="H862" s="6" t="s">
        <v>339</v>
      </c>
    </row>
    <row r="863" spans="1:8" s="3" customFormat="1" ht="16.5">
      <c r="A863" s="104" t="s">
        <v>316</v>
      </c>
      <c r="B863" s="11" t="s">
        <v>676</v>
      </c>
      <c r="C863" s="106"/>
      <c r="D863" s="106"/>
      <c r="E863" s="106"/>
      <c r="F863" s="106"/>
      <c r="G863" s="106"/>
      <c r="H863" s="105"/>
    </row>
    <row r="864" spans="1:8" s="3" customFormat="1" ht="16.5">
      <c r="A864" s="106"/>
      <c r="B864" s="17" t="s">
        <v>90</v>
      </c>
      <c r="C864" s="106">
        <v>6</v>
      </c>
      <c r="D864" s="106">
        <v>1</v>
      </c>
      <c r="E864" s="106"/>
      <c r="F864" s="106"/>
      <c r="G864" s="106"/>
      <c r="H864" s="105">
        <f>PRODUCT(C864:G864)</f>
        <v>6</v>
      </c>
    </row>
    <row r="865" spans="1:8" s="3" customFormat="1" ht="16.5">
      <c r="A865" s="106"/>
      <c r="B865" s="17" t="s">
        <v>91</v>
      </c>
      <c r="C865" s="106">
        <v>6</v>
      </c>
      <c r="D865" s="106">
        <v>2</v>
      </c>
      <c r="E865" s="106"/>
      <c r="F865" s="106"/>
      <c r="G865" s="106"/>
      <c r="H865" s="105">
        <f>PRODUCT(C865:G865)</f>
        <v>12</v>
      </c>
    </row>
    <row r="866" spans="1:8" s="3" customFormat="1" ht="16.5">
      <c r="A866" s="106"/>
      <c r="B866" s="17" t="s">
        <v>87</v>
      </c>
      <c r="C866" s="106">
        <v>6</v>
      </c>
      <c r="D866" s="106">
        <v>1</v>
      </c>
      <c r="E866" s="106"/>
      <c r="F866" s="106"/>
      <c r="G866" s="106"/>
      <c r="H866" s="105">
        <f>PRODUCT(C866:G866)</f>
        <v>6</v>
      </c>
    </row>
    <row r="867" spans="1:8" s="3" customFormat="1" ht="16.5">
      <c r="A867" s="106"/>
      <c r="B867" s="17" t="s">
        <v>49</v>
      </c>
      <c r="C867" s="106">
        <v>6</v>
      </c>
      <c r="D867" s="106">
        <v>2</v>
      </c>
      <c r="E867" s="106"/>
      <c r="F867" s="106"/>
      <c r="G867" s="106"/>
      <c r="H867" s="105">
        <f>PRODUCT(C867:G867)</f>
        <v>12</v>
      </c>
    </row>
    <row r="868" spans="1:8" s="3" customFormat="1" ht="16.5">
      <c r="A868" s="106"/>
      <c r="B868" s="17" t="s">
        <v>574</v>
      </c>
      <c r="C868" s="106">
        <v>6</v>
      </c>
      <c r="D868" s="106">
        <v>2</v>
      </c>
      <c r="E868" s="106"/>
      <c r="F868" s="106"/>
      <c r="G868" s="106"/>
      <c r="H868" s="105">
        <f>PRODUCT(C868:G868)</f>
        <v>12</v>
      </c>
    </row>
    <row r="869" spans="1:8" s="3" customFormat="1" ht="16.5">
      <c r="A869" s="106"/>
      <c r="B869" s="17"/>
      <c r="C869" s="106"/>
      <c r="D869" s="106"/>
      <c r="E869" s="106"/>
      <c r="F869" s="106"/>
      <c r="G869" s="106"/>
      <c r="H869" s="6">
        <f>SUM(H864:H868)</f>
        <v>48</v>
      </c>
    </row>
    <row r="870" spans="1:8" s="3" customFormat="1" ht="16.5">
      <c r="A870" s="106"/>
      <c r="B870" s="17"/>
      <c r="C870" s="106"/>
      <c r="D870" s="106"/>
      <c r="E870" s="106"/>
      <c r="F870" s="104" t="s">
        <v>115</v>
      </c>
      <c r="G870" s="6">
        <v>48</v>
      </c>
      <c r="H870" s="6" t="s">
        <v>339</v>
      </c>
    </row>
    <row r="871" spans="1:8" s="2" customFormat="1" ht="16.5">
      <c r="A871" s="104" t="s">
        <v>317</v>
      </c>
      <c r="B871" s="11" t="s">
        <v>742</v>
      </c>
      <c r="C871" s="106"/>
      <c r="D871" s="106"/>
      <c r="E871" s="106"/>
      <c r="F871" s="106"/>
      <c r="G871" s="106"/>
      <c r="H871" s="105"/>
    </row>
    <row r="872" spans="1:8" s="2" customFormat="1" ht="16.5">
      <c r="A872" s="106"/>
      <c r="B872" s="17" t="s">
        <v>575</v>
      </c>
      <c r="C872" s="106">
        <v>1</v>
      </c>
      <c r="D872" s="106">
        <v>2</v>
      </c>
      <c r="E872" s="106"/>
      <c r="F872" s="106"/>
      <c r="G872" s="106"/>
      <c r="H872" s="105">
        <f>PRODUCT(C872:G872)</f>
        <v>2</v>
      </c>
    </row>
    <row r="873" spans="1:8" s="2" customFormat="1" ht="16.5">
      <c r="A873" s="106"/>
      <c r="B873" s="17" t="s">
        <v>95</v>
      </c>
      <c r="C873" s="106">
        <v>1</v>
      </c>
      <c r="D873" s="106">
        <v>8</v>
      </c>
      <c r="E873" s="106"/>
      <c r="F873" s="106"/>
      <c r="G873" s="106"/>
      <c r="H873" s="105">
        <f>PRODUCT(C873:G873)</f>
        <v>8</v>
      </c>
    </row>
    <row r="874" spans="1:8" s="2" customFormat="1" ht="33">
      <c r="A874" s="106"/>
      <c r="B874" s="17" t="s">
        <v>577</v>
      </c>
      <c r="C874" s="106">
        <v>1</v>
      </c>
      <c r="D874" s="106">
        <v>5</v>
      </c>
      <c r="E874" s="106"/>
      <c r="F874" s="106"/>
      <c r="G874" s="106"/>
      <c r="H874" s="105">
        <f>PRODUCT(C874:G874)</f>
        <v>5</v>
      </c>
    </row>
    <row r="875" spans="1:8" s="2" customFormat="1" ht="16.5">
      <c r="A875" s="106"/>
      <c r="B875" s="17"/>
      <c r="C875" s="106"/>
      <c r="D875" s="106"/>
      <c r="E875" s="106"/>
      <c r="F875" s="106"/>
      <c r="G875" s="106"/>
      <c r="H875" s="6">
        <f>SUM(H872:H874)</f>
        <v>15</v>
      </c>
    </row>
    <row r="876" spans="1:8" s="2" customFormat="1" ht="16.5">
      <c r="A876" s="106"/>
      <c r="B876" s="17"/>
      <c r="C876" s="106"/>
      <c r="D876" s="106"/>
      <c r="E876" s="106"/>
      <c r="F876" s="104" t="s">
        <v>115</v>
      </c>
      <c r="G876" s="6"/>
      <c r="H876" s="6" t="s">
        <v>339</v>
      </c>
    </row>
    <row r="877" spans="1:8" s="2" customFormat="1" ht="16.5">
      <c r="A877" s="30">
        <v>71</v>
      </c>
      <c r="B877" s="11" t="s">
        <v>580</v>
      </c>
      <c r="C877" s="106"/>
      <c r="D877" s="106"/>
      <c r="E877" s="106"/>
      <c r="F877" s="106"/>
      <c r="G877" s="106"/>
      <c r="H877" s="105"/>
    </row>
    <row r="878" spans="1:8" s="2" customFormat="1" ht="16.5">
      <c r="A878" s="106"/>
      <c r="B878" s="17" t="s">
        <v>318</v>
      </c>
      <c r="C878" s="106">
        <v>1</v>
      </c>
      <c r="D878" s="106">
        <v>7</v>
      </c>
      <c r="E878" s="106"/>
      <c r="F878" s="106"/>
      <c r="G878" s="106"/>
      <c r="H878" s="6">
        <f>PRODUCT(C878:G878)</f>
        <v>7</v>
      </c>
    </row>
    <row r="879" spans="1:8" s="2" customFormat="1" ht="16.5">
      <c r="A879" s="106"/>
      <c r="B879" s="17"/>
      <c r="C879" s="106"/>
      <c r="D879" s="106"/>
      <c r="E879" s="106"/>
      <c r="F879" s="104" t="s">
        <v>115</v>
      </c>
      <c r="G879" s="6">
        <f>ROUNDUP(H878,1)</f>
        <v>7</v>
      </c>
      <c r="H879" s="6" t="s">
        <v>339</v>
      </c>
    </row>
    <row r="880" spans="1:8" s="2" customFormat="1" ht="16.5">
      <c r="A880" s="30">
        <v>72</v>
      </c>
      <c r="B880" s="11" t="s">
        <v>103</v>
      </c>
      <c r="C880" s="106"/>
      <c r="D880" s="106"/>
      <c r="E880" s="106"/>
      <c r="F880" s="106"/>
      <c r="G880" s="106"/>
      <c r="H880" s="105"/>
    </row>
    <row r="881" spans="1:8" s="2" customFormat="1" ht="16.5">
      <c r="A881" s="106"/>
      <c r="B881" s="17" t="s">
        <v>90</v>
      </c>
      <c r="C881" s="106">
        <v>6</v>
      </c>
      <c r="D881" s="106">
        <v>2</v>
      </c>
      <c r="E881" s="106"/>
      <c r="F881" s="106"/>
      <c r="G881" s="106"/>
      <c r="H881" s="105">
        <f>PRODUCT(C881:G881)</f>
        <v>12</v>
      </c>
    </row>
    <row r="882" spans="1:8" s="2" customFormat="1" ht="16.5">
      <c r="A882" s="106"/>
      <c r="B882" s="17" t="s">
        <v>91</v>
      </c>
      <c r="C882" s="106">
        <v>6</v>
      </c>
      <c r="D882" s="106">
        <v>2</v>
      </c>
      <c r="E882" s="106"/>
      <c r="F882" s="106"/>
      <c r="G882" s="106"/>
      <c r="H882" s="105">
        <f>PRODUCT(C882:G882)</f>
        <v>12</v>
      </c>
    </row>
    <row r="883" spans="1:8" s="2" customFormat="1" ht="16.5">
      <c r="A883" s="106"/>
      <c r="B883" s="17" t="s">
        <v>319</v>
      </c>
      <c r="C883" s="106">
        <v>6</v>
      </c>
      <c r="D883" s="106">
        <v>2</v>
      </c>
      <c r="E883" s="106"/>
      <c r="F883" s="106"/>
      <c r="G883" s="106"/>
      <c r="H883" s="105">
        <f>PRODUCT(C883:G883)</f>
        <v>12</v>
      </c>
    </row>
    <row r="884" spans="1:8" s="2" customFormat="1" ht="16.5">
      <c r="A884" s="106"/>
      <c r="B884" s="17"/>
      <c r="C884" s="106"/>
      <c r="D884" s="106"/>
      <c r="E884" s="106"/>
      <c r="F884" s="106"/>
      <c r="G884" s="106"/>
      <c r="H884" s="6">
        <f>SUM(H881:H883)</f>
        <v>36</v>
      </c>
    </row>
    <row r="885" spans="1:8" s="2" customFormat="1" ht="16.5">
      <c r="A885" s="106"/>
      <c r="B885" s="17"/>
      <c r="C885" s="106"/>
      <c r="D885" s="106"/>
      <c r="E885" s="106"/>
      <c r="F885" s="104" t="s">
        <v>115</v>
      </c>
      <c r="G885" s="6">
        <f>ROUNDUP(H884,1)</f>
        <v>36</v>
      </c>
      <c r="H885" s="6" t="s">
        <v>339</v>
      </c>
    </row>
    <row r="886" spans="1:8" s="2" customFormat="1" ht="16.5">
      <c r="A886" s="30">
        <v>74</v>
      </c>
      <c r="B886" s="17" t="s">
        <v>104</v>
      </c>
      <c r="C886" s="106">
        <v>6</v>
      </c>
      <c r="D886" s="106">
        <v>4</v>
      </c>
      <c r="E886" s="106"/>
      <c r="F886" s="106"/>
      <c r="G886" s="106"/>
      <c r="H886" s="6">
        <f>PRODUCT(C886:G886)</f>
        <v>24</v>
      </c>
    </row>
    <row r="887" spans="1:8" s="2" customFormat="1" ht="16.5">
      <c r="A887" s="30"/>
      <c r="B887" s="17"/>
      <c r="C887" s="106"/>
      <c r="D887" s="106"/>
      <c r="E887" s="106"/>
      <c r="F887" s="104" t="s">
        <v>115</v>
      </c>
      <c r="G887" s="6">
        <f>ROUNDUP(H886,1)</f>
        <v>24</v>
      </c>
      <c r="H887" s="6" t="s">
        <v>339</v>
      </c>
    </row>
    <row r="888" spans="1:8" s="2" customFormat="1" ht="16.5">
      <c r="A888" s="30">
        <v>76</v>
      </c>
      <c r="B888" s="17" t="s">
        <v>219</v>
      </c>
      <c r="C888" s="106">
        <v>1</v>
      </c>
      <c r="D888" s="106">
        <v>15</v>
      </c>
      <c r="E888" s="106"/>
      <c r="F888" s="106"/>
      <c r="G888" s="106"/>
      <c r="H888" s="6">
        <f>PRODUCT(C888:G888)</f>
        <v>15</v>
      </c>
    </row>
    <row r="889" spans="1:8" s="2" customFormat="1" ht="16.5">
      <c r="A889" s="30"/>
      <c r="B889" s="17"/>
      <c r="C889" s="106"/>
      <c r="D889" s="106"/>
      <c r="E889" s="106"/>
      <c r="F889" s="104" t="s">
        <v>115</v>
      </c>
      <c r="G889" s="6">
        <f>ROUNDUP(H888,1)</f>
        <v>15</v>
      </c>
      <c r="H889" s="6" t="s">
        <v>544</v>
      </c>
    </row>
    <row r="890" spans="1:8" s="2" customFormat="1" ht="16.5">
      <c r="A890" s="41">
        <v>77</v>
      </c>
      <c r="B890" s="43" t="s">
        <v>581</v>
      </c>
      <c r="C890" s="38"/>
      <c r="D890" s="39"/>
      <c r="E890" s="40"/>
      <c r="F890" s="40"/>
      <c r="G890" s="40"/>
      <c r="H890" s="40"/>
    </row>
    <row r="891" spans="1:8" s="2" customFormat="1" ht="16.5">
      <c r="A891" s="41"/>
      <c r="B891" s="43" t="s">
        <v>105</v>
      </c>
      <c r="C891" s="38"/>
      <c r="D891" s="39"/>
      <c r="E891" s="40"/>
      <c r="F891" s="40"/>
      <c r="G891" s="40"/>
      <c r="H891" s="40"/>
    </row>
    <row r="892" spans="1:8" s="2" customFormat="1" ht="16.5">
      <c r="A892" s="41"/>
      <c r="B892" s="37" t="s">
        <v>582</v>
      </c>
      <c r="C892" s="38">
        <v>1</v>
      </c>
      <c r="D892" s="39">
        <v>1</v>
      </c>
      <c r="E892" s="40">
        <v>12</v>
      </c>
      <c r="F892" s="40"/>
      <c r="G892" s="40"/>
      <c r="H892" s="40">
        <f t="shared" ref="H892:H897" si="29">PRODUCT(C892:G892)</f>
        <v>12</v>
      </c>
    </row>
    <row r="893" spans="1:8" s="2" customFormat="1" ht="16.5">
      <c r="A893" s="41"/>
      <c r="B893" s="37" t="s">
        <v>583</v>
      </c>
      <c r="C893" s="38">
        <v>1</v>
      </c>
      <c r="D893" s="39">
        <v>1</v>
      </c>
      <c r="E893" s="40">
        <v>13</v>
      </c>
      <c r="F893" s="40"/>
      <c r="G893" s="40"/>
      <c r="H893" s="40">
        <f t="shared" si="29"/>
        <v>13</v>
      </c>
    </row>
    <row r="894" spans="1:8" s="2" customFormat="1" ht="16.5">
      <c r="A894" s="41"/>
      <c r="B894" s="37" t="s">
        <v>584</v>
      </c>
      <c r="C894" s="38">
        <v>1</v>
      </c>
      <c r="D894" s="39">
        <v>1</v>
      </c>
      <c r="E894" s="40">
        <v>14.5</v>
      </c>
      <c r="F894" s="40"/>
      <c r="G894" s="40"/>
      <c r="H894" s="40">
        <f t="shared" si="29"/>
        <v>14.5</v>
      </c>
    </row>
    <row r="895" spans="1:8" s="2" customFormat="1" ht="16.5">
      <c r="A895" s="41"/>
      <c r="B895" s="37" t="s">
        <v>585</v>
      </c>
      <c r="C895" s="38">
        <v>1</v>
      </c>
      <c r="D895" s="39">
        <v>1</v>
      </c>
      <c r="E895" s="40">
        <v>16</v>
      </c>
      <c r="F895" s="40"/>
      <c r="G895" s="40"/>
      <c r="H895" s="40">
        <f t="shared" si="29"/>
        <v>16</v>
      </c>
    </row>
    <row r="896" spans="1:8" s="2" customFormat="1" ht="16.5">
      <c r="A896" s="41"/>
      <c r="B896" s="37" t="s">
        <v>586</v>
      </c>
      <c r="C896" s="38">
        <v>1</v>
      </c>
      <c r="D896" s="39">
        <v>1</v>
      </c>
      <c r="E896" s="40">
        <v>18</v>
      </c>
      <c r="F896" s="40"/>
      <c r="G896" s="40"/>
      <c r="H896" s="40">
        <f t="shared" si="29"/>
        <v>18</v>
      </c>
    </row>
    <row r="897" spans="1:8" s="2" customFormat="1" ht="16.5">
      <c r="A897" s="41"/>
      <c r="B897" s="37" t="s">
        <v>587</v>
      </c>
      <c r="C897" s="38">
        <v>1</v>
      </c>
      <c r="D897" s="39">
        <v>1</v>
      </c>
      <c r="E897" s="40">
        <v>19.5</v>
      </c>
      <c r="F897" s="40"/>
      <c r="G897" s="40"/>
      <c r="H897" s="40">
        <f t="shared" si="29"/>
        <v>19.5</v>
      </c>
    </row>
    <row r="898" spans="1:8" s="2" customFormat="1" ht="16.5">
      <c r="A898" s="20"/>
      <c r="B898" s="21" t="s">
        <v>343</v>
      </c>
      <c r="C898" s="22"/>
      <c r="D898" s="22"/>
      <c r="E898" s="20"/>
      <c r="F898" s="20"/>
      <c r="G898" s="20"/>
      <c r="H898" s="20">
        <f>I899-I898</f>
        <v>0</v>
      </c>
    </row>
    <row r="899" spans="1:8" s="2" customFormat="1" ht="16.5">
      <c r="A899" s="20"/>
      <c r="B899" s="32"/>
      <c r="C899" s="22"/>
      <c r="D899" s="22"/>
      <c r="E899" s="20"/>
      <c r="F899" s="20"/>
      <c r="G899" s="20"/>
      <c r="H899" s="23">
        <f>SUM(H892:H898)</f>
        <v>93</v>
      </c>
    </row>
    <row r="900" spans="1:8" s="2" customFormat="1" ht="16.5">
      <c r="A900" s="20"/>
      <c r="B900" s="21"/>
      <c r="C900" s="22"/>
      <c r="D900" s="22"/>
      <c r="E900" s="20"/>
      <c r="F900" s="23" t="s">
        <v>115</v>
      </c>
      <c r="G900" s="23">
        <f>H899</f>
        <v>93</v>
      </c>
      <c r="H900" s="23" t="s">
        <v>544</v>
      </c>
    </row>
    <row r="901" spans="1:8" s="2" customFormat="1" ht="16.5">
      <c r="A901" s="41">
        <v>77.099999999999994</v>
      </c>
      <c r="B901" s="43" t="s">
        <v>588</v>
      </c>
      <c r="C901" s="38"/>
      <c r="D901" s="39"/>
      <c r="E901" s="40"/>
      <c r="F901" s="40"/>
      <c r="G901" s="40"/>
      <c r="H901" s="40"/>
    </row>
    <row r="902" spans="1:8" s="2" customFormat="1" ht="16.5">
      <c r="A902" s="41"/>
      <c r="B902" s="37" t="s">
        <v>589</v>
      </c>
      <c r="C902" s="38">
        <v>2</v>
      </c>
      <c r="D902" s="38">
        <v>6</v>
      </c>
      <c r="E902" s="40">
        <v>7.1</v>
      </c>
      <c r="F902" s="40"/>
      <c r="G902" s="40"/>
      <c r="H902" s="40">
        <f>PRODUCT(C902:G902)</f>
        <v>85.199999999999989</v>
      </c>
    </row>
    <row r="903" spans="1:8" s="2" customFormat="1" ht="16.5">
      <c r="A903" s="41"/>
      <c r="B903" s="37" t="s">
        <v>590</v>
      </c>
      <c r="C903" s="38">
        <v>1</v>
      </c>
      <c r="D903" s="38">
        <v>6</v>
      </c>
      <c r="E903" s="40">
        <v>4.8</v>
      </c>
      <c r="F903" s="40"/>
      <c r="G903" s="40"/>
      <c r="H903" s="40">
        <f>PRODUCT(C903:G903)</f>
        <v>28.799999999999997</v>
      </c>
    </row>
    <row r="904" spans="1:8" s="2" customFormat="1" ht="16.5">
      <c r="A904" s="41"/>
      <c r="B904" s="37"/>
      <c r="C904" s="38"/>
      <c r="D904" s="39"/>
      <c r="E904" s="40"/>
      <c r="F904" s="40"/>
      <c r="G904" s="42"/>
      <c r="H904" s="42">
        <f>SUM(H902:H903)</f>
        <v>113.99999999999999</v>
      </c>
    </row>
    <row r="905" spans="1:8" s="2" customFormat="1" ht="16.5">
      <c r="A905" s="41"/>
      <c r="B905" s="37"/>
      <c r="C905" s="38"/>
      <c r="D905" s="39"/>
      <c r="E905" s="40"/>
      <c r="F905" s="104" t="s">
        <v>115</v>
      </c>
      <c r="G905" s="6">
        <f>ROUNDUP(H904,1)</f>
        <v>114</v>
      </c>
      <c r="H905" s="6" t="s">
        <v>544</v>
      </c>
    </row>
    <row r="906" spans="1:8" s="2" customFormat="1" ht="33">
      <c r="A906" s="41"/>
      <c r="B906" s="37" t="s">
        <v>591</v>
      </c>
      <c r="C906" s="38"/>
      <c r="D906" s="39"/>
      <c r="E906" s="40"/>
      <c r="F906" s="104"/>
      <c r="G906" s="6"/>
      <c r="H906" s="6"/>
    </row>
    <row r="907" spans="1:8" s="2" customFormat="1" ht="16.5">
      <c r="A907" s="41"/>
      <c r="B907" s="37" t="s">
        <v>592</v>
      </c>
      <c r="C907" s="38">
        <v>1</v>
      </c>
      <c r="D907" s="39">
        <v>6</v>
      </c>
      <c r="E907" s="40">
        <v>7</v>
      </c>
      <c r="F907" s="104"/>
      <c r="G907" s="6"/>
      <c r="H907" s="40">
        <f>PRODUCT(C907:G907)</f>
        <v>42</v>
      </c>
    </row>
    <row r="908" spans="1:8" s="2" customFormat="1" ht="16.5">
      <c r="A908" s="41"/>
      <c r="B908" s="37" t="s">
        <v>593</v>
      </c>
      <c r="C908" s="38">
        <v>1</v>
      </c>
      <c r="D908" s="39">
        <v>6</v>
      </c>
      <c r="E908" s="40">
        <v>9</v>
      </c>
      <c r="F908" s="104"/>
      <c r="G908" s="6"/>
      <c r="H908" s="40">
        <f>PRODUCT(C908:G908)</f>
        <v>54</v>
      </c>
    </row>
    <row r="909" spans="1:8" s="2" customFormat="1" ht="16.5">
      <c r="A909" s="41"/>
      <c r="B909" s="37" t="s">
        <v>594</v>
      </c>
      <c r="C909" s="38">
        <v>1</v>
      </c>
      <c r="D909" s="39">
        <v>6</v>
      </c>
      <c r="E909" s="40">
        <v>12</v>
      </c>
      <c r="F909" s="104"/>
      <c r="G909" s="6"/>
      <c r="H909" s="40">
        <f>PRODUCT(C909:G909)</f>
        <v>72</v>
      </c>
    </row>
    <row r="910" spans="1:8" s="2" customFormat="1" ht="16.5">
      <c r="A910" s="41"/>
      <c r="B910" s="37" t="s">
        <v>595</v>
      </c>
      <c r="C910" s="38">
        <v>1</v>
      </c>
      <c r="D910" s="39">
        <v>6</v>
      </c>
      <c r="E910" s="40">
        <v>11</v>
      </c>
      <c r="F910" s="104"/>
      <c r="G910" s="6"/>
      <c r="H910" s="40">
        <f>PRODUCT(C910:G910)</f>
        <v>66</v>
      </c>
    </row>
    <row r="911" spans="1:8" s="2" customFormat="1" ht="16.5">
      <c r="A911" s="41"/>
      <c r="B911" s="37"/>
      <c r="C911" s="38"/>
      <c r="D911" s="39"/>
      <c r="E911" s="40"/>
      <c r="F911" s="104"/>
      <c r="G911" s="6"/>
      <c r="H911" s="6">
        <f>SUM(H907:H910)</f>
        <v>234</v>
      </c>
    </row>
    <row r="912" spans="1:8" s="2" customFormat="1" ht="16.5">
      <c r="A912" s="41"/>
      <c r="B912" s="37"/>
      <c r="C912" s="38"/>
      <c r="D912" s="39"/>
      <c r="E912" s="40"/>
      <c r="F912" s="104" t="s">
        <v>115</v>
      </c>
      <c r="G912" s="6">
        <f>ROUNDUP(H911,1)</f>
        <v>234</v>
      </c>
      <c r="H912" s="6" t="s">
        <v>544</v>
      </c>
    </row>
    <row r="913" spans="1:8" s="2" customFormat="1" ht="16.5">
      <c r="A913" s="41"/>
      <c r="B913" s="37"/>
      <c r="C913" s="38"/>
      <c r="D913" s="39"/>
      <c r="E913" s="40"/>
      <c r="F913" s="104"/>
      <c r="G913" s="6"/>
      <c r="H913" s="6"/>
    </row>
    <row r="914" spans="1:8" s="2" customFormat="1" ht="16.5">
      <c r="A914" s="104">
        <v>77.3</v>
      </c>
      <c r="B914" s="11" t="s">
        <v>320</v>
      </c>
      <c r="C914" s="106"/>
      <c r="D914" s="106"/>
      <c r="E914" s="106"/>
      <c r="F914" s="106"/>
      <c r="G914" s="106"/>
      <c r="H914" s="105"/>
    </row>
    <row r="915" spans="1:8" s="2" customFormat="1" ht="16.5">
      <c r="A915" s="106"/>
      <c r="B915" s="17" t="s">
        <v>106</v>
      </c>
      <c r="C915" s="106">
        <v>3</v>
      </c>
      <c r="D915" s="106">
        <v>6</v>
      </c>
      <c r="E915" s="106"/>
      <c r="F915" s="106"/>
      <c r="G915" s="106"/>
      <c r="H915" s="6">
        <f>PRODUCT(C915:G915)</f>
        <v>18</v>
      </c>
    </row>
    <row r="916" spans="1:8" s="2" customFormat="1" ht="16.5">
      <c r="A916" s="106"/>
      <c r="B916" s="17"/>
      <c r="C916" s="106"/>
      <c r="D916" s="106"/>
      <c r="E916" s="106"/>
      <c r="F916" s="104" t="s">
        <v>115</v>
      </c>
      <c r="G916" s="6">
        <f>ROUNDUP(H915,1)</f>
        <v>18</v>
      </c>
      <c r="H916" s="6" t="s">
        <v>339</v>
      </c>
    </row>
    <row r="917" spans="1:8" s="2" customFormat="1" ht="33">
      <c r="A917" s="104">
        <v>77.400000000000006</v>
      </c>
      <c r="B917" s="11" t="s">
        <v>321</v>
      </c>
      <c r="C917" s="106"/>
      <c r="D917" s="106"/>
      <c r="E917" s="106"/>
      <c r="F917" s="106"/>
      <c r="G917" s="106"/>
      <c r="H917" s="105"/>
    </row>
    <row r="918" spans="1:8" s="2" customFormat="1" ht="16.5">
      <c r="A918" s="106"/>
      <c r="B918" s="17" t="s">
        <v>106</v>
      </c>
      <c r="C918" s="106">
        <v>3</v>
      </c>
      <c r="D918" s="106">
        <v>6</v>
      </c>
      <c r="E918" s="106">
        <v>12</v>
      </c>
      <c r="F918" s="106"/>
      <c r="G918" s="106"/>
      <c r="H918" s="6">
        <f>PRODUCT(C918:G918)</f>
        <v>216</v>
      </c>
    </row>
    <row r="919" spans="1:8" s="2" customFormat="1" ht="16.5">
      <c r="A919" s="106"/>
      <c r="B919" s="17"/>
      <c r="C919" s="106"/>
      <c r="D919" s="106"/>
      <c r="E919" s="106"/>
      <c r="F919" s="104" t="s">
        <v>115</v>
      </c>
      <c r="G919" s="6">
        <f>ROUNDUP(H918,1)</f>
        <v>216</v>
      </c>
      <c r="H919" s="6" t="s">
        <v>544</v>
      </c>
    </row>
    <row r="920" spans="1:8" s="2" customFormat="1" ht="16.5">
      <c r="A920" s="30">
        <v>78</v>
      </c>
      <c r="B920" s="11" t="s">
        <v>322</v>
      </c>
      <c r="C920" s="106">
        <v>1</v>
      </c>
      <c r="D920" s="106">
        <v>1</v>
      </c>
      <c r="E920" s="106"/>
      <c r="F920" s="106"/>
      <c r="G920" s="106"/>
      <c r="H920" s="6">
        <f>PRODUCT(C920:G920)</f>
        <v>1</v>
      </c>
    </row>
    <row r="921" spans="1:8" s="2" customFormat="1" ht="16.5">
      <c r="A921" s="30"/>
      <c r="B921" s="11"/>
      <c r="C921" s="106"/>
      <c r="D921" s="106"/>
      <c r="E921" s="106"/>
      <c r="F921" s="104" t="s">
        <v>115</v>
      </c>
      <c r="G921" s="6">
        <f>ROUNDUP(H920,1)</f>
        <v>1</v>
      </c>
      <c r="H921" s="6" t="s">
        <v>339</v>
      </c>
    </row>
    <row r="922" spans="1:8" s="2" customFormat="1" ht="16.5">
      <c r="A922" s="44">
        <v>77.2</v>
      </c>
      <c r="B922" s="43" t="s">
        <v>336</v>
      </c>
      <c r="C922" s="106"/>
      <c r="D922" s="106"/>
      <c r="E922" s="105"/>
      <c r="F922" s="105"/>
      <c r="G922" s="105"/>
      <c r="H922" s="6"/>
    </row>
    <row r="923" spans="1:8" s="2" customFormat="1" ht="16.5">
      <c r="A923" s="104"/>
      <c r="B923" s="17" t="s">
        <v>247</v>
      </c>
      <c r="C923" s="106">
        <v>1</v>
      </c>
      <c r="D923" s="106">
        <v>6</v>
      </c>
      <c r="E923" s="105"/>
      <c r="F923" s="105"/>
      <c r="G923" s="105"/>
      <c r="H923" s="6">
        <f>PRODUCT(C923:G923)</f>
        <v>6</v>
      </c>
    </row>
    <row r="924" spans="1:8" s="2" customFormat="1" ht="16.5">
      <c r="A924" s="30"/>
      <c r="B924" s="11"/>
      <c r="C924" s="106"/>
      <c r="D924" s="106"/>
      <c r="E924" s="106"/>
      <c r="F924" s="104" t="s">
        <v>115</v>
      </c>
      <c r="G924" s="6">
        <f>ROUNDUP(H923,1)</f>
        <v>6</v>
      </c>
      <c r="H924" s="6" t="s">
        <v>339</v>
      </c>
    </row>
    <row r="925" spans="1:8" s="3" customFormat="1" ht="16.5">
      <c r="A925" s="30">
        <v>80</v>
      </c>
      <c r="B925" s="11" t="s">
        <v>107</v>
      </c>
      <c r="C925" s="106"/>
      <c r="D925" s="106"/>
      <c r="E925" s="106"/>
      <c r="F925" s="106"/>
      <c r="G925" s="106"/>
      <c r="H925" s="105"/>
    </row>
    <row r="926" spans="1:8" s="3" customFormat="1" ht="16.5">
      <c r="A926" s="106"/>
      <c r="B926" s="17" t="s">
        <v>741</v>
      </c>
      <c r="C926" s="106">
        <v>1</v>
      </c>
      <c r="D926" s="106">
        <v>6</v>
      </c>
      <c r="E926" s="106"/>
      <c r="F926" s="106"/>
      <c r="G926" s="106"/>
      <c r="H926" s="105">
        <f>PRODUCT(C926:G926)</f>
        <v>6</v>
      </c>
    </row>
    <row r="927" spans="1:8" s="3" customFormat="1" ht="16.5">
      <c r="A927" s="106"/>
      <c r="B927" s="17" t="s">
        <v>323</v>
      </c>
      <c r="C927" s="106">
        <v>1</v>
      </c>
      <c r="D927" s="106">
        <v>1</v>
      </c>
      <c r="E927" s="106"/>
      <c r="F927" s="106"/>
      <c r="G927" s="106"/>
      <c r="H927" s="105">
        <f>PRODUCT(C927:G927)</f>
        <v>1</v>
      </c>
    </row>
    <row r="928" spans="1:8" s="3" customFormat="1" ht="16.5">
      <c r="A928" s="106"/>
      <c r="B928" s="17"/>
      <c r="C928" s="106"/>
      <c r="D928" s="106"/>
      <c r="E928" s="106"/>
      <c r="F928" s="106"/>
      <c r="G928" s="106"/>
      <c r="H928" s="6">
        <f>SUM(H926:H927)</f>
        <v>7</v>
      </c>
    </row>
    <row r="929" spans="1:8" s="3" customFormat="1" ht="16.5">
      <c r="A929" s="106"/>
      <c r="B929" s="17"/>
      <c r="C929" s="106"/>
      <c r="D929" s="106"/>
      <c r="E929" s="106"/>
      <c r="F929" s="104" t="s">
        <v>115</v>
      </c>
      <c r="G929" s="6">
        <f>ROUNDUP(H928,1)</f>
        <v>7</v>
      </c>
      <c r="H929" s="6" t="s">
        <v>339</v>
      </c>
    </row>
    <row r="930" spans="1:8" s="3" customFormat="1" ht="16.5">
      <c r="A930" s="30">
        <v>81</v>
      </c>
      <c r="B930" s="11" t="s">
        <v>596</v>
      </c>
      <c r="C930" s="106"/>
      <c r="D930" s="106"/>
      <c r="E930" s="106"/>
      <c r="F930" s="106"/>
      <c r="G930" s="106"/>
      <c r="H930" s="105"/>
    </row>
    <row r="931" spans="1:8" s="3" customFormat="1" ht="16.5">
      <c r="A931" s="30"/>
      <c r="B931" s="17" t="s">
        <v>324</v>
      </c>
      <c r="C931" s="106">
        <v>1</v>
      </c>
      <c r="D931" s="106">
        <v>1</v>
      </c>
      <c r="E931" s="106">
        <v>2.7</v>
      </c>
      <c r="F931" s="106"/>
      <c r="G931" s="106">
        <v>0.8</v>
      </c>
      <c r="H931" s="105">
        <f>PRODUCT(C931:G931)</f>
        <v>2.16</v>
      </c>
    </row>
    <row r="932" spans="1:8" s="3" customFormat="1" ht="16.5">
      <c r="A932" s="30"/>
      <c r="B932" s="17"/>
      <c r="C932" s="106"/>
      <c r="D932" s="106"/>
      <c r="E932" s="106"/>
      <c r="F932" s="104" t="s">
        <v>115</v>
      </c>
      <c r="G932" s="6">
        <f>ROUNDUP(H931,1)</f>
        <v>2.2000000000000002</v>
      </c>
      <c r="H932" s="6" t="s">
        <v>360</v>
      </c>
    </row>
    <row r="933" spans="1:8" s="3" customFormat="1" ht="16.5">
      <c r="A933" s="106"/>
      <c r="B933" s="17"/>
      <c r="C933" s="106"/>
      <c r="D933" s="106"/>
      <c r="E933" s="106"/>
      <c r="F933" s="106"/>
      <c r="G933" s="106"/>
      <c r="H933" s="6"/>
    </row>
    <row r="934" spans="1:8" ht="16.5">
      <c r="A934" s="104">
        <v>86</v>
      </c>
      <c r="B934" s="11" t="s">
        <v>108</v>
      </c>
      <c r="C934" s="106"/>
      <c r="D934" s="106"/>
      <c r="E934" s="106"/>
      <c r="F934" s="106"/>
      <c r="G934" s="106"/>
      <c r="H934" s="105"/>
    </row>
    <row r="935" spans="1:8" ht="16.5">
      <c r="A935" s="106"/>
      <c r="B935" s="17" t="s">
        <v>109</v>
      </c>
      <c r="C935" s="106">
        <v>1</v>
      </c>
      <c r="D935" s="106">
        <v>1</v>
      </c>
      <c r="E935" s="106">
        <v>19.27</v>
      </c>
      <c r="F935" s="106">
        <v>6.7249999999999996</v>
      </c>
      <c r="G935" s="106"/>
      <c r="H935" s="105">
        <f>PRODUCT(C935:G935)</f>
        <v>129.59074999999999</v>
      </c>
    </row>
    <row r="936" spans="1:8" ht="16.5">
      <c r="A936" s="106"/>
      <c r="B936" s="17" t="s">
        <v>110</v>
      </c>
      <c r="C936" s="106">
        <v>1</v>
      </c>
      <c r="D936" s="106">
        <v>1</v>
      </c>
      <c r="E936" s="106">
        <v>2.46</v>
      </c>
      <c r="F936" s="106">
        <v>0.6</v>
      </c>
      <c r="G936" s="106"/>
      <c r="H936" s="105">
        <f>PRODUCT(C936:G936)</f>
        <v>1.476</v>
      </c>
    </row>
    <row r="937" spans="1:8" ht="33">
      <c r="A937" s="106"/>
      <c r="B937" s="17" t="s">
        <v>597</v>
      </c>
      <c r="C937" s="106">
        <v>-1</v>
      </c>
      <c r="D937" s="106">
        <v>2</v>
      </c>
      <c r="E937" s="106">
        <v>1.3149999999999999</v>
      </c>
      <c r="F937" s="106">
        <v>0.7</v>
      </c>
      <c r="G937" s="106"/>
      <c r="H937" s="105">
        <f>PRODUCT(C937:G937)</f>
        <v>-1.8409999999999997</v>
      </c>
    </row>
    <row r="938" spans="1:8" ht="16.5">
      <c r="A938" s="20"/>
      <c r="B938" s="21" t="s">
        <v>343</v>
      </c>
      <c r="C938" s="22"/>
      <c r="D938" s="22"/>
      <c r="E938" s="20"/>
      <c r="F938" s="20"/>
      <c r="G938" s="20"/>
      <c r="H938" s="20">
        <f>I939-I938</f>
        <v>0</v>
      </c>
    </row>
    <row r="939" spans="1:8" ht="16.5">
      <c r="A939" s="20"/>
      <c r="B939" s="32"/>
      <c r="C939" s="22"/>
      <c r="D939" s="22"/>
      <c r="E939" s="20"/>
      <c r="F939" s="20"/>
      <c r="G939" s="20"/>
      <c r="H939" s="23">
        <f>SUM(H935:H938)</f>
        <v>129.22574999999998</v>
      </c>
    </row>
    <row r="940" spans="1:8" ht="16.5">
      <c r="A940" s="20"/>
      <c r="B940" s="21"/>
      <c r="C940" s="22"/>
      <c r="D940" s="22"/>
      <c r="E940" s="20"/>
      <c r="F940" s="23" t="s">
        <v>115</v>
      </c>
      <c r="G940" s="23">
        <v>129.4</v>
      </c>
      <c r="H940" s="23" t="s">
        <v>544</v>
      </c>
    </row>
    <row r="941" spans="1:8" ht="16.5">
      <c r="A941" s="106"/>
      <c r="B941" s="17"/>
      <c r="C941" s="106"/>
      <c r="D941" s="106"/>
      <c r="E941" s="106"/>
      <c r="F941" s="106"/>
      <c r="G941" s="106"/>
      <c r="H941" s="6"/>
    </row>
    <row r="942" spans="1:8" ht="16.5">
      <c r="A942" s="104">
        <v>87</v>
      </c>
      <c r="B942" s="11" t="s">
        <v>598</v>
      </c>
      <c r="C942" s="106">
        <v>1</v>
      </c>
      <c r="D942" s="106">
        <v>6</v>
      </c>
      <c r="E942" s="106"/>
      <c r="F942" s="106"/>
      <c r="G942" s="106"/>
      <c r="H942" s="6">
        <f>PRODUCT(C942:G942)</f>
        <v>6</v>
      </c>
    </row>
    <row r="943" spans="1:8" ht="16.5">
      <c r="A943" s="106"/>
      <c r="B943" s="11"/>
      <c r="C943" s="106"/>
      <c r="D943" s="106"/>
      <c r="E943" s="106"/>
      <c r="F943" s="104" t="s">
        <v>115</v>
      </c>
      <c r="G943" s="6">
        <f>ROUNDUP(H942,1)</f>
        <v>6</v>
      </c>
      <c r="H943" s="6" t="s">
        <v>339</v>
      </c>
    </row>
    <row r="944" spans="1:8" ht="49.5">
      <c r="A944" s="41">
        <v>77.2</v>
      </c>
      <c r="B944" s="43" t="s">
        <v>599</v>
      </c>
      <c r="C944" s="106"/>
      <c r="D944" s="106"/>
      <c r="E944" s="106"/>
      <c r="F944" s="106"/>
      <c r="G944" s="106"/>
      <c r="H944" s="105"/>
    </row>
    <row r="945" spans="1:8" ht="16.5">
      <c r="A945" s="106"/>
      <c r="B945" s="17" t="s">
        <v>105</v>
      </c>
      <c r="C945" s="106">
        <v>1</v>
      </c>
      <c r="D945" s="106">
        <v>6</v>
      </c>
      <c r="E945" s="106">
        <v>10</v>
      </c>
      <c r="F945" s="106"/>
      <c r="G945" s="106"/>
      <c r="H945" s="6">
        <f>PRODUCT(C945:G945)</f>
        <v>60</v>
      </c>
    </row>
    <row r="946" spans="1:8" ht="16.5">
      <c r="A946" s="106"/>
      <c r="B946" s="11"/>
      <c r="C946" s="106"/>
      <c r="D946" s="106"/>
      <c r="E946" s="106"/>
      <c r="F946" s="104" t="s">
        <v>115</v>
      </c>
      <c r="G946" s="6">
        <f>ROUNDUP(H945,1)</f>
        <v>60</v>
      </c>
      <c r="H946" s="6" t="s">
        <v>544</v>
      </c>
    </row>
    <row r="947" spans="1:8" ht="16.5">
      <c r="A947" s="106"/>
      <c r="B947" s="17"/>
      <c r="C947" s="106"/>
      <c r="D947" s="106"/>
      <c r="E947" s="106"/>
      <c r="F947" s="106"/>
      <c r="G947" s="106"/>
      <c r="H947" s="105"/>
    </row>
    <row r="948" spans="1:8" ht="16.5">
      <c r="A948" s="104">
        <v>18.100000000000001</v>
      </c>
      <c r="B948" s="11" t="s">
        <v>111</v>
      </c>
      <c r="C948" s="106"/>
      <c r="D948" s="106"/>
      <c r="E948" s="106"/>
      <c r="F948" s="106"/>
      <c r="G948" s="106"/>
      <c r="H948" s="105"/>
    </row>
    <row r="949" spans="1:8" ht="33">
      <c r="A949" s="106"/>
      <c r="B949" s="11" t="s">
        <v>146</v>
      </c>
      <c r="C949" s="106"/>
      <c r="D949" s="106"/>
      <c r="E949" s="106"/>
      <c r="F949" s="106"/>
      <c r="G949" s="106"/>
      <c r="H949" s="105"/>
    </row>
    <row r="950" spans="1:8" s="2" customFormat="1" ht="16.5">
      <c r="A950" s="106"/>
      <c r="B950" s="11" t="s">
        <v>600</v>
      </c>
      <c r="C950" s="106"/>
      <c r="D950" s="106"/>
      <c r="E950" s="31"/>
      <c r="F950" s="106"/>
      <c r="G950" s="105"/>
      <c r="H950" s="105"/>
    </row>
    <row r="951" spans="1:8" ht="16.5">
      <c r="A951" s="106"/>
      <c r="B951" s="17" t="s">
        <v>207</v>
      </c>
      <c r="C951" s="106">
        <v>6</v>
      </c>
      <c r="D951" s="106" t="s">
        <v>601</v>
      </c>
      <c r="E951" s="106">
        <v>1.81</v>
      </c>
      <c r="F951" s="106"/>
      <c r="G951" s="106">
        <v>0.05</v>
      </c>
      <c r="H951" s="105">
        <f>G951*E951*C951*2</f>
        <v>1.0860000000000001</v>
      </c>
    </row>
    <row r="952" spans="1:8" ht="16.5">
      <c r="A952" s="106"/>
      <c r="B952" s="17" t="s">
        <v>208</v>
      </c>
      <c r="C952" s="106">
        <v>6</v>
      </c>
      <c r="D952" s="106" t="s">
        <v>602</v>
      </c>
      <c r="E952" s="106">
        <v>2.2599999999999998</v>
      </c>
      <c r="F952" s="106"/>
      <c r="G952" s="106">
        <v>0.05</v>
      </c>
      <c r="H952" s="105">
        <f>G952*E952*C952*6</f>
        <v>4.0679999999999996</v>
      </c>
    </row>
    <row r="953" spans="1:8" ht="16.5">
      <c r="A953" s="106"/>
      <c r="B953" s="17" t="s">
        <v>209</v>
      </c>
      <c r="C953" s="106">
        <v>3</v>
      </c>
      <c r="D953" s="106">
        <v>2</v>
      </c>
      <c r="E953" s="106">
        <v>1.96</v>
      </c>
      <c r="F953" s="106"/>
      <c r="G953" s="106">
        <v>0.05</v>
      </c>
      <c r="H953" s="105">
        <f>PRODUCT(C953:G953)</f>
        <v>0.58799999999999997</v>
      </c>
    </row>
    <row r="954" spans="1:8" ht="16.5">
      <c r="A954" s="104"/>
      <c r="B954" s="11" t="s">
        <v>206</v>
      </c>
      <c r="C954" s="106"/>
      <c r="D954" s="106"/>
      <c r="E954" s="18"/>
      <c r="F954" s="106"/>
      <c r="G954" s="18"/>
      <c r="H954" s="105"/>
    </row>
    <row r="955" spans="1:8" ht="16.5">
      <c r="A955" s="104"/>
      <c r="B955" s="11" t="s">
        <v>603</v>
      </c>
      <c r="C955" s="106"/>
      <c r="D955" s="106"/>
      <c r="E955" s="18"/>
      <c r="F955" s="106"/>
      <c r="G955" s="18"/>
      <c r="H955" s="105"/>
    </row>
    <row r="956" spans="1:8" ht="16.5">
      <c r="A956" s="104"/>
      <c r="B956" s="17" t="s">
        <v>604</v>
      </c>
      <c r="C956" s="106">
        <v>3</v>
      </c>
      <c r="D956" s="106" t="s">
        <v>602</v>
      </c>
      <c r="E956" s="106">
        <v>8.6349999999999998</v>
      </c>
      <c r="F956" s="106"/>
      <c r="G956" s="106">
        <v>0.15</v>
      </c>
      <c r="H956" s="105">
        <f>G956*E956*C956*4*2</f>
        <v>31.085999999999999</v>
      </c>
    </row>
    <row r="957" spans="1:8" ht="16.5">
      <c r="A957" s="104"/>
      <c r="B957" s="17" t="s">
        <v>605</v>
      </c>
      <c r="C957" s="106"/>
      <c r="D957" s="106"/>
      <c r="E957" s="106"/>
      <c r="F957" s="106"/>
      <c r="G957" s="106"/>
      <c r="H957" s="105"/>
    </row>
    <row r="958" spans="1:8" ht="16.5">
      <c r="A958" s="104"/>
      <c r="B958" s="17" t="s">
        <v>373</v>
      </c>
      <c r="C958" s="106">
        <v>2</v>
      </c>
      <c r="D958" s="106" t="s">
        <v>602</v>
      </c>
      <c r="E958" s="106">
        <f>8.175+0.46</f>
        <v>8.6350000000000016</v>
      </c>
      <c r="F958" s="18"/>
      <c r="G958" s="106">
        <v>7.4999999999999997E-2</v>
      </c>
      <c r="H958" s="105">
        <f>G958*E958*C958*4*2</f>
        <v>10.362000000000002</v>
      </c>
    </row>
    <row r="959" spans="1:8" ht="16.5">
      <c r="A959" s="104"/>
      <c r="B959" s="17" t="s">
        <v>374</v>
      </c>
      <c r="C959" s="106">
        <v>2</v>
      </c>
      <c r="D959" s="106" t="s">
        <v>602</v>
      </c>
      <c r="E959" s="106">
        <v>3.05</v>
      </c>
      <c r="F959" s="18"/>
      <c r="G959" s="106">
        <v>7.4999999999999997E-2</v>
      </c>
      <c r="H959" s="105">
        <f>G959*E959*C959*4*2</f>
        <v>3.6599999999999997</v>
      </c>
    </row>
    <row r="960" spans="1:8" ht="16.5">
      <c r="A960" s="104"/>
      <c r="B960" s="17" t="s">
        <v>375</v>
      </c>
      <c r="C960" s="106">
        <v>4</v>
      </c>
      <c r="D960" s="106" t="s">
        <v>602</v>
      </c>
      <c r="E960" s="106">
        <v>3.1</v>
      </c>
      <c r="F960" s="18"/>
      <c r="G960" s="106">
        <v>0.125</v>
      </c>
      <c r="H960" s="105">
        <f>G960*E960*C960*4*2</f>
        <v>12.4</v>
      </c>
    </row>
    <row r="961" spans="1:8" ht="16.5">
      <c r="A961" s="104"/>
      <c r="B961" s="17" t="s">
        <v>376</v>
      </c>
      <c r="C961" s="106">
        <v>2</v>
      </c>
      <c r="D961" s="106" t="s">
        <v>602</v>
      </c>
      <c r="E961" s="106">
        <v>1.2</v>
      </c>
      <c r="F961" s="18"/>
      <c r="G961" s="106">
        <v>7.4999999999999997E-2</v>
      </c>
      <c r="H961" s="105">
        <f>G961*E961*C961*4*2</f>
        <v>1.44</v>
      </c>
    </row>
    <row r="962" spans="1:8" ht="33">
      <c r="A962" s="104"/>
      <c r="B962" s="17" t="s">
        <v>377</v>
      </c>
      <c r="C962" s="106">
        <v>2</v>
      </c>
      <c r="D962" s="106" t="s">
        <v>602</v>
      </c>
      <c r="E962" s="106">
        <v>3.1</v>
      </c>
      <c r="F962" s="18"/>
      <c r="G962" s="106">
        <v>7.4999999999999997E-2</v>
      </c>
      <c r="H962" s="105">
        <f>G962*E962*C962*4*2</f>
        <v>3.7199999999999998</v>
      </c>
    </row>
    <row r="963" spans="1:8" ht="16.5">
      <c r="A963" s="104"/>
      <c r="B963" s="17" t="s">
        <v>606</v>
      </c>
      <c r="C963" s="106">
        <v>2</v>
      </c>
      <c r="D963" s="106">
        <v>3</v>
      </c>
      <c r="E963" s="106">
        <f>1.5+0.46</f>
        <v>1.96</v>
      </c>
      <c r="F963" s="18"/>
      <c r="G963" s="106">
        <v>0.15</v>
      </c>
      <c r="H963" s="105">
        <f t="shared" ref="H963:H979" si="30">PRODUCT(C963:G963)</f>
        <v>1.764</v>
      </c>
    </row>
    <row r="964" spans="1:8" ht="16.5">
      <c r="A964" s="104"/>
      <c r="B964" s="11" t="s">
        <v>607</v>
      </c>
      <c r="C964" s="106"/>
      <c r="D964" s="106"/>
      <c r="E964" s="18"/>
      <c r="F964" s="106"/>
      <c r="G964" s="18"/>
      <c r="H964" s="105"/>
    </row>
    <row r="965" spans="1:8" ht="16.5">
      <c r="A965" s="104"/>
      <c r="B965" s="17" t="s">
        <v>608</v>
      </c>
      <c r="C965" s="106">
        <v>1</v>
      </c>
      <c r="D965" s="106">
        <v>6</v>
      </c>
      <c r="E965" s="106">
        <v>1</v>
      </c>
      <c r="F965" s="106">
        <v>0.23</v>
      </c>
      <c r="G965" s="106"/>
      <c r="H965" s="105">
        <f t="shared" si="30"/>
        <v>1.3800000000000001</v>
      </c>
    </row>
    <row r="966" spans="1:8" ht="16.5">
      <c r="A966" s="104"/>
      <c r="B966" s="17" t="s">
        <v>609</v>
      </c>
      <c r="C966" s="106">
        <v>6</v>
      </c>
      <c r="D966" s="106">
        <v>3</v>
      </c>
      <c r="E966" s="106">
        <v>1.8</v>
      </c>
      <c r="F966" s="106">
        <v>0.23</v>
      </c>
      <c r="G966" s="106"/>
      <c r="H966" s="105">
        <f t="shared" si="30"/>
        <v>7.452</v>
      </c>
    </row>
    <row r="967" spans="1:8" ht="16.5">
      <c r="A967" s="104"/>
      <c r="B967" s="17" t="s">
        <v>610</v>
      </c>
      <c r="C967" s="106">
        <v>6</v>
      </c>
      <c r="D967" s="106">
        <v>1</v>
      </c>
      <c r="E967" s="106">
        <v>1.35</v>
      </c>
      <c r="F967" s="106">
        <v>0.23</v>
      </c>
      <c r="G967" s="106"/>
      <c r="H967" s="105">
        <f t="shared" si="30"/>
        <v>1.8630000000000004</v>
      </c>
    </row>
    <row r="968" spans="1:8" ht="16.5">
      <c r="A968" s="104"/>
      <c r="B968" s="17" t="s">
        <v>262</v>
      </c>
      <c r="C968" s="106">
        <v>6</v>
      </c>
      <c r="D968" s="106">
        <v>2</v>
      </c>
      <c r="E968" s="105">
        <v>0.75</v>
      </c>
      <c r="F968" s="106">
        <v>0.115</v>
      </c>
      <c r="G968" s="106"/>
      <c r="H968" s="105">
        <f t="shared" si="30"/>
        <v>1.0350000000000001</v>
      </c>
    </row>
    <row r="969" spans="1:8" ht="16.5">
      <c r="A969" s="104"/>
      <c r="B969" s="17" t="s">
        <v>499</v>
      </c>
      <c r="C969" s="106">
        <v>6</v>
      </c>
      <c r="D969" s="106">
        <v>1</v>
      </c>
      <c r="E969" s="105">
        <v>0.75</v>
      </c>
      <c r="F969" s="106">
        <v>0.115</v>
      </c>
      <c r="G969" s="106"/>
      <c r="H969" s="105">
        <f t="shared" si="30"/>
        <v>0.51750000000000007</v>
      </c>
    </row>
    <row r="970" spans="1:8" ht="16.5">
      <c r="A970" s="104"/>
      <c r="B970" s="17" t="s">
        <v>611</v>
      </c>
      <c r="C970" s="106">
        <v>6</v>
      </c>
      <c r="D970" s="106">
        <v>2</v>
      </c>
      <c r="E970" s="105">
        <v>0.75</v>
      </c>
      <c r="F970" s="106">
        <v>0.23</v>
      </c>
      <c r="G970" s="106"/>
      <c r="H970" s="105">
        <f t="shared" si="30"/>
        <v>2.0700000000000003</v>
      </c>
    </row>
    <row r="971" spans="1:8" ht="16.5">
      <c r="A971" s="104"/>
      <c r="B971" s="17" t="s">
        <v>261</v>
      </c>
      <c r="C971" s="106">
        <v>6</v>
      </c>
      <c r="D971" s="106">
        <v>2</v>
      </c>
      <c r="E971" s="105">
        <v>0.9</v>
      </c>
      <c r="F971" s="106">
        <v>0.115</v>
      </c>
      <c r="G971" s="106"/>
      <c r="H971" s="105">
        <f t="shared" si="30"/>
        <v>1.2420000000000002</v>
      </c>
    </row>
    <row r="972" spans="1:8" ht="16.5">
      <c r="A972" s="104"/>
      <c r="B972" s="17" t="s">
        <v>612</v>
      </c>
      <c r="C972" s="106">
        <v>6</v>
      </c>
      <c r="D972" s="106">
        <v>1</v>
      </c>
      <c r="E972" s="105">
        <v>1.0900000000000001</v>
      </c>
      <c r="F972" s="106">
        <v>0.115</v>
      </c>
      <c r="G972" s="106"/>
      <c r="H972" s="105">
        <f t="shared" si="30"/>
        <v>0.7521000000000001</v>
      </c>
    </row>
    <row r="973" spans="1:8" ht="16.5">
      <c r="A973" s="104"/>
      <c r="B973" s="17" t="s">
        <v>613</v>
      </c>
      <c r="C973" s="106">
        <v>1</v>
      </c>
      <c r="D973" s="106">
        <v>3</v>
      </c>
      <c r="E973" s="106">
        <v>1.5</v>
      </c>
      <c r="F973" s="18">
        <v>0.23</v>
      </c>
      <c r="G973" s="106"/>
      <c r="H973" s="105">
        <f>PRODUCT(C973:G973)</f>
        <v>1.0350000000000001</v>
      </c>
    </row>
    <row r="974" spans="1:8" ht="16.5">
      <c r="A974" s="104"/>
      <c r="B974" s="17" t="s">
        <v>614</v>
      </c>
      <c r="C974" s="106"/>
      <c r="D974" s="106"/>
      <c r="E974" s="105"/>
      <c r="F974" s="106"/>
      <c r="G974" s="106"/>
      <c r="H974" s="105">
        <f t="shared" si="30"/>
        <v>0</v>
      </c>
    </row>
    <row r="975" spans="1:8" ht="16.5">
      <c r="A975" s="104"/>
      <c r="B975" s="17" t="s">
        <v>256</v>
      </c>
      <c r="C975" s="106">
        <v>6</v>
      </c>
      <c r="D975" s="106">
        <v>1</v>
      </c>
      <c r="E975" s="105">
        <v>3.05</v>
      </c>
      <c r="F975" s="106">
        <f>0.6+0.075</f>
        <v>0.67499999999999993</v>
      </c>
      <c r="G975" s="106"/>
      <c r="H975" s="105">
        <f t="shared" si="30"/>
        <v>12.352499999999997</v>
      </c>
    </row>
    <row r="976" spans="1:8" ht="16.5">
      <c r="A976" s="104"/>
      <c r="B976" s="17" t="s">
        <v>615</v>
      </c>
      <c r="C976" s="106">
        <v>6</v>
      </c>
      <c r="D976" s="106">
        <v>1</v>
      </c>
      <c r="E976" s="105">
        <v>3.1</v>
      </c>
      <c r="F976" s="106">
        <f>0.6+0.075</f>
        <v>0.67499999999999993</v>
      </c>
      <c r="G976" s="106"/>
      <c r="H976" s="105">
        <f t="shared" si="30"/>
        <v>12.555</v>
      </c>
    </row>
    <row r="977" spans="1:8" ht="16.5">
      <c r="A977" s="104"/>
      <c r="B977" s="17" t="s">
        <v>30</v>
      </c>
      <c r="C977" s="106">
        <v>6</v>
      </c>
      <c r="D977" s="106">
        <v>1</v>
      </c>
      <c r="E977" s="106">
        <v>4.83</v>
      </c>
      <c r="F977" s="106">
        <f>0.6+0.075</f>
        <v>0.67499999999999993</v>
      </c>
      <c r="G977" s="106"/>
      <c r="H977" s="105">
        <f t="shared" si="30"/>
        <v>19.561499999999999</v>
      </c>
    </row>
    <row r="978" spans="1:8" ht="16.5">
      <c r="A978" s="104"/>
      <c r="B978" s="17" t="s">
        <v>616</v>
      </c>
      <c r="C978" s="106">
        <v>6</v>
      </c>
      <c r="D978" s="106">
        <v>1</v>
      </c>
      <c r="E978" s="105">
        <v>5.23</v>
      </c>
      <c r="F978" s="106">
        <f>0.6+0.075</f>
        <v>0.67499999999999993</v>
      </c>
      <c r="G978" s="106"/>
      <c r="H978" s="105">
        <f t="shared" si="30"/>
        <v>21.1815</v>
      </c>
    </row>
    <row r="979" spans="1:8" ht="16.5">
      <c r="A979" s="104"/>
      <c r="B979" s="17" t="s">
        <v>384</v>
      </c>
      <c r="C979" s="106">
        <v>6</v>
      </c>
      <c r="D979" s="106">
        <v>1</v>
      </c>
      <c r="E979" s="105">
        <v>3.05</v>
      </c>
      <c r="F979" s="106">
        <f>0.3+0.075</f>
        <v>0.375</v>
      </c>
      <c r="G979" s="106"/>
      <c r="H979" s="105">
        <f t="shared" si="30"/>
        <v>6.8624999999999989</v>
      </c>
    </row>
    <row r="980" spans="1:8" ht="16.5">
      <c r="A980" s="104"/>
      <c r="B980" s="11" t="s">
        <v>617</v>
      </c>
      <c r="C980" s="106"/>
      <c r="D980" s="106"/>
      <c r="E980" s="105"/>
      <c r="F980" s="106"/>
      <c r="G980" s="106"/>
      <c r="H980" s="105"/>
    </row>
    <row r="981" spans="1:8" ht="16.5">
      <c r="A981" s="104"/>
      <c r="B981" s="17" t="s">
        <v>618</v>
      </c>
      <c r="C981" s="106">
        <v>2</v>
      </c>
      <c r="D981" s="106">
        <v>2</v>
      </c>
      <c r="E981" s="105">
        <f>0.9+0.46</f>
        <v>1.36</v>
      </c>
      <c r="F981" s="106"/>
      <c r="G981" s="106">
        <v>0.15</v>
      </c>
      <c r="H981" s="105">
        <f>PRODUCT(C981:G981)</f>
        <v>0.81600000000000006</v>
      </c>
    </row>
    <row r="982" spans="1:8" ht="16.5">
      <c r="A982" s="104"/>
      <c r="B982" s="17" t="s">
        <v>607</v>
      </c>
      <c r="C982" s="106">
        <v>2</v>
      </c>
      <c r="D982" s="106">
        <v>1</v>
      </c>
      <c r="E982" s="105">
        <v>0.9</v>
      </c>
      <c r="F982" s="106">
        <v>0.23</v>
      </c>
      <c r="G982" s="106"/>
      <c r="H982" s="105">
        <f>PRODUCT(C982:G982)</f>
        <v>0.41400000000000003</v>
      </c>
    </row>
    <row r="983" spans="1:8" ht="16.5">
      <c r="A983" s="104"/>
      <c r="B983" s="17" t="s">
        <v>619</v>
      </c>
      <c r="C983" s="106">
        <v>2</v>
      </c>
      <c r="D983" s="106">
        <v>1</v>
      </c>
      <c r="E983" s="105">
        <f>1.5+0.46</f>
        <v>1.96</v>
      </c>
      <c r="F983" s="106"/>
      <c r="G983" s="106">
        <v>0.15</v>
      </c>
      <c r="H983" s="105">
        <f>PRODUCT(C983:G983)</f>
        <v>0.58799999999999997</v>
      </c>
    </row>
    <row r="984" spans="1:8" ht="16.5">
      <c r="A984" s="104"/>
      <c r="B984" s="17" t="s">
        <v>620</v>
      </c>
      <c r="C984" s="106">
        <v>1</v>
      </c>
      <c r="D984" s="106">
        <v>1</v>
      </c>
      <c r="E984" s="105">
        <v>1.5</v>
      </c>
      <c r="F984" s="106">
        <v>0.23</v>
      </c>
      <c r="G984" s="106"/>
      <c r="H984" s="105">
        <f>PRODUCT(C984:G984)</f>
        <v>0.34500000000000003</v>
      </c>
    </row>
    <row r="985" spans="1:8" ht="16.5">
      <c r="A985" s="106"/>
      <c r="B985" s="103" t="s">
        <v>193</v>
      </c>
      <c r="C985" s="106"/>
      <c r="D985" s="106"/>
      <c r="E985" s="106"/>
      <c r="F985" s="106"/>
      <c r="G985" s="106"/>
      <c r="H985" s="105"/>
    </row>
    <row r="986" spans="1:8" ht="49.5">
      <c r="A986" s="106"/>
      <c r="B986" s="17" t="s">
        <v>195</v>
      </c>
      <c r="C986" s="106">
        <v>1</v>
      </c>
      <c r="D986" s="106">
        <v>6</v>
      </c>
      <c r="E986" s="106">
        <v>8.6349999999999998</v>
      </c>
      <c r="F986" s="106">
        <v>6.7249999999999996</v>
      </c>
      <c r="G986" s="106"/>
      <c r="H986" s="105">
        <f t="shared" ref="H986:H1020" si="31">PRODUCT(C986:G986)</f>
        <v>348.42225000000002</v>
      </c>
    </row>
    <row r="987" spans="1:8" ht="33">
      <c r="A987" s="106"/>
      <c r="B987" s="17" t="s">
        <v>194</v>
      </c>
      <c r="C987" s="106">
        <v>-1</v>
      </c>
      <c r="D987" s="106">
        <v>6</v>
      </c>
      <c r="E987" s="106">
        <v>1.3149999999999999</v>
      </c>
      <c r="F987" s="106">
        <v>0.7</v>
      </c>
      <c r="G987" s="106"/>
      <c r="H987" s="105">
        <f t="shared" si="31"/>
        <v>-5.5229999999999997</v>
      </c>
    </row>
    <row r="988" spans="1:8" ht="33">
      <c r="A988" s="106"/>
      <c r="B988" s="103" t="s">
        <v>621</v>
      </c>
      <c r="C988" s="106"/>
      <c r="D988" s="106"/>
      <c r="E988" s="106"/>
      <c r="F988" s="106"/>
      <c r="G988" s="106"/>
      <c r="H988" s="105"/>
    </row>
    <row r="989" spans="1:8" ht="33">
      <c r="A989" s="106"/>
      <c r="B989" s="17" t="s">
        <v>622</v>
      </c>
      <c r="C989" s="106">
        <v>3</v>
      </c>
      <c r="D989" s="106">
        <v>2</v>
      </c>
      <c r="E989" s="106">
        <v>25.145</v>
      </c>
      <c r="F989" s="106"/>
      <c r="G989" s="106">
        <v>0.4</v>
      </c>
      <c r="H989" s="105">
        <f t="shared" si="31"/>
        <v>60.348000000000006</v>
      </c>
    </row>
    <row r="990" spans="1:8" ht="33">
      <c r="A990" s="106"/>
      <c r="B990" s="17" t="s">
        <v>623</v>
      </c>
      <c r="C990" s="106">
        <v>3</v>
      </c>
      <c r="D990" s="106">
        <v>-2</v>
      </c>
      <c r="E990" s="106">
        <f>1.315-0.23</f>
        <v>1.085</v>
      </c>
      <c r="F990" s="106"/>
      <c r="G990" s="106">
        <v>0.1</v>
      </c>
      <c r="H990" s="105">
        <f t="shared" si="31"/>
        <v>-0.65100000000000002</v>
      </c>
    </row>
    <row r="991" spans="1:8" ht="33">
      <c r="A991" s="106"/>
      <c r="B991" s="17" t="s">
        <v>624</v>
      </c>
      <c r="C991" s="106">
        <v>1</v>
      </c>
      <c r="D991" s="106">
        <v>3</v>
      </c>
      <c r="E991" s="106">
        <v>6.92</v>
      </c>
      <c r="F991" s="106"/>
      <c r="G991" s="106">
        <v>0.3</v>
      </c>
      <c r="H991" s="105">
        <f t="shared" si="31"/>
        <v>6.2279999999999989</v>
      </c>
    </row>
    <row r="992" spans="1:8" ht="33">
      <c r="A992" s="106"/>
      <c r="B992" s="17" t="s">
        <v>625</v>
      </c>
      <c r="C992" s="106">
        <v>1</v>
      </c>
      <c r="D992" s="106">
        <v>3</v>
      </c>
      <c r="E992" s="106">
        <v>6</v>
      </c>
      <c r="F992" s="106"/>
      <c r="G992" s="106">
        <f>0.3-0.125</f>
        <v>0.17499999999999999</v>
      </c>
      <c r="H992" s="105">
        <f t="shared" si="31"/>
        <v>3.15</v>
      </c>
    </row>
    <row r="993" spans="1:8" ht="16.5">
      <c r="A993" s="106"/>
      <c r="B993" s="17" t="s">
        <v>626</v>
      </c>
      <c r="C993" s="106">
        <v>1</v>
      </c>
      <c r="D993" s="106">
        <v>3</v>
      </c>
      <c r="E993" s="106">
        <v>9.5399999999999991</v>
      </c>
      <c r="F993" s="106"/>
      <c r="G993" s="106">
        <v>0.4</v>
      </c>
      <c r="H993" s="105">
        <f t="shared" si="31"/>
        <v>11.448</v>
      </c>
    </row>
    <row r="994" spans="1:8" ht="33">
      <c r="A994" s="106"/>
      <c r="B994" s="17" t="s">
        <v>627</v>
      </c>
      <c r="C994" s="106">
        <v>2</v>
      </c>
      <c r="D994" s="106">
        <v>3</v>
      </c>
      <c r="E994" s="106">
        <v>2.1</v>
      </c>
      <c r="F994" s="106"/>
      <c r="G994" s="106">
        <f>0.3-0.125</f>
        <v>0.17499999999999999</v>
      </c>
      <c r="H994" s="105">
        <f t="shared" si="31"/>
        <v>2.2050000000000001</v>
      </c>
    </row>
    <row r="995" spans="1:8" ht="16.5">
      <c r="A995" s="106"/>
      <c r="B995" s="17" t="s">
        <v>628</v>
      </c>
      <c r="C995" s="106">
        <v>2</v>
      </c>
      <c r="D995" s="106">
        <v>3</v>
      </c>
      <c r="E995" s="106">
        <v>15.53</v>
      </c>
      <c r="F995" s="106"/>
      <c r="G995" s="106">
        <f>0.4-0.125</f>
        <v>0.27500000000000002</v>
      </c>
      <c r="H995" s="105">
        <f t="shared" si="31"/>
        <v>25.624500000000001</v>
      </c>
    </row>
    <row r="996" spans="1:8" ht="33">
      <c r="A996" s="106"/>
      <c r="B996" s="17" t="s">
        <v>629</v>
      </c>
      <c r="C996" s="106">
        <v>2</v>
      </c>
      <c r="D996" s="106">
        <v>3</v>
      </c>
      <c r="E996" s="106">
        <v>1.615</v>
      </c>
      <c r="F996" s="106"/>
      <c r="G996" s="106">
        <f>0.625-0.4</f>
        <v>0.22499999999999998</v>
      </c>
      <c r="H996" s="105">
        <f t="shared" si="31"/>
        <v>2.1802499999999996</v>
      </c>
    </row>
    <row r="997" spans="1:8" ht="16.5">
      <c r="A997" s="106"/>
      <c r="B997" s="17" t="s">
        <v>630</v>
      </c>
      <c r="C997" s="106">
        <v>2</v>
      </c>
      <c r="D997" s="106">
        <v>3</v>
      </c>
      <c r="E997" s="106">
        <v>12.56</v>
      </c>
      <c r="F997" s="106"/>
      <c r="G997" s="106">
        <f>0.4-0.125</f>
        <v>0.27500000000000002</v>
      </c>
      <c r="H997" s="105">
        <f t="shared" si="31"/>
        <v>20.724</v>
      </c>
    </row>
    <row r="998" spans="1:8" ht="33">
      <c r="A998" s="106"/>
      <c r="B998" s="17" t="s">
        <v>631</v>
      </c>
      <c r="C998" s="106">
        <v>2</v>
      </c>
      <c r="D998" s="106">
        <v>3</v>
      </c>
      <c r="E998" s="106">
        <v>6.74</v>
      </c>
      <c r="F998" s="106"/>
      <c r="G998" s="106">
        <f>0.4-0.125</f>
        <v>0.27500000000000002</v>
      </c>
      <c r="H998" s="105">
        <f t="shared" si="31"/>
        <v>11.121</v>
      </c>
    </row>
    <row r="999" spans="1:8" ht="16.5">
      <c r="A999" s="106"/>
      <c r="B999" s="17" t="s">
        <v>632</v>
      </c>
      <c r="C999" s="106">
        <v>2</v>
      </c>
      <c r="D999" s="106">
        <v>-3</v>
      </c>
      <c r="E999" s="106">
        <f>1.315-0.23</f>
        <v>1.085</v>
      </c>
      <c r="F999" s="106"/>
      <c r="G999" s="106">
        <v>0.1</v>
      </c>
      <c r="H999" s="105">
        <f t="shared" si="31"/>
        <v>-0.65100000000000002</v>
      </c>
    </row>
    <row r="1000" spans="1:8" ht="16.5">
      <c r="A1000" s="106"/>
      <c r="B1000" s="17" t="s">
        <v>633</v>
      </c>
      <c r="C1000" s="106">
        <v>2</v>
      </c>
      <c r="D1000" s="106">
        <v>3</v>
      </c>
      <c r="E1000" s="106">
        <v>10.4</v>
      </c>
      <c r="F1000" s="106"/>
      <c r="G1000" s="106">
        <f>0.4-0.125</f>
        <v>0.27500000000000002</v>
      </c>
      <c r="H1000" s="105">
        <f t="shared" si="31"/>
        <v>17.160000000000004</v>
      </c>
    </row>
    <row r="1001" spans="1:8" ht="33">
      <c r="A1001" s="106"/>
      <c r="B1001" s="17" t="s">
        <v>634</v>
      </c>
      <c r="C1001" s="106">
        <v>2</v>
      </c>
      <c r="D1001" s="106">
        <v>3</v>
      </c>
      <c r="E1001" s="106">
        <v>2.9849999999999999</v>
      </c>
      <c r="F1001" s="106"/>
      <c r="G1001" s="106">
        <f>0.625-0.4</f>
        <v>0.22499999999999998</v>
      </c>
      <c r="H1001" s="105">
        <f t="shared" si="31"/>
        <v>4.0297499999999999</v>
      </c>
    </row>
    <row r="1002" spans="1:8" ht="33">
      <c r="A1002" s="106"/>
      <c r="B1002" s="17" t="s">
        <v>635</v>
      </c>
      <c r="C1002" s="106">
        <v>2</v>
      </c>
      <c r="D1002" s="106">
        <v>3</v>
      </c>
      <c r="E1002" s="106">
        <v>8.14</v>
      </c>
      <c r="F1002" s="106"/>
      <c r="G1002" s="106">
        <f>0.625-0.125</f>
        <v>0.5</v>
      </c>
      <c r="H1002" s="105">
        <f t="shared" si="31"/>
        <v>24.42</v>
      </c>
    </row>
    <row r="1003" spans="1:8" ht="16.5">
      <c r="A1003" s="106"/>
      <c r="B1003" s="17" t="s">
        <v>636</v>
      </c>
      <c r="C1003" s="106">
        <v>2</v>
      </c>
      <c r="D1003" s="106">
        <v>3</v>
      </c>
      <c r="E1003" s="106">
        <f>1.315-0.23</f>
        <v>1.085</v>
      </c>
      <c r="F1003" s="106"/>
      <c r="G1003" s="106">
        <f>0.625-0.4</f>
        <v>0.22499999999999998</v>
      </c>
      <c r="H1003" s="105">
        <f t="shared" si="31"/>
        <v>1.4647499999999998</v>
      </c>
    </row>
    <row r="1004" spans="1:8" ht="16.5">
      <c r="A1004" s="106"/>
      <c r="B1004" s="17" t="s">
        <v>637</v>
      </c>
      <c r="C1004" s="106">
        <v>2</v>
      </c>
      <c r="D1004" s="106">
        <v>3</v>
      </c>
      <c r="E1004" s="106">
        <v>12.17</v>
      </c>
      <c r="F1004" s="106"/>
      <c r="G1004" s="106">
        <f>0.4-0.125</f>
        <v>0.27500000000000002</v>
      </c>
      <c r="H1004" s="105">
        <f t="shared" si="31"/>
        <v>20.080500000000001</v>
      </c>
    </row>
    <row r="1005" spans="1:8" ht="36" customHeight="1">
      <c r="A1005" s="106"/>
      <c r="B1005" s="17" t="s">
        <v>634</v>
      </c>
      <c r="C1005" s="106">
        <v>2</v>
      </c>
      <c r="D1005" s="106">
        <v>3</v>
      </c>
      <c r="E1005" s="106">
        <v>2.9849999999999999</v>
      </c>
      <c r="F1005" s="106"/>
      <c r="G1005" s="106">
        <f>0.625-0.4</f>
        <v>0.22499999999999998</v>
      </c>
      <c r="H1005" s="105">
        <f>PRODUCT(C1005:G1005)</f>
        <v>4.0297499999999999</v>
      </c>
    </row>
    <row r="1006" spans="1:8" ht="16.5">
      <c r="A1006" s="106"/>
      <c r="B1006" s="11" t="s">
        <v>197</v>
      </c>
      <c r="C1006" s="106"/>
      <c r="D1006" s="106"/>
      <c r="E1006" s="106"/>
      <c r="F1006" s="106"/>
      <c r="G1006" s="106"/>
      <c r="H1006" s="105"/>
    </row>
    <row r="1007" spans="1:8" ht="33">
      <c r="A1007" s="106"/>
      <c r="B1007" s="17" t="s">
        <v>198</v>
      </c>
      <c r="C1007" s="106">
        <v>1</v>
      </c>
      <c r="D1007" s="106">
        <v>6</v>
      </c>
      <c r="E1007" s="106">
        <v>3.2</v>
      </c>
      <c r="F1007" s="106">
        <v>1</v>
      </c>
      <c r="G1007" s="106"/>
      <c r="H1007" s="105">
        <f>PRODUCT(C1007:G1007)</f>
        <v>19.200000000000003</v>
      </c>
    </row>
    <row r="1008" spans="1:8" ht="33">
      <c r="A1008" s="106"/>
      <c r="B1008" s="17" t="s">
        <v>199</v>
      </c>
      <c r="C1008" s="106">
        <v>2</v>
      </c>
      <c r="D1008" s="106">
        <v>6</v>
      </c>
      <c r="E1008" s="106">
        <f>+E1007</f>
        <v>3.2</v>
      </c>
      <c r="F1008" s="106"/>
      <c r="G1008" s="106">
        <v>0.3</v>
      </c>
      <c r="H1008" s="105">
        <f>PRODUCT(C1008:G1008)</f>
        <v>11.520000000000001</v>
      </c>
    </row>
    <row r="1009" spans="1:8" ht="16.5">
      <c r="A1009" s="106"/>
      <c r="B1009" s="17" t="s">
        <v>200</v>
      </c>
      <c r="C1009" s="106">
        <v>1</v>
      </c>
      <c r="D1009" s="106">
        <v>3</v>
      </c>
      <c r="E1009" s="106">
        <v>2.46</v>
      </c>
      <c r="F1009" s="105">
        <v>1.23</v>
      </c>
      <c r="G1009" s="106"/>
      <c r="H1009" s="105">
        <f>PRODUCT(C1009:G1009)</f>
        <v>9.077399999999999</v>
      </c>
    </row>
    <row r="1010" spans="1:8" ht="16.5">
      <c r="A1010" s="106"/>
      <c r="B1010" s="17" t="s">
        <v>638</v>
      </c>
      <c r="C1010" s="106">
        <v>1</v>
      </c>
      <c r="D1010" s="106">
        <v>3</v>
      </c>
      <c r="E1010" s="106">
        <f>(2.46+1.23)*2</f>
        <v>7.38</v>
      </c>
      <c r="F1010" s="105"/>
      <c r="G1010" s="106">
        <v>0.15</v>
      </c>
      <c r="H1010" s="105">
        <f>PRODUCT(C1010:G1010)</f>
        <v>3.3210000000000002</v>
      </c>
    </row>
    <row r="1011" spans="1:8" ht="16.5">
      <c r="A1011" s="106"/>
      <c r="B1011" s="17" t="s">
        <v>639</v>
      </c>
      <c r="C1011" s="106">
        <v>1</v>
      </c>
      <c r="D1011" s="106">
        <v>42</v>
      </c>
      <c r="E1011" s="106">
        <v>1</v>
      </c>
      <c r="F1011" s="105"/>
      <c r="G1011" s="106">
        <v>0.15</v>
      </c>
      <c r="H1011" s="105">
        <f>PRODUCT(C1011:G1011)</f>
        <v>6.3</v>
      </c>
    </row>
    <row r="1012" spans="1:8" ht="16.5">
      <c r="A1012" s="106"/>
      <c r="B1012" s="17" t="s">
        <v>640</v>
      </c>
      <c r="C1012" s="106">
        <v>1</v>
      </c>
      <c r="D1012" s="106">
        <v>2</v>
      </c>
      <c r="E1012" s="106">
        <v>2.46</v>
      </c>
      <c r="F1012" s="106"/>
      <c r="G1012" s="106">
        <f>0.3-0.125</f>
        <v>0.17499999999999999</v>
      </c>
      <c r="H1012" s="105">
        <f t="shared" si="31"/>
        <v>0.86099999999999999</v>
      </c>
    </row>
    <row r="1013" spans="1:8" ht="16.5">
      <c r="A1013" s="106"/>
      <c r="B1013" s="17" t="s">
        <v>641</v>
      </c>
      <c r="C1013" s="106">
        <v>2</v>
      </c>
      <c r="D1013" s="106">
        <v>1</v>
      </c>
      <c r="E1013" s="106">
        <v>0.23</v>
      </c>
      <c r="F1013" s="106"/>
      <c r="G1013" s="106">
        <f>0.3-0.125</f>
        <v>0.17499999999999999</v>
      </c>
      <c r="H1013" s="105">
        <f t="shared" si="31"/>
        <v>8.0500000000000002E-2</v>
      </c>
    </row>
    <row r="1014" spans="1:8" ht="33">
      <c r="A1014" s="106"/>
      <c r="B1014" s="17" t="s">
        <v>196</v>
      </c>
      <c r="C1014" s="106">
        <v>1</v>
      </c>
      <c r="D1014" s="106">
        <v>3</v>
      </c>
      <c r="E1014" s="106">
        <v>2</v>
      </c>
      <c r="F1014" s="106">
        <v>3.55</v>
      </c>
      <c r="G1014" s="106"/>
      <c r="H1014" s="105">
        <f t="shared" si="31"/>
        <v>21.299999999999997</v>
      </c>
    </row>
    <row r="1015" spans="1:8" ht="33">
      <c r="A1015" s="106"/>
      <c r="B1015" s="17" t="s">
        <v>201</v>
      </c>
      <c r="C1015" s="106">
        <v>1</v>
      </c>
      <c r="D1015" s="106">
        <v>3</v>
      </c>
      <c r="E1015" s="106">
        <v>3.2</v>
      </c>
      <c r="F1015" s="106"/>
      <c r="G1015" s="106">
        <v>0.28999999999999998</v>
      </c>
      <c r="H1015" s="105">
        <f t="shared" si="31"/>
        <v>2.7840000000000003</v>
      </c>
    </row>
    <row r="1016" spans="1:8" ht="16.5">
      <c r="A1016" s="106"/>
      <c r="B1016" s="17" t="s">
        <v>202</v>
      </c>
      <c r="C1016" s="106">
        <v>1</v>
      </c>
      <c r="D1016" s="106">
        <v>3</v>
      </c>
      <c r="E1016" s="106">
        <v>2.74</v>
      </c>
      <c r="F1016" s="106"/>
      <c r="G1016" s="106">
        <v>0.17499999999999999</v>
      </c>
      <c r="H1016" s="105">
        <f t="shared" si="31"/>
        <v>1.4385000000000001</v>
      </c>
    </row>
    <row r="1017" spans="1:8" ht="16.5">
      <c r="A1017" s="106"/>
      <c r="B1017" s="11" t="s">
        <v>92</v>
      </c>
      <c r="C1017" s="106"/>
      <c r="D1017" s="106"/>
      <c r="E1017" s="106"/>
      <c r="F1017" s="106"/>
      <c r="G1017" s="106"/>
      <c r="H1017" s="105"/>
    </row>
    <row r="1018" spans="1:8" ht="16.5">
      <c r="A1018" s="106"/>
      <c r="B1018" s="17" t="s">
        <v>203</v>
      </c>
      <c r="C1018" s="106">
        <v>1</v>
      </c>
      <c r="D1018" s="106">
        <v>1</v>
      </c>
      <c r="E1018" s="106">
        <v>2</v>
      </c>
      <c r="F1018" s="106">
        <v>4.8849999999999998</v>
      </c>
      <c r="G1018" s="106"/>
      <c r="H1018" s="105">
        <f t="shared" si="31"/>
        <v>9.77</v>
      </c>
    </row>
    <row r="1019" spans="1:8" ht="16.5">
      <c r="A1019" s="104"/>
      <c r="B1019" s="17" t="s">
        <v>204</v>
      </c>
      <c r="C1019" s="106">
        <v>1</v>
      </c>
      <c r="D1019" s="106">
        <v>1</v>
      </c>
      <c r="E1019" s="106">
        <v>15.61</v>
      </c>
      <c r="F1019" s="106"/>
      <c r="G1019" s="106">
        <v>0.33</v>
      </c>
      <c r="H1019" s="105">
        <f t="shared" si="31"/>
        <v>5.1513</v>
      </c>
    </row>
    <row r="1020" spans="1:8" ht="16.5">
      <c r="A1020" s="104"/>
      <c r="B1020" s="17" t="s">
        <v>205</v>
      </c>
      <c r="C1020" s="106">
        <v>1</v>
      </c>
      <c r="D1020" s="106">
        <v>1</v>
      </c>
      <c r="E1020" s="105">
        <v>13.77</v>
      </c>
      <c r="F1020" s="106"/>
      <c r="G1020" s="18">
        <f>0.3-0.11</f>
        <v>0.19</v>
      </c>
      <c r="H1020" s="105">
        <f t="shared" si="31"/>
        <v>2.6162999999999998</v>
      </c>
    </row>
    <row r="1021" spans="1:8" ht="16.5">
      <c r="A1021" s="20"/>
      <c r="B1021" s="32" t="str">
        <f>+'[1]Det for 6 in 1 G+2 '!B386</f>
        <v>For PC/HC Qtrs 6 in 1 (G+2)</v>
      </c>
      <c r="C1021" s="22"/>
      <c r="D1021" s="22"/>
      <c r="E1021" s="20"/>
      <c r="F1021" s="20"/>
      <c r="G1021" s="20"/>
      <c r="H1021" s="20"/>
    </row>
    <row r="1022" spans="1:8" ht="16.5">
      <c r="A1022" s="106"/>
      <c r="B1022" s="17" t="s">
        <v>642</v>
      </c>
      <c r="C1022" s="106">
        <v>1</v>
      </c>
      <c r="D1022" s="106">
        <v>1</v>
      </c>
      <c r="E1022" s="105">
        <v>4.88</v>
      </c>
      <c r="F1022" s="105">
        <v>1.6</v>
      </c>
      <c r="G1022" s="106"/>
      <c r="H1022" s="105">
        <f t="shared" ref="H1022:H1029" si="32">ROUND(PRODUCT(C1022:G1022),2)</f>
        <v>7.81</v>
      </c>
    </row>
    <row r="1023" spans="1:8" ht="16.5">
      <c r="A1023" s="106"/>
      <c r="B1023" s="17" t="s">
        <v>643</v>
      </c>
      <c r="C1023" s="106">
        <v>2</v>
      </c>
      <c r="D1023" s="106">
        <v>1</v>
      </c>
      <c r="E1023" s="105">
        <f>+'[1]Det for 6 in 1 G+2 '!E389</f>
        <v>4.42</v>
      </c>
      <c r="F1023" s="105">
        <f>+'[1]Det for 6 in 1 G+2 '!F389</f>
        <v>0.3</v>
      </c>
      <c r="G1023" s="106"/>
      <c r="H1023" s="105">
        <f t="shared" si="32"/>
        <v>2.65</v>
      </c>
    </row>
    <row r="1024" spans="1:8" ht="16.5">
      <c r="A1024" s="106"/>
      <c r="B1024" s="17" t="s">
        <v>644</v>
      </c>
      <c r="C1024" s="106">
        <v>2</v>
      </c>
      <c r="D1024" s="106">
        <v>1</v>
      </c>
      <c r="E1024" s="105">
        <f>(4.03+1)*2</f>
        <v>10.06</v>
      </c>
      <c r="F1024" s="105"/>
      <c r="G1024" s="106">
        <f>0.4-0.15</f>
        <v>0.25</v>
      </c>
      <c r="H1024" s="105">
        <f t="shared" si="32"/>
        <v>5.03</v>
      </c>
    </row>
    <row r="1025" spans="1:8" ht="16.5">
      <c r="A1025" s="106"/>
      <c r="B1025" s="17" t="s">
        <v>645</v>
      </c>
      <c r="C1025" s="106">
        <v>2</v>
      </c>
      <c r="D1025" s="106">
        <v>1</v>
      </c>
      <c r="E1025" s="105">
        <v>20.23</v>
      </c>
      <c r="F1025" s="105"/>
      <c r="G1025" s="106">
        <v>0.4</v>
      </c>
      <c r="H1025" s="105">
        <f t="shared" si="32"/>
        <v>16.18</v>
      </c>
    </row>
    <row r="1026" spans="1:8" ht="16.5">
      <c r="A1026" s="106"/>
      <c r="B1026" s="17" t="s">
        <v>646</v>
      </c>
      <c r="C1026" s="106">
        <v>2</v>
      </c>
      <c r="D1026" s="106">
        <v>3</v>
      </c>
      <c r="E1026" s="105">
        <v>1</v>
      </c>
      <c r="F1026" s="105">
        <v>1.03</v>
      </c>
      <c r="G1026" s="105"/>
      <c r="H1026" s="105">
        <f t="shared" si="32"/>
        <v>6.18</v>
      </c>
    </row>
    <row r="1027" spans="1:8" ht="16.5">
      <c r="A1027" s="106"/>
      <c r="B1027" s="17" t="s">
        <v>429</v>
      </c>
      <c r="C1027" s="106">
        <v>2</v>
      </c>
      <c r="D1027" s="106">
        <v>-3</v>
      </c>
      <c r="E1027" s="105">
        <v>0.6</v>
      </c>
      <c r="F1027" s="106">
        <v>0.6</v>
      </c>
      <c r="G1027" s="105"/>
      <c r="H1027" s="105">
        <f t="shared" si="32"/>
        <v>-2.16</v>
      </c>
    </row>
    <row r="1028" spans="1:8" ht="16.5">
      <c r="A1028" s="106"/>
      <c r="B1028" s="17" t="s">
        <v>647</v>
      </c>
      <c r="C1028" s="106">
        <v>2</v>
      </c>
      <c r="D1028" s="106">
        <v>3</v>
      </c>
      <c r="E1028" s="105">
        <f>0.6*4</f>
        <v>2.4</v>
      </c>
      <c r="F1028" s="106"/>
      <c r="G1028" s="105">
        <v>0.11</v>
      </c>
      <c r="H1028" s="105">
        <f t="shared" si="32"/>
        <v>1.58</v>
      </c>
    </row>
    <row r="1029" spans="1:8" ht="16.5">
      <c r="A1029" s="106"/>
      <c r="B1029" s="17" t="s">
        <v>648</v>
      </c>
      <c r="C1029" s="106">
        <v>2</v>
      </c>
      <c r="D1029" s="106">
        <v>1</v>
      </c>
      <c r="E1029" s="105">
        <f>(4.875+1.3)*2</f>
        <v>12.35</v>
      </c>
      <c r="F1029" s="105"/>
      <c r="G1029" s="105">
        <v>0.11</v>
      </c>
      <c r="H1029" s="105">
        <f t="shared" si="32"/>
        <v>2.72</v>
      </c>
    </row>
    <row r="1030" spans="1:8" ht="16.5">
      <c r="A1030" s="20"/>
      <c r="B1030" s="21" t="s">
        <v>343</v>
      </c>
      <c r="C1030" s="22"/>
      <c r="D1030" s="22"/>
      <c r="E1030" s="20"/>
      <c r="F1030" s="20"/>
      <c r="G1030" s="20"/>
      <c r="H1030" s="20">
        <v>0.08</v>
      </c>
    </row>
    <row r="1031" spans="1:8" ht="16.5">
      <c r="A1031" s="20"/>
      <c r="B1031" s="32"/>
      <c r="C1031" s="22"/>
      <c r="D1031" s="22"/>
      <c r="E1031" s="20"/>
      <c r="F1031" s="20"/>
      <c r="G1031" s="20"/>
      <c r="H1031" s="23">
        <f>SUM(H951:H1030)</f>
        <v>851.49734999999987</v>
      </c>
    </row>
    <row r="1032" spans="1:8" ht="16.5">
      <c r="A1032" s="20"/>
      <c r="B1032" s="21"/>
      <c r="C1032" s="22"/>
      <c r="D1032" s="22"/>
      <c r="E1032" s="20"/>
      <c r="F1032" s="23" t="s">
        <v>115</v>
      </c>
      <c r="G1032" s="23">
        <f>H1031</f>
        <v>851.49734999999987</v>
      </c>
      <c r="H1032" s="23" t="s">
        <v>544</v>
      </c>
    </row>
    <row r="1033" spans="1:8" ht="49.5">
      <c r="A1033" s="106"/>
      <c r="B1033" s="11" t="s">
        <v>649</v>
      </c>
      <c r="C1033" s="106"/>
      <c r="D1033" s="106"/>
      <c r="E1033" s="106"/>
      <c r="F1033" s="106"/>
      <c r="G1033" s="106"/>
      <c r="H1033" s="105"/>
    </row>
    <row r="1034" spans="1:8" ht="16.5">
      <c r="A1034" s="106"/>
      <c r="B1034" s="11" t="s">
        <v>670</v>
      </c>
      <c r="C1034" s="106"/>
      <c r="D1034" s="106"/>
      <c r="E1034" s="106"/>
      <c r="F1034" s="106"/>
      <c r="G1034" s="106"/>
      <c r="H1034" s="105"/>
    </row>
    <row r="1035" spans="1:8" ht="16.5">
      <c r="A1035" s="106"/>
      <c r="B1035" s="121" t="s">
        <v>117</v>
      </c>
      <c r="C1035" s="15">
        <v>1</v>
      </c>
      <c r="D1035" s="9">
        <v>4</v>
      </c>
      <c r="E1035" s="10">
        <v>1.22</v>
      </c>
      <c r="F1035" s="10"/>
      <c r="G1035" s="10">
        <v>0.25</v>
      </c>
      <c r="H1035" s="8">
        <f t="shared" ref="H1035:H1041" si="33">PRODUCT(C1035:G1035)</f>
        <v>1.22</v>
      </c>
    </row>
    <row r="1036" spans="1:8" ht="16.5">
      <c r="A1036" s="106"/>
      <c r="B1036" s="121" t="s">
        <v>119</v>
      </c>
      <c r="C1036" s="15">
        <v>1</v>
      </c>
      <c r="D1036" s="9">
        <v>4</v>
      </c>
      <c r="E1036" s="10">
        <v>1.22</v>
      </c>
      <c r="F1036" s="10"/>
      <c r="G1036" s="10">
        <v>0.2</v>
      </c>
      <c r="H1036" s="8">
        <f t="shared" si="33"/>
        <v>0.97599999999999998</v>
      </c>
    </row>
    <row r="1037" spans="1:8" ht="16.5">
      <c r="A1037" s="106"/>
      <c r="B1037" s="121" t="s">
        <v>352</v>
      </c>
      <c r="C1037" s="15">
        <v>1</v>
      </c>
      <c r="D1037" s="9">
        <v>4</v>
      </c>
      <c r="E1037" s="10">
        <v>1.22</v>
      </c>
      <c r="F1037" s="9"/>
      <c r="G1037" s="10">
        <v>0.2</v>
      </c>
      <c r="H1037" s="8">
        <f t="shared" si="33"/>
        <v>0.97599999999999998</v>
      </c>
    </row>
    <row r="1038" spans="1:8" ht="16.5">
      <c r="A1038" s="106"/>
      <c r="B1038" s="121" t="s">
        <v>120</v>
      </c>
      <c r="C1038" s="15">
        <v>1</v>
      </c>
      <c r="D1038" s="9">
        <v>2</v>
      </c>
      <c r="E1038" s="10">
        <v>1.22</v>
      </c>
      <c r="F1038" s="10"/>
      <c r="G1038" s="10">
        <v>0.2</v>
      </c>
      <c r="H1038" s="8">
        <f t="shared" si="33"/>
        <v>0.48799999999999999</v>
      </c>
    </row>
    <row r="1039" spans="1:8" ht="16.5">
      <c r="A1039" s="106"/>
      <c r="B1039" s="121" t="s">
        <v>353</v>
      </c>
      <c r="C1039" s="15">
        <v>1</v>
      </c>
      <c r="D1039" s="9">
        <v>4</v>
      </c>
      <c r="E1039" s="10">
        <v>1.22</v>
      </c>
      <c r="F1039" s="10"/>
      <c r="G1039" s="10">
        <v>0.3</v>
      </c>
      <c r="H1039" s="8">
        <f t="shared" si="33"/>
        <v>1.464</v>
      </c>
    </row>
    <row r="1040" spans="1:8" ht="16.5">
      <c r="A1040" s="106"/>
      <c r="B1040" s="121" t="s">
        <v>354</v>
      </c>
      <c r="C1040" s="15">
        <v>1</v>
      </c>
      <c r="D1040" s="9">
        <v>4</v>
      </c>
      <c r="E1040" s="10">
        <v>1.22</v>
      </c>
      <c r="F1040" s="10"/>
      <c r="G1040" s="10">
        <v>0.3</v>
      </c>
      <c r="H1040" s="8">
        <f t="shared" si="33"/>
        <v>1.464</v>
      </c>
    </row>
    <row r="1041" spans="1:8" ht="16.5">
      <c r="A1041" s="106"/>
      <c r="B1041" s="121" t="s">
        <v>669</v>
      </c>
      <c r="C1041" s="15">
        <v>1</v>
      </c>
      <c r="D1041" s="9">
        <v>2</v>
      </c>
      <c r="E1041" s="9">
        <v>0.92</v>
      </c>
      <c r="F1041" s="10"/>
      <c r="G1041" s="10">
        <v>0.4</v>
      </c>
      <c r="H1041" s="8">
        <f t="shared" si="33"/>
        <v>0.7360000000000001</v>
      </c>
    </row>
    <row r="1042" spans="1:8" ht="16.5">
      <c r="A1042" s="106"/>
      <c r="B1042" s="11" t="s">
        <v>671</v>
      </c>
      <c r="C1042" s="106"/>
      <c r="D1042" s="106"/>
      <c r="E1042" s="106"/>
      <c r="F1042" s="106"/>
      <c r="G1042" s="106"/>
      <c r="H1042" s="105"/>
    </row>
    <row r="1043" spans="1:8" ht="16.5">
      <c r="A1043" s="106"/>
      <c r="B1043" s="121" t="s">
        <v>117</v>
      </c>
      <c r="C1043" s="15">
        <v>1</v>
      </c>
      <c r="D1043" s="9">
        <v>4</v>
      </c>
      <c r="E1043" s="10">
        <v>1.22</v>
      </c>
      <c r="F1043" s="10"/>
      <c r="G1043" s="10">
        <v>1.55</v>
      </c>
      <c r="H1043" s="8">
        <f t="shared" ref="H1043:H1049" si="34">PRODUCT(C1043:G1043)</f>
        <v>7.5640000000000001</v>
      </c>
    </row>
    <row r="1044" spans="1:8" ht="16.5">
      <c r="A1044" s="106"/>
      <c r="B1044" s="121" t="s">
        <v>119</v>
      </c>
      <c r="C1044" s="15">
        <v>1</v>
      </c>
      <c r="D1044" s="9">
        <v>4</v>
      </c>
      <c r="E1044" s="10">
        <v>1.22</v>
      </c>
      <c r="F1044" s="10"/>
      <c r="G1044" s="10">
        <v>1.55</v>
      </c>
      <c r="H1044" s="8">
        <f t="shared" si="34"/>
        <v>7.5640000000000001</v>
      </c>
    </row>
    <row r="1045" spans="1:8" ht="16.5">
      <c r="A1045" s="106"/>
      <c r="B1045" s="121" t="s">
        <v>352</v>
      </c>
      <c r="C1045" s="15">
        <v>1</v>
      </c>
      <c r="D1045" s="9">
        <v>4</v>
      </c>
      <c r="E1045" s="10">
        <v>1.22</v>
      </c>
      <c r="F1045" s="9"/>
      <c r="G1045" s="10">
        <v>1.55</v>
      </c>
      <c r="H1045" s="8">
        <f t="shared" si="34"/>
        <v>7.5640000000000001</v>
      </c>
    </row>
    <row r="1046" spans="1:8" ht="16.5">
      <c r="A1046" s="106"/>
      <c r="B1046" s="121" t="s">
        <v>120</v>
      </c>
      <c r="C1046" s="15">
        <v>1</v>
      </c>
      <c r="D1046" s="9">
        <v>2</v>
      </c>
      <c r="E1046" s="10">
        <v>1.22</v>
      </c>
      <c r="F1046" s="10"/>
      <c r="G1046" s="10">
        <v>1.55</v>
      </c>
      <c r="H1046" s="8">
        <f t="shared" si="34"/>
        <v>3.782</v>
      </c>
    </row>
    <row r="1047" spans="1:8" ht="16.5">
      <c r="A1047" s="106"/>
      <c r="B1047" s="121" t="s">
        <v>353</v>
      </c>
      <c r="C1047" s="15">
        <v>1</v>
      </c>
      <c r="D1047" s="9">
        <v>4</v>
      </c>
      <c r="E1047" s="10">
        <v>1.22</v>
      </c>
      <c r="F1047" s="10"/>
      <c r="G1047" s="10">
        <v>1.55</v>
      </c>
      <c r="H1047" s="8">
        <f t="shared" si="34"/>
        <v>7.5640000000000001</v>
      </c>
    </row>
    <row r="1048" spans="1:8" ht="16.5">
      <c r="A1048" s="106"/>
      <c r="B1048" s="121" t="s">
        <v>354</v>
      </c>
      <c r="C1048" s="15">
        <v>1</v>
      </c>
      <c r="D1048" s="9">
        <v>4</v>
      </c>
      <c r="E1048" s="10">
        <v>1.22</v>
      </c>
      <c r="F1048" s="10"/>
      <c r="G1048" s="10">
        <v>1.55</v>
      </c>
      <c r="H1048" s="8">
        <f t="shared" si="34"/>
        <v>7.5640000000000001</v>
      </c>
    </row>
    <row r="1049" spans="1:8" ht="16.5">
      <c r="A1049" s="106"/>
      <c r="B1049" s="121" t="s">
        <v>669</v>
      </c>
      <c r="C1049" s="15">
        <v>1</v>
      </c>
      <c r="D1049" s="9">
        <v>2</v>
      </c>
      <c r="E1049" s="9">
        <v>0.92</v>
      </c>
      <c r="F1049" s="10"/>
      <c r="G1049" s="10">
        <v>1.55</v>
      </c>
      <c r="H1049" s="8">
        <f t="shared" si="34"/>
        <v>2.8520000000000003</v>
      </c>
    </row>
    <row r="1050" spans="1:8" ht="33">
      <c r="A1050" s="106"/>
      <c r="B1050" s="11" t="s">
        <v>650</v>
      </c>
      <c r="C1050" s="106"/>
      <c r="D1050" s="106"/>
      <c r="E1050" s="106"/>
      <c r="F1050" s="106"/>
      <c r="G1050" s="106"/>
      <c r="H1050" s="105"/>
    </row>
    <row r="1051" spans="1:8" ht="16.5">
      <c r="A1051" s="104"/>
      <c r="B1051" s="17" t="s">
        <v>231</v>
      </c>
      <c r="C1051" s="106">
        <v>3</v>
      </c>
      <c r="D1051" s="106">
        <v>8</v>
      </c>
      <c r="E1051" s="105">
        <v>1.22</v>
      </c>
      <c r="F1051" s="106"/>
      <c r="G1051" s="106">
        <v>2.4700000000000002</v>
      </c>
      <c r="H1051" s="105">
        <f t="shared" ref="H1051:H1055" si="35">PRODUCT(C1051:G1051)</f>
        <v>72.321600000000004</v>
      </c>
    </row>
    <row r="1052" spans="1:8" ht="16.5">
      <c r="A1052" s="104"/>
      <c r="B1052" s="17" t="s">
        <v>232</v>
      </c>
      <c r="C1052" s="106">
        <v>3</v>
      </c>
      <c r="D1052" s="106">
        <v>10</v>
      </c>
      <c r="E1052" s="105">
        <v>1.22</v>
      </c>
      <c r="F1052" s="106"/>
      <c r="G1052" s="106">
        <v>2.4700000000000002</v>
      </c>
      <c r="H1052" s="105">
        <f t="shared" si="35"/>
        <v>90.402000000000015</v>
      </c>
    </row>
    <row r="1053" spans="1:8" ht="16.5">
      <c r="A1053" s="104"/>
      <c r="B1053" s="17" t="s">
        <v>233</v>
      </c>
      <c r="C1053" s="106">
        <v>3</v>
      </c>
      <c r="D1053" s="106">
        <v>4</v>
      </c>
      <c r="E1053" s="105">
        <v>1.22</v>
      </c>
      <c r="F1053" s="106"/>
      <c r="G1053" s="106">
        <v>2.4700000000000002</v>
      </c>
      <c r="H1053" s="105">
        <f t="shared" si="35"/>
        <v>36.160800000000002</v>
      </c>
    </row>
    <row r="1054" spans="1:8" ht="16.5">
      <c r="A1054" s="104"/>
      <c r="B1054" s="17" t="s">
        <v>234</v>
      </c>
      <c r="C1054" s="106">
        <v>3</v>
      </c>
      <c r="D1054" s="106">
        <v>2</v>
      </c>
      <c r="E1054" s="105">
        <v>0.92</v>
      </c>
      <c r="F1054" s="106"/>
      <c r="G1054" s="106">
        <v>2.4700000000000002</v>
      </c>
      <c r="H1054" s="105">
        <f t="shared" si="35"/>
        <v>13.634400000000003</v>
      </c>
    </row>
    <row r="1055" spans="1:8" ht="16.5">
      <c r="A1055" s="104"/>
      <c r="B1055" s="17" t="s">
        <v>368</v>
      </c>
      <c r="C1055" s="106">
        <v>3</v>
      </c>
      <c r="D1055" s="106">
        <v>2</v>
      </c>
      <c r="E1055" s="105">
        <v>0.92</v>
      </c>
      <c r="F1055" s="106"/>
      <c r="G1055" s="106">
        <f>2.85-0.3</f>
        <v>2.5500000000000003</v>
      </c>
      <c r="H1055" s="105">
        <f t="shared" si="35"/>
        <v>14.076000000000002</v>
      </c>
    </row>
    <row r="1056" spans="1:8" ht="16.5">
      <c r="A1056" s="106"/>
      <c r="B1056" s="17" t="s">
        <v>411</v>
      </c>
      <c r="C1056" s="106">
        <v>1</v>
      </c>
      <c r="D1056" s="106">
        <v>16</v>
      </c>
      <c r="E1056" s="106">
        <v>1.22</v>
      </c>
      <c r="F1056" s="106"/>
      <c r="G1056" s="105">
        <v>1.2</v>
      </c>
      <c r="H1056" s="105">
        <f>PRODUCT(C1056:G1056)</f>
        <v>23.423999999999999</v>
      </c>
    </row>
    <row r="1057" spans="1:8" ht="16.5">
      <c r="A1057" s="106"/>
      <c r="B1057" s="17" t="s">
        <v>412</v>
      </c>
      <c r="C1057" s="106">
        <v>1</v>
      </c>
      <c r="D1057" s="106">
        <v>2</v>
      </c>
      <c r="E1057" s="106">
        <v>1.06</v>
      </c>
      <c r="F1057" s="106"/>
      <c r="G1057" s="105">
        <v>1.2</v>
      </c>
      <c r="H1057" s="105">
        <f>PRODUCT(C1057:G1057)</f>
        <v>2.544</v>
      </c>
    </row>
    <row r="1058" spans="1:8" ht="33">
      <c r="A1058" s="104"/>
      <c r="B1058" s="11" t="s">
        <v>210</v>
      </c>
      <c r="C1058" s="106"/>
      <c r="D1058" s="106"/>
      <c r="E1058" s="31"/>
      <c r="F1058" s="106"/>
      <c r="G1058" s="18"/>
      <c r="H1058" s="105"/>
    </row>
    <row r="1059" spans="1:8" ht="16.5">
      <c r="A1059" s="104"/>
      <c r="B1059" s="17" t="s">
        <v>651</v>
      </c>
      <c r="C1059" s="106">
        <v>1</v>
      </c>
      <c r="D1059" s="106">
        <v>3</v>
      </c>
      <c r="E1059" s="106">
        <f>(0.23+0.38)*2</f>
        <v>1.22</v>
      </c>
      <c r="F1059" s="106"/>
      <c r="G1059" s="105">
        <f>2.85-0.3</f>
        <v>2.5500000000000003</v>
      </c>
      <c r="H1059" s="105">
        <f>PRODUCT(C1059:G1059)</f>
        <v>9.333000000000002</v>
      </c>
    </row>
    <row r="1060" spans="1:8" ht="27.75" customHeight="1">
      <c r="A1060" s="104"/>
      <c r="B1060" s="17" t="s">
        <v>652</v>
      </c>
      <c r="C1060" s="106">
        <v>1</v>
      </c>
      <c r="D1060" s="106">
        <v>3</v>
      </c>
      <c r="E1060" s="106">
        <f>(0.23+0.38)*2</f>
        <v>1.22</v>
      </c>
      <c r="F1060" s="106"/>
      <c r="G1060" s="105">
        <v>0.4</v>
      </c>
      <c r="H1060" s="105">
        <f>PRODUCT(C1060:G1060)</f>
        <v>1.4640000000000002</v>
      </c>
    </row>
    <row r="1061" spans="1:8" ht="16.5">
      <c r="A1061" s="104"/>
      <c r="B1061" s="11" t="s">
        <v>211</v>
      </c>
      <c r="C1061" s="106"/>
      <c r="D1061" s="106"/>
      <c r="E1061" s="105"/>
      <c r="F1061" s="106"/>
      <c r="G1061" s="18"/>
      <c r="H1061" s="105"/>
    </row>
    <row r="1062" spans="1:8" ht="16.5">
      <c r="A1062" s="104"/>
      <c r="B1062" s="103" t="s">
        <v>214</v>
      </c>
      <c r="C1062" s="106"/>
      <c r="D1062" s="106"/>
      <c r="E1062" s="105"/>
      <c r="F1062" s="106"/>
      <c r="G1062" s="18"/>
      <c r="H1062" s="105"/>
    </row>
    <row r="1063" spans="1:8" ht="16.5">
      <c r="A1063" s="104"/>
      <c r="B1063" s="17" t="s">
        <v>147</v>
      </c>
      <c r="C1063" s="106">
        <v>6</v>
      </c>
      <c r="D1063" s="106">
        <v>1</v>
      </c>
      <c r="E1063" s="106">
        <v>1.81</v>
      </c>
      <c r="F1063" s="105">
        <v>0.45</v>
      </c>
      <c r="G1063" s="106"/>
      <c r="H1063" s="105">
        <f>PRODUCT(C1063:G1063)</f>
        <v>4.8869999999999996</v>
      </c>
    </row>
    <row r="1064" spans="1:8" ht="16.5">
      <c r="A1064" s="106"/>
      <c r="B1064" s="17" t="s">
        <v>653</v>
      </c>
      <c r="C1064" s="106">
        <v>6</v>
      </c>
      <c r="D1064" s="106">
        <v>3</v>
      </c>
      <c r="E1064" s="106">
        <v>2.2599999999999998</v>
      </c>
      <c r="F1064" s="105">
        <v>0.45</v>
      </c>
      <c r="G1064" s="106"/>
      <c r="H1064" s="105">
        <f>PRODUCT(C1064:G1064)</f>
        <v>18.305999999999997</v>
      </c>
    </row>
    <row r="1065" spans="1:8" ht="16.5">
      <c r="A1065" s="106"/>
      <c r="B1065" s="17" t="s">
        <v>182</v>
      </c>
      <c r="C1065" s="106">
        <v>1</v>
      </c>
      <c r="D1065" s="106">
        <v>3</v>
      </c>
      <c r="E1065" s="106">
        <v>1.96</v>
      </c>
      <c r="F1065" s="105">
        <v>0.45</v>
      </c>
      <c r="G1065" s="106"/>
      <c r="H1065" s="105">
        <f>PRODUCT(C1065:G1065)</f>
        <v>2.6459999999999999</v>
      </c>
    </row>
    <row r="1066" spans="1:8" ht="16.5">
      <c r="A1066" s="106"/>
      <c r="B1066" s="17" t="s">
        <v>213</v>
      </c>
      <c r="C1066" s="106">
        <v>1</v>
      </c>
      <c r="D1066" s="106">
        <v>1</v>
      </c>
      <c r="E1066" s="106">
        <v>1.46</v>
      </c>
      <c r="F1066" s="105">
        <v>0.45</v>
      </c>
      <c r="G1066" s="106"/>
      <c r="H1066" s="105">
        <f>PRODUCT(C1066:G1066)</f>
        <v>0.65700000000000003</v>
      </c>
    </row>
    <row r="1067" spans="1:8" ht="16.5">
      <c r="A1067" s="106"/>
      <c r="B1067" s="17" t="s">
        <v>212</v>
      </c>
      <c r="C1067" s="106">
        <v>1</v>
      </c>
      <c r="D1067" s="106">
        <v>2</v>
      </c>
      <c r="E1067" s="106">
        <v>1.96</v>
      </c>
      <c r="F1067" s="105">
        <v>0.45</v>
      </c>
      <c r="G1067" s="106"/>
      <c r="H1067" s="105">
        <f>PRODUCT(C1067:G1067)</f>
        <v>1.764</v>
      </c>
    </row>
    <row r="1068" spans="1:8" ht="16.5">
      <c r="A1068" s="104"/>
      <c r="B1068" s="103" t="s">
        <v>654</v>
      </c>
      <c r="C1068" s="106"/>
      <c r="D1068" s="106"/>
      <c r="E1068" s="105"/>
      <c r="F1068" s="106"/>
      <c r="G1068" s="18"/>
      <c r="H1068" s="105"/>
    </row>
    <row r="1069" spans="1:8" ht="16.5">
      <c r="A1069" s="104"/>
      <c r="B1069" s="17" t="s">
        <v>147</v>
      </c>
      <c r="C1069" s="106">
        <v>6</v>
      </c>
      <c r="D1069" s="106">
        <v>1</v>
      </c>
      <c r="E1069" s="105">
        <f>+E1063+F1063+F1063</f>
        <v>2.7100000000000004</v>
      </c>
      <c r="F1069" s="105"/>
      <c r="G1069" s="106">
        <v>6.25E-2</v>
      </c>
      <c r="H1069" s="105">
        <f>PRODUCT(C1069:G1069)</f>
        <v>1.0162500000000001</v>
      </c>
    </row>
    <row r="1070" spans="1:8" ht="16.5">
      <c r="A1070" s="106"/>
      <c r="B1070" s="17" t="s">
        <v>653</v>
      </c>
      <c r="C1070" s="106">
        <v>6</v>
      </c>
      <c r="D1070" s="106">
        <v>3</v>
      </c>
      <c r="E1070" s="105">
        <f>+E1064+F1064+F1064</f>
        <v>3.16</v>
      </c>
      <c r="F1070" s="105"/>
      <c r="G1070" s="106">
        <v>6.25E-2</v>
      </c>
      <c r="H1070" s="105">
        <f>PRODUCT(C1070:G1070)</f>
        <v>3.5550000000000002</v>
      </c>
    </row>
    <row r="1071" spans="1:8" ht="16.5">
      <c r="A1071" s="106"/>
      <c r="B1071" s="17" t="s">
        <v>182</v>
      </c>
      <c r="C1071" s="106">
        <v>1</v>
      </c>
      <c r="D1071" s="106">
        <v>3</v>
      </c>
      <c r="E1071" s="105">
        <f>+E1065+F1065+F1065</f>
        <v>2.8600000000000003</v>
      </c>
      <c r="F1071" s="105"/>
      <c r="G1071" s="106">
        <v>6.25E-2</v>
      </c>
      <c r="H1071" s="105">
        <f>PRODUCT(C1071:G1071)</f>
        <v>0.53625000000000012</v>
      </c>
    </row>
    <row r="1072" spans="1:8" ht="16.5">
      <c r="A1072" s="106"/>
      <c r="B1072" s="17" t="s">
        <v>213</v>
      </c>
      <c r="C1072" s="106">
        <v>1</v>
      </c>
      <c r="D1072" s="106">
        <v>1</v>
      </c>
      <c r="E1072" s="105">
        <f>+E1066+F1066+F1066</f>
        <v>2.36</v>
      </c>
      <c r="F1072" s="105"/>
      <c r="G1072" s="106">
        <v>6.25E-2</v>
      </c>
      <c r="H1072" s="105">
        <f>PRODUCT(C1072:G1072)</f>
        <v>0.14749999999999999</v>
      </c>
    </row>
    <row r="1073" spans="1:8" ht="16.5">
      <c r="A1073" s="106"/>
      <c r="B1073" s="17" t="s">
        <v>212</v>
      </c>
      <c r="C1073" s="106">
        <v>1</v>
      </c>
      <c r="D1073" s="106">
        <v>2</v>
      </c>
      <c r="E1073" s="105">
        <f>+E1067+F1067+F1067</f>
        <v>2.8600000000000003</v>
      </c>
      <c r="F1073" s="105"/>
      <c r="G1073" s="106">
        <v>6.25E-2</v>
      </c>
      <c r="H1073" s="105">
        <f>PRODUCT(C1073:G1073)</f>
        <v>0.35750000000000004</v>
      </c>
    </row>
    <row r="1074" spans="1:8" ht="16.5">
      <c r="A1074" s="20"/>
      <c r="B1074" s="32" t="str">
        <f>+'[1]Det for 6 in 1 G+2 '!B1280</f>
        <v>For PC/HC Qtrs 6 in 1 (G+2)</v>
      </c>
      <c r="C1074" s="22"/>
      <c r="D1074" s="22"/>
      <c r="E1074" s="20"/>
      <c r="F1074" s="23"/>
      <c r="G1074" s="23"/>
      <c r="H1074" s="23"/>
    </row>
    <row r="1075" spans="1:8" ht="16.5">
      <c r="A1075" s="20"/>
      <c r="B1075" s="32"/>
      <c r="C1075" s="22"/>
      <c r="D1075" s="22"/>
      <c r="E1075" s="20"/>
      <c r="F1075" s="20"/>
      <c r="G1075" s="20"/>
      <c r="H1075" s="23">
        <f>SUM(H1035:H1074)</f>
        <v>349.01030000000003</v>
      </c>
    </row>
    <row r="1076" spans="1:8" ht="16.5">
      <c r="A1076" s="20"/>
      <c r="B1076" s="21"/>
      <c r="C1076" s="22"/>
      <c r="D1076" s="22"/>
      <c r="E1076" s="20"/>
      <c r="F1076" s="23" t="s">
        <v>115</v>
      </c>
      <c r="G1076" s="23">
        <v>349.1</v>
      </c>
      <c r="H1076" s="23" t="s">
        <v>544</v>
      </c>
    </row>
    <row r="1077" spans="1:8" ht="16.5">
      <c r="A1077" s="20"/>
      <c r="B1077" s="74" t="s">
        <v>143</v>
      </c>
      <c r="C1077" s="66"/>
      <c r="D1077" s="66"/>
      <c r="E1077" s="66"/>
      <c r="F1077" s="66"/>
      <c r="G1077" s="66"/>
      <c r="H1077" s="67"/>
    </row>
    <row r="1078" spans="1:8" ht="16.5">
      <c r="A1078" s="20"/>
      <c r="B1078" s="74" t="s">
        <v>144</v>
      </c>
      <c r="C1078" s="66"/>
      <c r="D1078" s="66"/>
      <c r="E1078" s="66"/>
      <c r="F1078" s="66"/>
      <c r="G1078" s="66"/>
      <c r="H1078" s="67"/>
    </row>
    <row r="1079" spans="1:8" ht="16.5">
      <c r="A1079" s="20"/>
      <c r="B1079" s="74" t="s">
        <v>145</v>
      </c>
      <c r="C1079" s="66"/>
      <c r="D1079" s="66"/>
      <c r="E1079" s="66"/>
      <c r="F1079" s="66"/>
      <c r="G1079" s="66"/>
      <c r="H1079" s="67"/>
    </row>
    <row r="1080" spans="1:8" ht="16.5">
      <c r="A1080" s="20"/>
      <c r="B1080" s="74" t="s">
        <v>154</v>
      </c>
      <c r="C1080" s="66"/>
      <c r="D1080" s="66"/>
      <c r="E1080" s="66"/>
      <c r="F1080" s="66"/>
      <c r="G1080" s="66"/>
      <c r="H1080" s="67"/>
    </row>
    <row r="1081" spans="1:8" ht="16.5">
      <c r="A1081" s="20"/>
      <c r="B1081" s="75" t="s">
        <v>251</v>
      </c>
      <c r="C1081" s="66">
        <v>1</v>
      </c>
      <c r="D1081" s="66">
        <v>8</v>
      </c>
      <c r="E1081" s="67">
        <v>6</v>
      </c>
      <c r="F1081" s="67"/>
      <c r="G1081" s="67">
        <v>0.4</v>
      </c>
      <c r="H1081" s="67">
        <f>PRODUCT(C1081:G1081)</f>
        <v>19.200000000000003</v>
      </c>
    </row>
    <row r="1082" spans="1:8" ht="16.5">
      <c r="A1082" s="20"/>
      <c r="B1082" s="75" t="s">
        <v>252</v>
      </c>
      <c r="C1082" s="66">
        <v>1</v>
      </c>
      <c r="D1082" s="66">
        <v>6</v>
      </c>
      <c r="E1082" s="67">
        <v>6.8</v>
      </c>
      <c r="F1082" s="67"/>
      <c r="G1082" s="67">
        <v>0.45</v>
      </c>
      <c r="H1082" s="67">
        <f t="shared" ref="H1082:H1100" si="36">PRODUCT(C1082:G1082)</f>
        <v>18.36</v>
      </c>
    </row>
    <row r="1083" spans="1:8" ht="16.5">
      <c r="A1083" s="20"/>
      <c r="B1083" s="75" t="s">
        <v>253</v>
      </c>
      <c r="C1083" s="66">
        <v>1</v>
      </c>
      <c r="D1083" s="66">
        <v>2</v>
      </c>
      <c r="E1083" s="67">
        <v>7.6</v>
      </c>
      <c r="F1083" s="67"/>
      <c r="G1083" s="67">
        <v>0.5</v>
      </c>
      <c r="H1083" s="67">
        <f t="shared" si="36"/>
        <v>7.6</v>
      </c>
    </row>
    <row r="1084" spans="1:8" ht="16.5">
      <c r="A1084" s="20"/>
      <c r="B1084" s="75" t="s">
        <v>263</v>
      </c>
      <c r="C1084" s="66">
        <v>1</v>
      </c>
      <c r="D1084" s="66">
        <v>4</v>
      </c>
      <c r="E1084" s="67">
        <v>8</v>
      </c>
      <c r="F1084" s="67"/>
      <c r="G1084" s="67">
        <v>0.5</v>
      </c>
      <c r="H1084" s="67">
        <f t="shared" si="36"/>
        <v>16</v>
      </c>
    </row>
    <row r="1085" spans="1:8" ht="16.5">
      <c r="A1085" s="20"/>
      <c r="B1085" s="75" t="s">
        <v>264</v>
      </c>
      <c r="C1085" s="66">
        <v>1</v>
      </c>
      <c r="D1085" s="66">
        <v>2</v>
      </c>
      <c r="E1085" s="67">
        <v>10.23</v>
      </c>
      <c r="F1085" s="67"/>
      <c r="G1085" s="67">
        <v>0.4</v>
      </c>
      <c r="H1085" s="67">
        <f t="shared" si="36"/>
        <v>8.1840000000000011</v>
      </c>
    </row>
    <row r="1086" spans="1:8" ht="16.5">
      <c r="A1086" s="20"/>
      <c r="B1086" s="75" t="s">
        <v>264</v>
      </c>
      <c r="C1086" s="66">
        <v>1</v>
      </c>
      <c r="D1086" s="66">
        <v>2</v>
      </c>
      <c r="E1086" s="67">
        <v>7.79</v>
      </c>
      <c r="F1086" s="67"/>
      <c r="G1086" s="67">
        <v>0.3</v>
      </c>
      <c r="H1086" s="67">
        <f t="shared" si="36"/>
        <v>4.6739999999999995</v>
      </c>
    </row>
    <row r="1087" spans="1:8" ht="16.5">
      <c r="A1087" s="20"/>
      <c r="B1087" s="74" t="s">
        <v>664</v>
      </c>
      <c r="C1087" s="66">
        <v>1</v>
      </c>
      <c r="D1087" s="66">
        <v>2</v>
      </c>
      <c r="E1087" s="84">
        <v>3</v>
      </c>
      <c r="F1087" s="66"/>
      <c r="G1087" s="68">
        <v>0.35</v>
      </c>
      <c r="H1087" s="67">
        <f t="shared" si="36"/>
        <v>2.0999999999999996</v>
      </c>
    </row>
    <row r="1088" spans="1:8" ht="16.5">
      <c r="A1088" s="20"/>
      <c r="B1088" s="75" t="s">
        <v>155</v>
      </c>
      <c r="C1088" s="66"/>
      <c r="D1088" s="66"/>
      <c r="E1088" s="68"/>
      <c r="F1088" s="66"/>
      <c r="G1088" s="67"/>
      <c r="H1088" s="67"/>
    </row>
    <row r="1089" spans="1:8" ht="16.5">
      <c r="A1089" s="20"/>
      <c r="B1089" s="75" t="s">
        <v>156</v>
      </c>
      <c r="C1089" s="66">
        <v>1</v>
      </c>
      <c r="D1089" s="66">
        <v>1</v>
      </c>
      <c r="E1089" s="68">
        <v>56.98</v>
      </c>
      <c r="F1089" s="66"/>
      <c r="G1089" s="67">
        <v>0.45</v>
      </c>
      <c r="H1089" s="67">
        <f t="shared" si="36"/>
        <v>25.640999999999998</v>
      </c>
    </row>
    <row r="1090" spans="1:8" ht="16.5">
      <c r="A1090" s="20"/>
      <c r="B1090" s="75" t="s">
        <v>157</v>
      </c>
      <c r="C1090" s="66"/>
      <c r="D1090" s="66"/>
      <c r="E1090" s="67"/>
      <c r="F1090" s="66"/>
      <c r="G1090" s="67">
        <v>0.45</v>
      </c>
      <c r="H1090" s="67">
        <f t="shared" si="36"/>
        <v>0.45</v>
      </c>
    </row>
    <row r="1091" spans="1:8" ht="16.5">
      <c r="A1091" s="20"/>
      <c r="B1091" s="75" t="s">
        <v>158</v>
      </c>
      <c r="C1091" s="66">
        <v>2</v>
      </c>
      <c r="D1091" s="66">
        <v>1</v>
      </c>
      <c r="E1091" s="67">
        <v>15.53</v>
      </c>
      <c r="F1091" s="66"/>
      <c r="G1091" s="67">
        <v>0.45</v>
      </c>
      <c r="H1091" s="67">
        <f t="shared" si="36"/>
        <v>13.977</v>
      </c>
    </row>
    <row r="1092" spans="1:8" ht="16.5">
      <c r="A1092" s="20"/>
      <c r="B1092" s="75" t="s">
        <v>159</v>
      </c>
      <c r="C1092" s="66">
        <v>2</v>
      </c>
      <c r="D1092" s="66">
        <v>1</v>
      </c>
      <c r="E1092" s="67">
        <v>12.56</v>
      </c>
      <c r="F1092" s="66"/>
      <c r="G1092" s="67">
        <v>0.45</v>
      </c>
      <c r="H1092" s="67">
        <f t="shared" si="36"/>
        <v>11.304</v>
      </c>
    </row>
    <row r="1093" spans="1:8" ht="16.5">
      <c r="A1093" s="20"/>
      <c r="B1093" s="75" t="s">
        <v>160</v>
      </c>
      <c r="C1093" s="66">
        <v>2</v>
      </c>
      <c r="D1093" s="66">
        <v>1</v>
      </c>
      <c r="E1093" s="67">
        <v>12.17</v>
      </c>
      <c r="F1093" s="66"/>
      <c r="G1093" s="67">
        <v>0.45</v>
      </c>
      <c r="H1093" s="67">
        <f t="shared" si="36"/>
        <v>10.952999999999999</v>
      </c>
    </row>
    <row r="1094" spans="1:8" ht="16.5">
      <c r="A1094" s="20"/>
      <c r="B1094" s="75" t="s">
        <v>161</v>
      </c>
      <c r="C1094" s="66">
        <v>2</v>
      </c>
      <c r="D1094" s="66">
        <v>1</v>
      </c>
      <c r="E1094" s="67">
        <v>13.03</v>
      </c>
      <c r="F1094" s="66"/>
      <c r="G1094" s="67">
        <v>0.45</v>
      </c>
      <c r="H1094" s="67">
        <f t="shared" si="36"/>
        <v>11.727</v>
      </c>
    </row>
    <row r="1095" spans="1:8" ht="16.5">
      <c r="A1095" s="20"/>
      <c r="B1095" s="75" t="s">
        <v>162</v>
      </c>
      <c r="C1095" s="66">
        <v>2</v>
      </c>
      <c r="D1095" s="66">
        <v>1</v>
      </c>
      <c r="E1095" s="67">
        <v>6.74</v>
      </c>
      <c r="F1095" s="66"/>
      <c r="G1095" s="67">
        <v>0.45</v>
      </c>
      <c r="H1095" s="67">
        <f t="shared" si="36"/>
        <v>6.0660000000000007</v>
      </c>
    </row>
    <row r="1096" spans="1:8" ht="16.5">
      <c r="A1096" s="20"/>
      <c r="B1096" s="75" t="s">
        <v>163</v>
      </c>
      <c r="C1096" s="66">
        <v>1</v>
      </c>
      <c r="D1096" s="66">
        <v>1</v>
      </c>
      <c r="E1096" s="67">
        <v>11.54</v>
      </c>
      <c r="F1096" s="66"/>
      <c r="G1096" s="67">
        <v>0.45</v>
      </c>
      <c r="H1096" s="67">
        <f t="shared" si="36"/>
        <v>5.1929999999999996</v>
      </c>
    </row>
    <row r="1097" spans="1:8" ht="16.5">
      <c r="A1097" s="20"/>
      <c r="B1097" s="75" t="s">
        <v>164</v>
      </c>
      <c r="C1097" s="66">
        <v>1</v>
      </c>
      <c r="D1097" s="66">
        <v>1</v>
      </c>
      <c r="E1097" s="67">
        <v>11.17</v>
      </c>
      <c r="F1097" s="66"/>
      <c r="G1097" s="67">
        <v>0.45</v>
      </c>
      <c r="H1097" s="67">
        <f t="shared" si="36"/>
        <v>5.0265000000000004</v>
      </c>
    </row>
    <row r="1098" spans="1:8" ht="16.5">
      <c r="A1098" s="20"/>
      <c r="B1098" s="75" t="s">
        <v>165</v>
      </c>
      <c r="C1098" s="66">
        <v>1</v>
      </c>
      <c r="D1098" s="66">
        <v>2</v>
      </c>
      <c r="E1098" s="67">
        <v>1</v>
      </c>
      <c r="F1098" s="66"/>
      <c r="G1098" s="67">
        <v>0.45</v>
      </c>
      <c r="H1098" s="67">
        <f t="shared" si="36"/>
        <v>0.9</v>
      </c>
    </row>
    <row r="1099" spans="1:8" ht="16.5">
      <c r="A1099" s="20"/>
      <c r="B1099" s="75" t="s">
        <v>672</v>
      </c>
      <c r="C1099" s="66">
        <v>1</v>
      </c>
      <c r="D1099" s="66">
        <v>1</v>
      </c>
      <c r="E1099" s="67">
        <v>7.92</v>
      </c>
      <c r="F1099" s="66"/>
      <c r="G1099" s="67">
        <v>0.45</v>
      </c>
      <c r="H1099" s="67">
        <f t="shared" si="36"/>
        <v>3.5640000000000001</v>
      </c>
    </row>
    <row r="1100" spans="1:8" ht="16.5">
      <c r="A1100" s="20"/>
      <c r="B1100" s="75" t="s">
        <v>673</v>
      </c>
      <c r="C1100" s="66">
        <v>1</v>
      </c>
      <c r="D1100" s="66">
        <v>1</v>
      </c>
      <c r="E1100" s="84">
        <v>7</v>
      </c>
      <c r="F1100" s="66"/>
      <c r="G1100" s="68">
        <v>0.45</v>
      </c>
      <c r="H1100" s="67">
        <f t="shared" si="36"/>
        <v>3.15</v>
      </c>
    </row>
    <row r="1101" spans="1:8" ht="16.5">
      <c r="A1101" s="20"/>
      <c r="B1101" s="74"/>
      <c r="C1101" s="66"/>
      <c r="D1101" s="66"/>
      <c r="E1101" s="67"/>
      <c r="F1101" s="23"/>
      <c r="G1101" s="23"/>
      <c r="H1101" s="82">
        <f>SUM(H1081:H1100)</f>
        <v>174.06950000000001</v>
      </c>
    </row>
    <row r="1102" spans="1:8" ht="16.5">
      <c r="A1102" s="20"/>
      <c r="B1102" s="13"/>
      <c r="C1102" s="7"/>
      <c r="D1102" s="7"/>
      <c r="E1102" s="8"/>
      <c r="F1102" s="23" t="s">
        <v>115</v>
      </c>
      <c r="G1102" s="23">
        <v>174.1</v>
      </c>
      <c r="H1102" s="16" t="s">
        <v>674</v>
      </c>
    </row>
    <row r="1103" spans="1:8" ht="16.5">
      <c r="A1103" s="20"/>
      <c r="B1103" s="32" t="s">
        <v>655</v>
      </c>
      <c r="C1103" s="22"/>
      <c r="D1103" s="22"/>
      <c r="E1103" s="20"/>
      <c r="F1103" s="23"/>
      <c r="G1103" s="23"/>
      <c r="H1103" s="23"/>
    </row>
    <row r="1104" spans="1:8" ht="27.75" customHeight="1">
      <c r="A1104" s="20"/>
      <c r="B1104" s="32" t="str">
        <f>+'[1]Det for 6 in 1 G+2 '!B1280</f>
        <v>For PC/HC Qtrs 6 in 1 (G+2)</v>
      </c>
      <c r="C1104" s="22"/>
      <c r="D1104" s="22"/>
      <c r="E1104" s="20"/>
      <c r="F1104" s="23"/>
      <c r="G1104" s="23"/>
      <c r="H1104" s="23"/>
    </row>
    <row r="1105" spans="1:8" ht="16.5">
      <c r="A1105" s="106"/>
      <c r="B1105" s="17" t="s">
        <v>656</v>
      </c>
      <c r="C1105" s="106">
        <v>2</v>
      </c>
      <c r="D1105" s="106">
        <v>3</v>
      </c>
      <c r="E1105" s="105">
        <f>(1.031+1)*2</f>
        <v>4.0619999999999994</v>
      </c>
      <c r="F1105" s="106"/>
      <c r="G1105" s="105">
        <v>1</v>
      </c>
      <c r="H1105" s="105">
        <f>ROUND(PRODUCT(C1105:G1105),2)</f>
        <v>24.37</v>
      </c>
    </row>
    <row r="1106" spans="1:8" ht="16.5">
      <c r="A1106" s="106"/>
      <c r="B1106" s="17" t="s">
        <v>657</v>
      </c>
      <c r="C1106" s="106">
        <v>2</v>
      </c>
      <c r="D1106" s="106">
        <v>1</v>
      </c>
      <c r="E1106" s="105">
        <f>(4.875+1.3)*2</f>
        <v>12.35</v>
      </c>
      <c r="F1106" s="106"/>
      <c r="G1106" s="105">
        <v>0.81</v>
      </c>
      <c r="H1106" s="105">
        <f>ROUND(PRODUCT(C1106:G1106),2)</f>
        <v>20.010000000000002</v>
      </c>
    </row>
    <row r="1107" spans="1:8" ht="16.5">
      <c r="A1107" s="20"/>
      <c r="B1107" s="21" t="s">
        <v>343</v>
      </c>
      <c r="C1107" s="22"/>
      <c r="D1107" s="22"/>
      <c r="E1107" s="20"/>
      <c r="F1107" s="20"/>
      <c r="G1107" s="20"/>
      <c r="H1107" s="20">
        <f>I1108-I1107</f>
        <v>0</v>
      </c>
    </row>
    <row r="1108" spans="1:8" ht="16.5">
      <c r="A1108" s="20"/>
      <c r="B1108" s="32"/>
      <c r="C1108" s="22"/>
      <c r="D1108" s="22"/>
      <c r="E1108" s="20"/>
      <c r="F1108" s="20"/>
      <c r="G1108" s="20"/>
      <c r="H1108" s="23">
        <f>SUM(H1105:H1107)</f>
        <v>44.38</v>
      </c>
    </row>
    <row r="1109" spans="1:8" ht="16.5">
      <c r="A1109" s="20"/>
      <c r="B1109" s="21"/>
      <c r="C1109" s="22"/>
      <c r="D1109" s="22"/>
      <c r="E1109" s="20"/>
      <c r="F1109" s="23" t="s">
        <v>115</v>
      </c>
      <c r="G1109" s="23">
        <v>44.4</v>
      </c>
      <c r="H1109" s="23" t="s">
        <v>544</v>
      </c>
    </row>
    <row r="1110" spans="1:8" ht="33">
      <c r="A1110" s="30" t="s">
        <v>325</v>
      </c>
      <c r="B1110" s="11" t="s">
        <v>326</v>
      </c>
      <c r="C1110" s="106"/>
      <c r="D1110" s="106"/>
      <c r="E1110" s="106"/>
      <c r="F1110" s="106"/>
      <c r="G1110" s="106"/>
      <c r="H1110" s="105"/>
    </row>
    <row r="1111" spans="1:8" ht="16.5">
      <c r="A1111" s="106"/>
      <c r="B1111" s="17" t="s">
        <v>327</v>
      </c>
      <c r="C1111" s="106">
        <v>2</v>
      </c>
      <c r="D1111" s="106">
        <v>6</v>
      </c>
      <c r="E1111" s="106">
        <v>1.05</v>
      </c>
      <c r="F1111" s="106"/>
      <c r="G1111" s="106">
        <v>2.15</v>
      </c>
      <c r="H1111" s="105">
        <f>PRODUCT(C1111:G1111)</f>
        <v>27.090000000000003</v>
      </c>
    </row>
    <row r="1112" spans="1:8" ht="16.5">
      <c r="A1112" s="20"/>
      <c r="B1112" s="21" t="s">
        <v>343</v>
      </c>
      <c r="C1112" s="22"/>
      <c r="D1112" s="22"/>
      <c r="E1112" s="20"/>
      <c r="F1112" s="20"/>
      <c r="G1112" s="20"/>
      <c r="H1112" s="20">
        <f>I1113-I1112</f>
        <v>0</v>
      </c>
    </row>
    <row r="1113" spans="1:8" ht="16.5">
      <c r="A1113" s="20"/>
      <c r="B1113" s="32"/>
      <c r="C1113" s="22"/>
      <c r="D1113" s="22"/>
      <c r="E1113" s="20"/>
      <c r="F1113" s="20"/>
      <c r="G1113" s="20"/>
      <c r="H1113" s="23">
        <f>SUM(H1111:H1112)</f>
        <v>27.090000000000003</v>
      </c>
    </row>
    <row r="1114" spans="1:8" ht="16.5">
      <c r="A1114" s="20"/>
      <c r="B1114" s="21"/>
      <c r="C1114" s="22"/>
      <c r="D1114" s="22"/>
      <c r="E1114" s="20"/>
      <c r="F1114" s="23" t="s">
        <v>115</v>
      </c>
      <c r="G1114" s="23">
        <v>27.1</v>
      </c>
      <c r="H1114" s="23" t="s">
        <v>360</v>
      </c>
    </row>
    <row r="1115" spans="1:8" ht="33">
      <c r="A1115" s="104">
        <v>22.1</v>
      </c>
      <c r="B1115" s="11" t="s">
        <v>658</v>
      </c>
      <c r="C1115" s="106"/>
      <c r="D1115" s="106"/>
      <c r="E1115" s="106"/>
      <c r="F1115" s="106"/>
      <c r="G1115" s="106"/>
      <c r="H1115" s="105"/>
    </row>
    <row r="1116" spans="1:8" ht="16.5">
      <c r="A1116" s="106"/>
      <c r="B1116" s="17" t="s">
        <v>328</v>
      </c>
      <c r="C1116" s="106">
        <v>1</v>
      </c>
      <c r="D1116" s="106">
        <v>6</v>
      </c>
      <c r="E1116" s="106">
        <v>0.9</v>
      </c>
      <c r="F1116" s="106"/>
      <c r="G1116" s="106">
        <v>2.0499999999999998</v>
      </c>
      <c r="H1116" s="105">
        <f>PRODUCT(C1116:G1116)</f>
        <v>11.07</v>
      </c>
    </row>
    <row r="1117" spans="1:8" ht="16.5">
      <c r="A1117" s="20"/>
      <c r="B1117" s="21" t="s">
        <v>343</v>
      </c>
      <c r="C1117" s="22"/>
      <c r="D1117" s="22"/>
      <c r="E1117" s="20"/>
      <c r="F1117" s="20"/>
      <c r="G1117" s="20"/>
      <c r="H1117" s="20">
        <f>I1118-I1117</f>
        <v>0</v>
      </c>
    </row>
    <row r="1118" spans="1:8" ht="16.5">
      <c r="A1118" s="20"/>
      <c r="B1118" s="32"/>
      <c r="C1118" s="22"/>
      <c r="D1118" s="22"/>
      <c r="E1118" s="20"/>
      <c r="F1118" s="20"/>
      <c r="G1118" s="20"/>
      <c r="H1118" s="23">
        <f>SUM(H1116:H1117)</f>
        <v>11.07</v>
      </c>
    </row>
    <row r="1119" spans="1:8" ht="16.5">
      <c r="A1119" s="20"/>
      <c r="B1119" s="21"/>
      <c r="C1119" s="22"/>
      <c r="D1119" s="22"/>
      <c r="E1119" s="20"/>
      <c r="F1119" s="23" t="s">
        <v>115</v>
      </c>
      <c r="G1119" s="23">
        <v>11.1</v>
      </c>
      <c r="H1119" s="23" t="s">
        <v>360</v>
      </c>
    </row>
    <row r="1120" spans="1:8" ht="36.75" customHeight="1">
      <c r="A1120" s="104">
        <v>22.9</v>
      </c>
      <c r="B1120" s="11" t="s">
        <v>743</v>
      </c>
      <c r="C1120" s="106"/>
      <c r="D1120" s="106"/>
      <c r="E1120" s="106"/>
      <c r="F1120" s="106"/>
      <c r="G1120" s="106"/>
      <c r="H1120" s="105"/>
    </row>
    <row r="1121" spans="1:8" ht="16.5">
      <c r="A1121" s="106"/>
      <c r="B1121" s="17" t="s">
        <v>330</v>
      </c>
      <c r="C1121" s="106">
        <v>2</v>
      </c>
      <c r="D1121" s="106">
        <v>6</v>
      </c>
      <c r="E1121" s="106">
        <v>0.8</v>
      </c>
      <c r="F1121" s="106"/>
      <c r="G1121" s="106">
        <v>2.0499999999999998</v>
      </c>
      <c r="H1121" s="105">
        <f>PRODUCT(C1121:G1121)</f>
        <v>19.68</v>
      </c>
    </row>
    <row r="1122" spans="1:8" ht="16.5">
      <c r="A1122" s="20"/>
      <c r="B1122" s="21" t="s">
        <v>343</v>
      </c>
      <c r="C1122" s="22"/>
      <c r="D1122" s="22"/>
      <c r="E1122" s="20"/>
      <c r="F1122" s="20"/>
      <c r="G1122" s="20"/>
      <c r="H1122" s="20">
        <f>I1123-I1122</f>
        <v>0</v>
      </c>
    </row>
    <row r="1123" spans="1:8" ht="16.5">
      <c r="A1123" s="20"/>
      <c r="B1123" s="32"/>
      <c r="C1123" s="22"/>
      <c r="D1123" s="22"/>
      <c r="E1123" s="20"/>
      <c r="F1123" s="20"/>
      <c r="G1123" s="20"/>
      <c r="H1123" s="23">
        <f>SUM(H1121:H1122)</f>
        <v>19.68</v>
      </c>
    </row>
    <row r="1124" spans="1:8" ht="16.5">
      <c r="A1124" s="20"/>
      <c r="B1124" s="21"/>
      <c r="C1124" s="22"/>
      <c r="D1124" s="22"/>
      <c r="E1124" s="20"/>
      <c r="F1124" s="23" t="s">
        <v>115</v>
      </c>
      <c r="G1124" s="23">
        <v>19.7</v>
      </c>
      <c r="H1124" s="23" t="s">
        <v>360</v>
      </c>
    </row>
    <row r="1125" spans="1:8" s="3" customFormat="1" ht="16.5">
      <c r="A1125" s="104">
        <v>21.5</v>
      </c>
      <c r="B1125" s="11" t="s">
        <v>225</v>
      </c>
      <c r="C1125" s="106"/>
      <c r="D1125" s="106"/>
      <c r="E1125" s="106"/>
      <c r="F1125" s="106"/>
      <c r="G1125" s="104"/>
      <c r="H1125" s="6"/>
    </row>
    <row r="1126" spans="1:8" s="3" customFormat="1" ht="16.5">
      <c r="A1126" s="106"/>
      <c r="B1126" s="17" t="s">
        <v>331</v>
      </c>
      <c r="C1126" s="106">
        <v>6</v>
      </c>
      <c r="D1126" s="106">
        <v>2</v>
      </c>
      <c r="E1126" s="106">
        <v>0.75</v>
      </c>
      <c r="F1126" s="106"/>
      <c r="G1126" s="106">
        <v>2.1</v>
      </c>
      <c r="H1126" s="105">
        <f>PRODUCT(C1126:G1126)</f>
        <v>18.900000000000002</v>
      </c>
    </row>
    <row r="1127" spans="1:8" s="3" customFormat="1" ht="16.5">
      <c r="A1127" s="20"/>
      <c r="B1127" s="32"/>
      <c r="C1127" s="22"/>
      <c r="D1127" s="22"/>
      <c r="E1127" s="20"/>
      <c r="F1127" s="20"/>
      <c r="G1127" s="20"/>
      <c r="H1127" s="23">
        <f>SUM(H1126:H1126)</f>
        <v>18.900000000000002</v>
      </c>
    </row>
    <row r="1128" spans="1:8" s="3" customFormat="1" ht="16.5">
      <c r="A1128" s="20"/>
      <c r="B1128" s="21"/>
      <c r="C1128" s="22"/>
      <c r="D1128" s="22"/>
      <c r="E1128" s="20"/>
      <c r="F1128" s="23" t="s">
        <v>115</v>
      </c>
      <c r="G1128" s="23">
        <f>H1127</f>
        <v>18.900000000000002</v>
      </c>
      <c r="H1128" s="23" t="s">
        <v>360</v>
      </c>
    </row>
    <row r="1129" spans="1:8" ht="33">
      <c r="A1129" s="104">
        <v>58.4</v>
      </c>
      <c r="B1129" s="11" t="s">
        <v>332</v>
      </c>
      <c r="C1129" s="106"/>
      <c r="D1129" s="106"/>
      <c r="E1129" s="106"/>
      <c r="F1129" s="106"/>
      <c r="G1129" s="106"/>
      <c r="H1129" s="105"/>
    </row>
    <row r="1130" spans="1:8" ht="16.5">
      <c r="A1130" s="106"/>
      <c r="B1130" s="17" t="s">
        <v>113</v>
      </c>
      <c r="C1130" s="106">
        <v>6</v>
      </c>
      <c r="D1130" s="106">
        <v>2</v>
      </c>
      <c r="E1130" s="106">
        <v>1.5</v>
      </c>
      <c r="F1130" s="106"/>
      <c r="G1130" s="106"/>
      <c r="H1130" s="105">
        <f>PRODUCT(C1130:G1130)</f>
        <v>18</v>
      </c>
    </row>
    <row r="1131" spans="1:8" ht="16.5">
      <c r="A1131" s="106"/>
      <c r="B1131" s="17" t="s">
        <v>659</v>
      </c>
      <c r="C1131" s="106">
        <v>6</v>
      </c>
      <c r="D1131" s="106">
        <v>1</v>
      </c>
      <c r="E1131" s="106">
        <v>2</v>
      </c>
      <c r="F1131" s="106"/>
      <c r="G1131" s="106"/>
      <c r="H1131" s="105">
        <f>PRODUCT(C1131:G1131)</f>
        <v>12</v>
      </c>
    </row>
    <row r="1132" spans="1:8" ht="16.5">
      <c r="A1132" s="106"/>
      <c r="B1132" s="17"/>
      <c r="C1132" s="106"/>
      <c r="D1132" s="106"/>
      <c r="E1132" s="106"/>
      <c r="F1132" s="106"/>
      <c r="G1132" s="106"/>
      <c r="H1132" s="6">
        <f>SUM(H1130:H1131)</f>
        <v>30</v>
      </c>
    </row>
    <row r="1133" spans="1:8" ht="16.5">
      <c r="A1133" s="106"/>
      <c r="B1133" s="17"/>
      <c r="C1133" s="106"/>
      <c r="D1133" s="106"/>
      <c r="E1133" s="106"/>
      <c r="F1133" s="104" t="s">
        <v>115</v>
      </c>
      <c r="G1133" s="6">
        <f>ROUNDUP(H1132,1)</f>
        <v>30</v>
      </c>
      <c r="H1133" s="6" t="s">
        <v>544</v>
      </c>
    </row>
    <row r="1134" spans="1:8" ht="16.5">
      <c r="A1134" s="104"/>
      <c r="B1134" s="17"/>
      <c r="C1134" s="106"/>
      <c r="D1134" s="106"/>
      <c r="E1134" s="106"/>
      <c r="F1134" s="106"/>
      <c r="G1134" s="106"/>
      <c r="H1134" s="6"/>
    </row>
    <row r="1135" spans="1:8" ht="16.5">
      <c r="A1135" s="104">
        <v>112.1</v>
      </c>
      <c r="B1135" s="11" t="s">
        <v>227</v>
      </c>
      <c r="C1135" s="106">
        <v>6</v>
      </c>
      <c r="D1135" s="106">
        <v>1</v>
      </c>
      <c r="E1135" s="106"/>
      <c r="F1135" s="106"/>
      <c r="G1135" s="106"/>
      <c r="H1135" s="6">
        <f>PRODUCT(C1135:G1135)</f>
        <v>6</v>
      </c>
    </row>
    <row r="1136" spans="1:8" ht="16.5">
      <c r="A1136" s="104"/>
      <c r="B1136" s="17"/>
      <c r="C1136" s="106"/>
      <c r="D1136" s="106"/>
      <c r="E1136" s="106"/>
      <c r="F1136" s="104" t="s">
        <v>115</v>
      </c>
      <c r="G1136" s="6">
        <f>ROUNDUP(H1135,1)</f>
        <v>6</v>
      </c>
      <c r="H1136" s="6" t="s">
        <v>339</v>
      </c>
    </row>
    <row r="1137" spans="1:8" ht="33">
      <c r="A1137" s="104">
        <v>344.2</v>
      </c>
      <c r="B1137" s="11" t="s">
        <v>114</v>
      </c>
      <c r="C1137" s="106"/>
      <c r="D1137" s="106"/>
      <c r="E1137" s="106"/>
      <c r="F1137" s="106"/>
      <c r="G1137" s="106"/>
      <c r="H1137" s="105"/>
    </row>
    <row r="1138" spans="1:8" ht="16.5">
      <c r="A1138" s="104"/>
      <c r="B1138" s="17" t="s">
        <v>333</v>
      </c>
      <c r="C1138" s="106">
        <v>6</v>
      </c>
      <c r="D1138" s="106">
        <v>2</v>
      </c>
      <c r="E1138" s="106"/>
      <c r="F1138" s="106"/>
      <c r="G1138" s="106"/>
      <c r="H1138" s="6">
        <f>PRODUCT(C1138:G1138)</f>
        <v>12</v>
      </c>
    </row>
    <row r="1139" spans="1:8" ht="16.5">
      <c r="A1139" s="104"/>
      <c r="B1139" s="17"/>
      <c r="C1139" s="106"/>
      <c r="D1139" s="106"/>
      <c r="E1139" s="106"/>
      <c r="F1139" s="104" t="s">
        <v>115</v>
      </c>
      <c r="G1139" s="6">
        <f>ROUNDUP(H1138,1)</f>
        <v>12</v>
      </c>
      <c r="H1139" s="6" t="s">
        <v>339</v>
      </c>
    </row>
    <row r="1140" spans="1:8" ht="16.5">
      <c r="A1140" s="104">
        <v>383</v>
      </c>
      <c r="B1140" s="11" t="s">
        <v>220</v>
      </c>
      <c r="C1140" s="106"/>
      <c r="D1140" s="106"/>
      <c r="E1140" s="106"/>
      <c r="F1140" s="106"/>
      <c r="G1140" s="106"/>
      <c r="H1140" s="105"/>
    </row>
    <row r="1141" spans="1:8" ht="16.5">
      <c r="A1141" s="104"/>
      <c r="B1141" s="17" t="s">
        <v>87</v>
      </c>
      <c r="C1141" s="106">
        <v>6</v>
      </c>
      <c r="D1141" s="106">
        <v>1</v>
      </c>
      <c r="E1141" s="106"/>
      <c r="F1141" s="106"/>
      <c r="G1141" s="106"/>
      <c r="H1141" s="6">
        <f>PRODUCT(C1141:G1141)</f>
        <v>6</v>
      </c>
    </row>
    <row r="1142" spans="1:8" ht="16.5">
      <c r="A1142" s="104"/>
      <c r="B1142" s="17"/>
      <c r="C1142" s="106"/>
      <c r="D1142" s="106"/>
      <c r="E1142" s="106"/>
      <c r="F1142" s="104" t="s">
        <v>115</v>
      </c>
      <c r="G1142" s="6">
        <f>ROUNDUP(H1141,1)</f>
        <v>6</v>
      </c>
      <c r="H1142" s="6" t="s">
        <v>339</v>
      </c>
    </row>
    <row r="1143" spans="1:8" ht="33">
      <c r="A1143" s="104">
        <v>383.1</v>
      </c>
      <c r="B1143" s="11" t="s">
        <v>660</v>
      </c>
      <c r="C1143" s="106"/>
      <c r="D1143" s="106"/>
      <c r="E1143" s="106"/>
      <c r="F1143" s="106"/>
      <c r="G1143" s="106"/>
      <c r="H1143" s="105"/>
    </row>
    <row r="1144" spans="1:8" ht="16.5">
      <c r="A1144" s="104"/>
      <c r="B1144" s="17" t="s">
        <v>661</v>
      </c>
      <c r="C1144" s="106">
        <v>6</v>
      </c>
      <c r="D1144" s="106">
        <v>1</v>
      </c>
      <c r="E1144" s="106">
        <f>1.73+2.5+0.6</f>
        <v>4.83</v>
      </c>
      <c r="F1144" s="106"/>
      <c r="G1144" s="106"/>
      <c r="H1144" s="105">
        <f>PRODUCT(C1144:G1144)</f>
        <v>28.98</v>
      </c>
    </row>
    <row r="1145" spans="1:8" ht="16.5">
      <c r="A1145" s="104"/>
      <c r="B1145" s="17"/>
      <c r="C1145" s="106"/>
      <c r="D1145" s="106"/>
      <c r="E1145" s="106"/>
      <c r="F1145" s="104" t="s">
        <v>115</v>
      </c>
      <c r="G1145" s="6">
        <f>ROUNDUP(H1144,1)</f>
        <v>29</v>
      </c>
      <c r="H1145" s="6" t="s">
        <v>544</v>
      </c>
    </row>
    <row r="1146" spans="1:8" ht="16.5">
      <c r="A1146" s="104">
        <v>383.2</v>
      </c>
      <c r="B1146" s="11" t="s">
        <v>662</v>
      </c>
      <c r="C1146" s="106"/>
      <c r="D1146" s="106"/>
      <c r="E1146" s="106"/>
      <c r="F1146" s="106"/>
      <c r="G1146" s="106"/>
      <c r="H1146" s="105"/>
    </row>
    <row r="1147" spans="1:8" ht="16.5">
      <c r="A1147" s="104"/>
      <c r="B1147" s="17" t="s">
        <v>663</v>
      </c>
      <c r="C1147" s="106">
        <v>6</v>
      </c>
      <c r="D1147" s="106">
        <v>3</v>
      </c>
      <c r="E1147" s="106"/>
      <c r="F1147" s="106"/>
      <c r="G1147" s="106"/>
      <c r="H1147" s="105">
        <f>PRODUCT(C1147:G1147)</f>
        <v>18</v>
      </c>
    </row>
    <row r="1148" spans="1:8" ht="16.5">
      <c r="A1148" s="104"/>
      <c r="B1148" s="11"/>
      <c r="C1148" s="106"/>
      <c r="D1148" s="106"/>
      <c r="E1148" s="106"/>
      <c r="F1148" s="104" t="s">
        <v>115</v>
      </c>
      <c r="G1148" s="6">
        <f>ROUNDUP(H1147,1)</f>
        <v>18</v>
      </c>
      <c r="H1148" s="6" t="s">
        <v>339</v>
      </c>
    </row>
    <row r="1149" spans="1:8" ht="16.5">
      <c r="A1149" s="104"/>
      <c r="B1149" s="11" t="s">
        <v>228</v>
      </c>
      <c r="C1149" s="106"/>
      <c r="D1149" s="106"/>
      <c r="E1149" s="106"/>
      <c r="F1149" s="106"/>
      <c r="G1149" s="104"/>
      <c r="H1149" s="6"/>
    </row>
    <row r="1150" spans="1:8" ht="16.5">
      <c r="A1150" s="104" t="s">
        <v>334</v>
      </c>
      <c r="B1150" s="11" t="s">
        <v>229</v>
      </c>
      <c r="C1150" s="106">
        <v>1</v>
      </c>
      <c r="D1150" s="106">
        <v>2</v>
      </c>
      <c r="E1150" s="106"/>
      <c r="F1150" s="106"/>
      <c r="G1150" s="106"/>
      <c r="H1150" s="105">
        <f>PRODUCT(C1150:G1150)</f>
        <v>2</v>
      </c>
    </row>
    <row r="1151" spans="1:8" ht="16.5">
      <c r="A1151" s="104"/>
      <c r="B1151" s="11"/>
      <c r="C1151" s="106"/>
      <c r="D1151" s="106"/>
      <c r="E1151" s="106"/>
      <c r="F1151" s="104" t="s">
        <v>115</v>
      </c>
      <c r="G1151" s="6">
        <f>ROUNDUP(H1150,1)</f>
        <v>2</v>
      </c>
      <c r="H1151" s="6" t="s">
        <v>339</v>
      </c>
    </row>
    <row r="1152" spans="1:8" ht="16.5">
      <c r="A1152" s="104" t="s">
        <v>335</v>
      </c>
      <c r="B1152" s="11" t="s">
        <v>230</v>
      </c>
      <c r="C1152" s="106">
        <v>1</v>
      </c>
      <c r="D1152" s="106">
        <v>2</v>
      </c>
      <c r="E1152" s="106">
        <v>3</v>
      </c>
      <c r="F1152" s="106"/>
      <c r="G1152" s="106"/>
      <c r="H1152" s="105">
        <f>PRODUCT(C1152:G1152)</f>
        <v>6</v>
      </c>
    </row>
    <row r="1153" spans="1:8" ht="16.5">
      <c r="A1153" s="106"/>
      <c r="B1153" s="17"/>
      <c r="C1153" s="106"/>
      <c r="D1153" s="106"/>
      <c r="E1153" s="106"/>
      <c r="F1153" s="104" t="s">
        <v>115</v>
      </c>
      <c r="G1153" s="6">
        <f>ROUNDUP(H1152,1)</f>
        <v>6</v>
      </c>
      <c r="H1153" s="6" t="s">
        <v>544</v>
      </c>
    </row>
    <row r="1154" spans="1:8" ht="19.5" customHeight="1">
      <c r="A1154" s="151" t="s">
        <v>757</v>
      </c>
      <c r="B1154" s="152"/>
      <c r="C1154" s="152"/>
      <c r="D1154" s="152"/>
      <c r="E1154" s="152"/>
      <c r="F1154" s="152"/>
      <c r="G1154" s="152"/>
      <c r="H1154" s="153"/>
    </row>
    <row r="1155" spans="1:8" ht="91.5" customHeight="1">
      <c r="A1155" s="143"/>
      <c r="B1155" s="144" t="s">
        <v>744</v>
      </c>
      <c r="C1155" s="145"/>
      <c r="D1155" s="145"/>
      <c r="E1155" s="145"/>
      <c r="F1155" s="145"/>
      <c r="G1155" s="145"/>
      <c r="H1155" s="146"/>
    </row>
    <row r="1156" spans="1:8" s="142" customFormat="1" ht="22.5" customHeight="1">
      <c r="A1156" s="143"/>
      <c r="B1156" s="144" t="s">
        <v>755</v>
      </c>
      <c r="C1156" s="143"/>
      <c r="D1156" s="143"/>
      <c r="E1156" s="143"/>
      <c r="F1156" s="143"/>
      <c r="G1156" s="143"/>
      <c r="H1156" s="147"/>
    </row>
    <row r="1157" spans="1:8" s="142" customFormat="1" ht="22.5" customHeight="1">
      <c r="A1157" s="143"/>
      <c r="B1157" s="144" t="s">
        <v>745</v>
      </c>
      <c r="C1157" s="143"/>
      <c r="D1157" s="143"/>
      <c r="E1157" s="143"/>
      <c r="F1157" s="143"/>
      <c r="G1157" s="143"/>
      <c r="H1157" s="147"/>
    </row>
    <row r="1158" spans="1:8" s="142" customFormat="1" ht="22.5" customHeight="1">
      <c r="A1158" s="143"/>
      <c r="B1158" s="144" t="s">
        <v>746</v>
      </c>
      <c r="C1158" s="143">
        <v>1</v>
      </c>
      <c r="D1158" s="143">
        <v>4</v>
      </c>
      <c r="E1158" s="143">
        <v>2.7</v>
      </c>
      <c r="F1158" s="143">
        <v>1.03</v>
      </c>
      <c r="G1158" s="147" t="s">
        <v>747</v>
      </c>
      <c r="H1158" s="148">
        <f>PRODUCT(C1158:G1158)</f>
        <v>11.124000000000001</v>
      </c>
    </row>
    <row r="1159" spans="1:8" s="142" customFormat="1" ht="22.5" customHeight="1">
      <c r="A1159" s="143"/>
      <c r="B1159" s="144" t="s">
        <v>748</v>
      </c>
      <c r="C1159" s="143">
        <v>1</v>
      </c>
      <c r="D1159" s="143">
        <v>4</v>
      </c>
      <c r="E1159" s="143">
        <v>7.46</v>
      </c>
      <c r="F1159" s="143" t="s">
        <v>747</v>
      </c>
      <c r="G1159" s="147">
        <v>0.45</v>
      </c>
      <c r="H1159" s="148">
        <f t="shared" ref="H1159:H1164" si="37">PRODUCT(C1159:G1159)</f>
        <v>13.428000000000001</v>
      </c>
    </row>
    <row r="1160" spans="1:8" s="142" customFormat="1" ht="22.5" customHeight="1">
      <c r="A1160" s="143"/>
      <c r="B1160" s="144"/>
      <c r="C1160" s="143">
        <v>2</v>
      </c>
      <c r="D1160" s="143">
        <v>4</v>
      </c>
      <c r="E1160" s="143">
        <v>0.45</v>
      </c>
      <c r="F1160" s="143" t="s">
        <v>747</v>
      </c>
      <c r="G1160" s="147">
        <v>0.45</v>
      </c>
      <c r="H1160" s="148">
        <f t="shared" si="37"/>
        <v>1.62</v>
      </c>
    </row>
    <row r="1161" spans="1:8" s="142" customFormat="1" ht="22.5" customHeight="1">
      <c r="A1161" s="143"/>
      <c r="B1161" s="144" t="s">
        <v>749</v>
      </c>
      <c r="C1161" s="143">
        <v>-1</v>
      </c>
      <c r="D1161" s="143">
        <v>4</v>
      </c>
      <c r="E1161" s="143">
        <v>0.45</v>
      </c>
      <c r="F1161" s="143">
        <v>0.1</v>
      </c>
      <c r="G1161" s="147" t="s">
        <v>747</v>
      </c>
      <c r="H1161" s="148">
        <f t="shared" si="37"/>
        <v>-0.18000000000000002</v>
      </c>
    </row>
    <row r="1162" spans="1:8" s="142" customFormat="1" ht="22.5" customHeight="1">
      <c r="A1162" s="143"/>
      <c r="B1162" s="144" t="s">
        <v>750</v>
      </c>
      <c r="C1162" s="143"/>
      <c r="D1162" s="143"/>
      <c r="E1162" s="143"/>
      <c r="F1162" s="143"/>
      <c r="G1162" s="147"/>
      <c r="H1162" s="148">
        <f t="shared" si="37"/>
        <v>0</v>
      </c>
    </row>
    <row r="1163" spans="1:8" s="142" customFormat="1" ht="22.5" customHeight="1">
      <c r="A1163" s="143"/>
      <c r="B1163" s="144" t="s">
        <v>751</v>
      </c>
      <c r="C1163" s="143">
        <v>1</v>
      </c>
      <c r="D1163" s="143">
        <v>4</v>
      </c>
      <c r="E1163" s="143">
        <v>2.35</v>
      </c>
      <c r="F1163" s="143">
        <v>1.03</v>
      </c>
      <c r="G1163" s="147" t="s">
        <v>747</v>
      </c>
      <c r="H1163" s="148">
        <f t="shared" si="37"/>
        <v>9.6820000000000004</v>
      </c>
    </row>
    <row r="1164" spans="1:8" s="142" customFormat="1" ht="22.5" customHeight="1">
      <c r="A1164" s="143"/>
      <c r="B1164" s="144" t="s">
        <v>752</v>
      </c>
      <c r="C1164" s="143">
        <v>1</v>
      </c>
      <c r="D1164" s="143">
        <v>4</v>
      </c>
      <c r="E1164" s="143">
        <v>6.76</v>
      </c>
      <c r="F1164" s="143" t="s">
        <v>747</v>
      </c>
      <c r="G1164" s="147">
        <v>0.27</v>
      </c>
      <c r="H1164" s="148">
        <f t="shared" si="37"/>
        <v>7.3008000000000006</v>
      </c>
    </row>
    <row r="1165" spans="1:8" s="142" customFormat="1" ht="22.5" customHeight="1">
      <c r="A1165" s="143"/>
      <c r="B1165" s="144"/>
      <c r="C1165" s="143"/>
      <c r="D1165" s="143"/>
      <c r="E1165" s="143"/>
      <c r="F1165" s="143"/>
      <c r="G1165" s="147" t="s">
        <v>753</v>
      </c>
      <c r="H1165" s="149">
        <f>SUM(H1158:H1164)</f>
        <v>42.974800000000002</v>
      </c>
    </row>
    <row r="1166" spans="1:8" s="142" customFormat="1" ht="22.5" customHeight="1">
      <c r="A1166" s="143"/>
      <c r="B1166" s="144"/>
      <c r="C1166" s="143"/>
      <c r="D1166" s="143"/>
      <c r="E1166" s="143"/>
      <c r="F1166" s="143" t="s">
        <v>115</v>
      </c>
      <c r="G1166" s="147">
        <v>43</v>
      </c>
      <c r="H1166" s="150" t="s">
        <v>754</v>
      </c>
    </row>
    <row r="1167" spans="1:8">
      <c r="G1167" s="125"/>
      <c r="H1167" s="130"/>
    </row>
  </sheetData>
  <mergeCells count="6">
    <mergeCell ref="A1154:H1154"/>
    <mergeCell ref="A1:H1"/>
    <mergeCell ref="A2:H2"/>
    <mergeCell ref="A3:H3"/>
    <mergeCell ref="C4:D4"/>
    <mergeCell ref="C681:D681"/>
  </mergeCells>
  <pageMargins left="0.5" right="0.33" top="0.36" bottom="0.16" header="0.3" footer="0.2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L1176"/>
  <sheetViews>
    <sheetView tabSelected="1" view="pageBreakPreview" topLeftCell="A1167" zoomScale="115" zoomScaleSheetLayoutView="115" workbookViewId="0">
      <selection activeCell="G1175" sqref="G1175"/>
    </sheetView>
  </sheetViews>
  <sheetFormatPr defaultRowHeight="15"/>
  <cols>
    <col min="1" max="1" width="7" style="46" customWidth="1"/>
    <col min="2" max="2" width="42.7109375" style="45" customWidth="1"/>
    <col min="3" max="3" width="4.42578125" style="46" customWidth="1"/>
    <col min="4" max="4" width="5.85546875" style="46" customWidth="1"/>
    <col min="5" max="5" width="8.7109375" style="46" customWidth="1"/>
    <col min="6" max="6" width="9.42578125" style="46" customWidth="1"/>
    <col min="7" max="7" width="10.7109375" style="46" customWidth="1"/>
    <col min="8" max="8" width="15.5703125" style="117" customWidth="1"/>
  </cols>
  <sheetData>
    <row r="1" spans="1:8" ht="40.5" customHeight="1">
      <c r="A1" s="154" t="s">
        <v>716</v>
      </c>
      <c r="B1" s="154"/>
      <c r="C1" s="154"/>
      <c r="D1" s="154"/>
      <c r="E1" s="154"/>
      <c r="F1" s="154"/>
      <c r="G1" s="154"/>
      <c r="H1" s="154"/>
    </row>
    <row r="2" spans="1:8" ht="16.5">
      <c r="A2" s="155" t="s">
        <v>717</v>
      </c>
      <c r="B2" s="155"/>
      <c r="C2" s="155"/>
      <c r="D2" s="155"/>
      <c r="E2" s="155"/>
      <c r="F2" s="155"/>
      <c r="G2" s="155"/>
      <c r="H2" s="155"/>
    </row>
    <row r="3" spans="1:8" ht="16.5">
      <c r="A3" s="156" t="s">
        <v>337</v>
      </c>
      <c r="B3" s="156"/>
      <c r="C3" s="156"/>
      <c r="D3" s="156"/>
      <c r="E3" s="156"/>
      <c r="F3" s="156"/>
      <c r="G3" s="156"/>
      <c r="H3" s="156"/>
    </row>
    <row r="4" spans="1:8" ht="16.5">
      <c r="A4" s="5" t="s">
        <v>338</v>
      </c>
      <c r="B4" s="5" t="s">
        <v>0</v>
      </c>
      <c r="C4" s="156" t="s">
        <v>339</v>
      </c>
      <c r="D4" s="156"/>
      <c r="E4" s="104" t="s">
        <v>1</v>
      </c>
      <c r="F4" s="104" t="s">
        <v>2</v>
      </c>
      <c r="G4" s="104" t="s">
        <v>3</v>
      </c>
      <c r="H4" s="6" t="s">
        <v>4</v>
      </c>
    </row>
    <row r="5" spans="1:8" s="2" customFormat="1" ht="16.5">
      <c r="A5" s="47">
        <v>1.1000000000000001</v>
      </c>
      <c r="B5" s="48" t="s">
        <v>118</v>
      </c>
      <c r="C5" s="49"/>
      <c r="D5" s="49"/>
      <c r="E5" s="49"/>
      <c r="F5" s="49"/>
      <c r="G5" s="49"/>
      <c r="H5" s="50"/>
    </row>
    <row r="6" spans="1:8" s="2" customFormat="1" ht="16.5">
      <c r="A6" s="49"/>
      <c r="B6" s="48" t="s">
        <v>694</v>
      </c>
      <c r="C6" s="49"/>
      <c r="D6" s="49"/>
      <c r="E6" s="49"/>
      <c r="F6" s="49"/>
      <c r="G6" s="49"/>
      <c r="H6" s="50"/>
    </row>
    <row r="7" spans="1:8" s="2" customFormat="1" ht="16.5">
      <c r="A7" s="51"/>
      <c r="B7" s="52" t="s">
        <v>251</v>
      </c>
      <c r="C7" s="51">
        <v>1</v>
      </c>
      <c r="D7" s="51">
        <v>8</v>
      </c>
      <c r="E7" s="53">
        <v>1.9</v>
      </c>
      <c r="F7" s="53">
        <v>1.9</v>
      </c>
      <c r="G7" s="53">
        <v>2</v>
      </c>
      <c r="H7" s="53">
        <f>PRODUCT(C7:G7)</f>
        <v>57.76</v>
      </c>
    </row>
    <row r="8" spans="1:8" s="2" customFormat="1" ht="16.5">
      <c r="A8" s="51"/>
      <c r="B8" s="52" t="s">
        <v>252</v>
      </c>
      <c r="C8" s="51">
        <v>1</v>
      </c>
      <c r="D8" s="51">
        <v>6</v>
      </c>
      <c r="E8" s="53">
        <v>2</v>
      </c>
      <c r="F8" s="53">
        <v>2</v>
      </c>
      <c r="G8" s="53">
        <v>2</v>
      </c>
      <c r="H8" s="53">
        <f t="shared" ref="H8:H35" si="0">PRODUCT(C8:G8)</f>
        <v>48</v>
      </c>
    </row>
    <row r="9" spans="1:8" s="2" customFormat="1" ht="16.5">
      <c r="A9" s="51"/>
      <c r="B9" s="52" t="s">
        <v>253</v>
      </c>
      <c r="C9" s="51">
        <v>1</v>
      </c>
      <c r="D9" s="51">
        <v>2</v>
      </c>
      <c r="E9" s="53">
        <v>2.2000000000000002</v>
      </c>
      <c r="F9" s="53">
        <v>2.2000000000000002</v>
      </c>
      <c r="G9" s="53">
        <v>2</v>
      </c>
      <c r="H9" s="53">
        <f t="shared" si="0"/>
        <v>19.360000000000003</v>
      </c>
    </row>
    <row r="10" spans="1:8" s="2" customFormat="1" ht="16.5">
      <c r="A10" s="51"/>
      <c r="B10" s="52" t="s">
        <v>263</v>
      </c>
      <c r="C10" s="51">
        <v>1</v>
      </c>
      <c r="D10" s="51">
        <v>4</v>
      </c>
      <c r="E10" s="54">
        <v>2.2999999999999998</v>
      </c>
      <c r="F10" s="53">
        <v>2.2999999999999998</v>
      </c>
      <c r="G10" s="53">
        <v>2</v>
      </c>
      <c r="H10" s="53">
        <f t="shared" si="0"/>
        <v>42.319999999999993</v>
      </c>
    </row>
    <row r="11" spans="1:8" s="2" customFormat="1" ht="16.5">
      <c r="A11" s="51"/>
      <c r="B11" s="52" t="s">
        <v>264</v>
      </c>
      <c r="C11" s="51">
        <v>1</v>
      </c>
      <c r="D11" s="51">
        <v>2</v>
      </c>
      <c r="E11" s="54">
        <v>3.8149999999999999</v>
      </c>
      <c r="F11" s="53">
        <v>2.5</v>
      </c>
      <c r="G11" s="53">
        <v>2</v>
      </c>
      <c r="H11" s="53">
        <f t="shared" si="0"/>
        <v>38.15</v>
      </c>
    </row>
    <row r="12" spans="1:8" s="2" customFormat="1" ht="16.5">
      <c r="A12" s="51"/>
      <c r="B12" s="52"/>
      <c r="C12" s="51"/>
      <c r="D12" s="51"/>
      <c r="E12" s="53"/>
      <c r="F12" s="53"/>
      <c r="G12" s="53"/>
      <c r="H12" s="53"/>
    </row>
    <row r="13" spans="1:8" s="2" customFormat="1" ht="16.5">
      <c r="A13" s="51"/>
      <c r="B13" s="55" t="s">
        <v>121</v>
      </c>
      <c r="C13" s="51"/>
      <c r="D13" s="51"/>
      <c r="E13" s="51"/>
      <c r="F13" s="51"/>
      <c r="G13" s="51"/>
      <c r="H13" s="53"/>
    </row>
    <row r="14" spans="1:8" s="2" customFormat="1" ht="16.5">
      <c r="A14" s="51"/>
      <c r="B14" s="52" t="s">
        <v>665</v>
      </c>
      <c r="C14" s="51">
        <v>1</v>
      </c>
      <c r="D14" s="51">
        <v>1</v>
      </c>
      <c r="E14" s="51">
        <v>51.07</v>
      </c>
      <c r="F14" s="51">
        <v>0.38</v>
      </c>
      <c r="G14" s="53">
        <v>0.3</v>
      </c>
      <c r="H14" s="53">
        <f t="shared" si="0"/>
        <v>5.8219799999999999</v>
      </c>
    </row>
    <row r="15" spans="1:8" s="2" customFormat="1" ht="17.25" customHeight="1">
      <c r="A15" s="51"/>
      <c r="B15" s="56" t="s">
        <v>695</v>
      </c>
      <c r="C15" s="57">
        <v>1</v>
      </c>
      <c r="D15" s="57">
        <v>2</v>
      </c>
      <c r="E15" s="57">
        <v>2.9</v>
      </c>
      <c r="F15" s="51">
        <v>0.38</v>
      </c>
      <c r="G15" s="53">
        <v>0.3</v>
      </c>
      <c r="H15" s="53">
        <f t="shared" si="0"/>
        <v>0.6611999999999999</v>
      </c>
    </row>
    <row r="16" spans="1:8" s="2" customFormat="1" ht="20.25" customHeight="1">
      <c r="A16" s="51"/>
      <c r="B16" s="56" t="s">
        <v>696</v>
      </c>
      <c r="C16" s="57">
        <v>1</v>
      </c>
      <c r="D16" s="57">
        <v>2</v>
      </c>
      <c r="E16" s="50">
        <v>2.1379999999999999</v>
      </c>
      <c r="F16" s="51">
        <v>0.38</v>
      </c>
      <c r="G16" s="53">
        <v>0.3</v>
      </c>
      <c r="H16" s="53">
        <f t="shared" si="0"/>
        <v>0.48746399999999995</v>
      </c>
    </row>
    <row r="17" spans="1:8" s="2" customFormat="1" ht="33.75" customHeight="1">
      <c r="A17" s="51"/>
      <c r="B17" s="56" t="s">
        <v>697</v>
      </c>
      <c r="C17" s="58">
        <v>2</v>
      </c>
      <c r="D17" s="58">
        <v>2</v>
      </c>
      <c r="E17" s="59">
        <v>2.835</v>
      </c>
      <c r="F17" s="51">
        <v>0.38</v>
      </c>
      <c r="G17" s="53">
        <v>0.3</v>
      </c>
      <c r="H17" s="53">
        <f t="shared" si="0"/>
        <v>1.2927599999999999</v>
      </c>
    </row>
    <row r="18" spans="1:8" s="2" customFormat="1" ht="18" customHeight="1">
      <c r="A18" s="51"/>
      <c r="B18" s="56" t="s">
        <v>698</v>
      </c>
      <c r="C18" s="57">
        <v>1</v>
      </c>
      <c r="D18" s="57">
        <v>2</v>
      </c>
      <c r="E18" s="60">
        <v>6.1150000000000002</v>
      </c>
      <c r="F18" s="51">
        <v>0.38</v>
      </c>
      <c r="G18" s="53">
        <v>0.3</v>
      </c>
      <c r="H18" s="53">
        <f t="shared" si="0"/>
        <v>1.39422</v>
      </c>
    </row>
    <row r="19" spans="1:8" s="2" customFormat="1" ht="33">
      <c r="A19" s="51"/>
      <c r="B19" s="52" t="s">
        <v>699</v>
      </c>
      <c r="C19" s="51">
        <v>1</v>
      </c>
      <c r="D19" s="51">
        <v>2</v>
      </c>
      <c r="E19" s="51">
        <v>8.0250000000000004</v>
      </c>
      <c r="F19" s="51">
        <v>0.38</v>
      </c>
      <c r="G19" s="61">
        <v>0.3</v>
      </c>
      <c r="H19" s="53">
        <f t="shared" si="0"/>
        <v>1.8296999999999999</v>
      </c>
    </row>
    <row r="20" spans="1:8" s="2" customFormat="1" ht="16.5">
      <c r="A20" s="51"/>
      <c r="B20" s="52" t="s">
        <v>700</v>
      </c>
      <c r="C20" s="51">
        <v>1</v>
      </c>
      <c r="D20" s="51">
        <v>1</v>
      </c>
      <c r="E20" s="51">
        <v>1.85</v>
      </c>
      <c r="F20" s="51">
        <v>0.38</v>
      </c>
      <c r="G20" s="53">
        <v>0.3</v>
      </c>
      <c r="H20" s="53">
        <f t="shared" si="0"/>
        <v>0.2109</v>
      </c>
    </row>
    <row r="21" spans="1:8" s="2" customFormat="1" ht="16.5">
      <c r="A21" s="51"/>
      <c r="B21" s="52" t="s">
        <v>701</v>
      </c>
      <c r="C21" s="51">
        <v>1</v>
      </c>
      <c r="D21" s="51">
        <v>1</v>
      </c>
      <c r="E21" s="51">
        <v>6.77</v>
      </c>
      <c r="F21" s="51">
        <v>0.38</v>
      </c>
      <c r="G21" s="53">
        <v>0.3</v>
      </c>
      <c r="H21" s="53">
        <f t="shared" si="0"/>
        <v>0.77178000000000002</v>
      </c>
    </row>
    <row r="22" spans="1:8" s="2" customFormat="1" ht="16.5">
      <c r="A22" s="51"/>
      <c r="B22" s="52" t="s">
        <v>719</v>
      </c>
      <c r="C22" s="51">
        <v>1</v>
      </c>
      <c r="D22" s="51">
        <v>6</v>
      </c>
      <c r="E22" s="51">
        <v>1.36</v>
      </c>
      <c r="F22" s="51">
        <v>1.36</v>
      </c>
      <c r="G22" s="53">
        <v>0.9</v>
      </c>
      <c r="H22" s="53">
        <f t="shared" si="0"/>
        <v>9.987840000000002</v>
      </c>
    </row>
    <row r="23" spans="1:8" s="2" customFormat="1" ht="16.5">
      <c r="A23" s="51"/>
      <c r="B23" s="52" t="s">
        <v>720</v>
      </c>
      <c r="C23" s="51">
        <v>1</v>
      </c>
      <c r="D23" s="51">
        <v>1</v>
      </c>
      <c r="E23" s="51">
        <v>2.76</v>
      </c>
      <c r="F23" s="51">
        <v>1.65</v>
      </c>
      <c r="G23" s="53">
        <v>0.3</v>
      </c>
      <c r="H23" s="53">
        <f t="shared" si="0"/>
        <v>1.3661999999999999</v>
      </c>
    </row>
    <row r="24" spans="1:8" s="2" customFormat="1" ht="16.5">
      <c r="A24" s="51"/>
      <c r="B24" s="55" t="s">
        <v>702</v>
      </c>
      <c r="C24" s="51"/>
      <c r="D24" s="51"/>
      <c r="E24" s="51"/>
      <c r="F24" s="51"/>
      <c r="G24" s="53"/>
      <c r="H24" s="53"/>
    </row>
    <row r="25" spans="1:8" s="2" customFormat="1" ht="16.5">
      <c r="A25" s="51"/>
      <c r="B25" s="52" t="s">
        <v>703</v>
      </c>
      <c r="C25" s="51">
        <v>-1</v>
      </c>
      <c r="D25" s="51">
        <v>2</v>
      </c>
      <c r="E25" s="53">
        <v>2.66</v>
      </c>
      <c r="F25" s="51">
        <v>0.38</v>
      </c>
      <c r="G25" s="53">
        <v>0.3</v>
      </c>
      <c r="H25" s="53">
        <f t="shared" si="0"/>
        <v>-0.60648000000000002</v>
      </c>
    </row>
    <row r="26" spans="1:8" s="2" customFormat="1" ht="16.5">
      <c r="A26" s="51"/>
      <c r="B26" s="52" t="s">
        <v>703</v>
      </c>
      <c r="C26" s="51">
        <v>-1</v>
      </c>
      <c r="D26" s="51">
        <v>2</v>
      </c>
      <c r="E26" s="53">
        <v>2.2450000000000001</v>
      </c>
      <c r="F26" s="51">
        <v>0.38</v>
      </c>
      <c r="G26" s="53">
        <v>0.3</v>
      </c>
      <c r="H26" s="53">
        <f t="shared" si="0"/>
        <v>-0.51185999999999998</v>
      </c>
    </row>
    <row r="27" spans="1:8" s="2" customFormat="1" ht="16.5">
      <c r="A27" s="51"/>
      <c r="B27" s="52" t="s">
        <v>703</v>
      </c>
      <c r="C27" s="51">
        <v>-1</v>
      </c>
      <c r="D27" s="51">
        <v>2</v>
      </c>
      <c r="E27" s="53">
        <v>1.645</v>
      </c>
      <c r="F27" s="51">
        <v>0.38</v>
      </c>
      <c r="G27" s="53">
        <v>0.3</v>
      </c>
      <c r="H27" s="53">
        <f t="shared" si="0"/>
        <v>-0.37506</v>
      </c>
    </row>
    <row r="28" spans="1:8" s="2" customFormat="1" ht="16.5">
      <c r="A28" s="51"/>
      <c r="B28" s="52" t="s">
        <v>704</v>
      </c>
      <c r="C28" s="51">
        <v>-1</v>
      </c>
      <c r="D28" s="51">
        <v>2</v>
      </c>
      <c r="E28" s="53">
        <v>1.7849999999999999</v>
      </c>
      <c r="F28" s="51">
        <v>0.38</v>
      </c>
      <c r="G28" s="53">
        <v>0.3</v>
      </c>
      <c r="H28" s="53">
        <f t="shared" si="0"/>
        <v>-0.40698000000000001</v>
      </c>
    </row>
    <row r="29" spans="1:8" s="2" customFormat="1" ht="16.5">
      <c r="A29" s="51"/>
      <c r="B29" s="52" t="s">
        <v>705</v>
      </c>
      <c r="C29" s="51">
        <v>-1</v>
      </c>
      <c r="D29" s="51">
        <v>2</v>
      </c>
      <c r="E29" s="53">
        <v>2.81</v>
      </c>
      <c r="F29" s="51">
        <v>0.38</v>
      </c>
      <c r="G29" s="53">
        <v>0.3</v>
      </c>
      <c r="H29" s="53">
        <f t="shared" si="0"/>
        <v>-0.64068000000000003</v>
      </c>
    </row>
    <row r="30" spans="1:8" s="2" customFormat="1" ht="16.5">
      <c r="A30" s="51"/>
      <c r="B30" s="52" t="s">
        <v>705</v>
      </c>
      <c r="C30" s="51">
        <v>-1</v>
      </c>
      <c r="D30" s="51">
        <v>2</v>
      </c>
      <c r="E30" s="53">
        <v>2.8849999999999998</v>
      </c>
      <c r="F30" s="51">
        <v>0.38</v>
      </c>
      <c r="G30" s="53">
        <v>0.3</v>
      </c>
      <c r="H30" s="53">
        <f t="shared" si="0"/>
        <v>-0.65777999999999992</v>
      </c>
    </row>
    <row r="31" spans="1:8" s="2" customFormat="1" ht="16.5">
      <c r="A31" s="51"/>
      <c r="B31" s="52" t="s">
        <v>705</v>
      </c>
      <c r="C31" s="51">
        <v>-1</v>
      </c>
      <c r="D31" s="51">
        <v>2</v>
      </c>
      <c r="E31" s="53">
        <v>2.81</v>
      </c>
      <c r="F31" s="51">
        <v>0.38</v>
      </c>
      <c r="G31" s="53">
        <v>0.3</v>
      </c>
      <c r="H31" s="53">
        <f t="shared" si="0"/>
        <v>-0.64068000000000003</v>
      </c>
    </row>
    <row r="32" spans="1:8" s="2" customFormat="1" ht="16.5">
      <c r="A32" s="51"/>
      <c r="B32" s="52" t="s">
        <v>706</v>
      </c>
      <c r="C32" s="51">
        <v>-1</v>
      </c>
      <c r="D32" s="51">
        <v>2</v>
      </c>
      <c r="E32" s="53">
        <v>3.11</v>
      </c>
      <c r="F32" s="51">
        <v>0.38</v>
      </c>
      <c r="G32" s="53">
        <v>0.3</v>
      </c>
      <c r="H32" s="53">
        <f t="shared" si="0"/>
        <v>-0.70907999999999993</v>
      </c>
    </row>
    <row r="33" spans="1:8" s="2" customFormat="1" ht="16.5">
      <c r="A33" s="51"/>
      <c r="B33" s="52" t="s">
        <v>707</v>
      </c>
      <c r="C33" s="51">
        <v>-1</v>
      </c>
      <c r="D33" s="51">
        <v>2</v>
      </c>
      <c r="E33" s="54">
        <v>3.1850000000000001</v>
      </c>
      <c r="F33" s="51">
        <v>0.38</v>
      </c>
      <c r="G33" s="53">
        <v>0.3</v>
      </c>
      <c r="H33" s="53">
        <f t="shared" si="0"/>
        <v>-0.72617999999999994</v>
      </c>
    </row>
    <row r="34" spans="1:8" s="2" customFormat="1" ht="16.5">
      <c r="A34" s="51"/>
      <c r="B34" s="52" t="s">
        <v>708</v>
      </c>
      <c r="C34" s="51">
        <v>-1</v>
      </c>
      <c r="D34" s="51">
        <v>2</v>
      </c>
      <c r="E34" s="53">
        <v>6.9950000000000001</v>
      </c>
      <c r="F34" s="51">
        <v>0.38</v>
      </c>
      <c r="G34" s="53">
        <v>0.3</v>
      </c>
      <c r="H34" s="53">
        <f t="shared" si="0"/>
        <v>-1.5948599999999999</v>
      </c>
    </row>
    <row r="35" spans="1:8" s="2" customFormat="1" ht="16.5">
      <c r="A35" s="51"/>
      <c r="B35" s="52" t="s">
        <v>709</v>
      </c>
      <c r="C35" s="51">
        <v>-1</v>
      </c>
      <c r="D35" s="51">
        <v>2</v>
      </c>
      <c r="E35" s="53">
        <v>4.22</v>
      </c>
      <c r="F35" s="51">
        <v>0.38</v>
      </c>
      <c r="G35" s="53">
        <v>0.3</v>
      </c>
      <c r="H35" s="53">
        <f t="shared" si="0"/>
        <v>-0.9621599999999999</v>
      </c>
    </row>
    <row r="36" spans="1:8" s="2" customFormat="1" ht="16.5">
      <c r="A36" s="51"/>
      <c r="B36" s="52"/>
      <c r="C36" s="51"/>
      <c r="D36" s="51"/>
      <c r="E36" s="53"/>
      <c r="F36" s="51"/>
      <c r="G36" s="53"/>
      <c r="H36" s="53"/>
    </row>
    <row r="37" spans="1:8" s="2" customFormat="1" ht="16.5">
      <c r="A37" s="51"/>
      <c r="B37" s="52"/>
      <c r="C37" s="51"/>
      <c r="D37" s="51"/>
      <c r="E37" s="53"/>
      <c r="F37" s="51"/>
      <c r="G37" s="53"/>
      <c r="H37" s="53">
        <f>SUM(H7:H36)</f>
        <v>221.58224399999995</v>
      </c>
    </row>
    <row r="38" spans="1:8" s="2" customFormat="1" ht="16.5">
      <c r="A38" s="51"/>
      <c r="B38" s="52"/>
      <c r="C38" s="51"/>
      <c r="D38" s="51"/>
      <c r="E38" s="51"/>
      <c r="F38" s="62" t="s">
        <v>115</v>
      </c>
      <c r="G38" s="62">
        <v>221.6</v>
      </c>
      <c r="H38" s="62" t="s">
        <v>340</v>
      </c>
    </row>
    <row r="39" spans="1:8" s="2" customFormat="1" ht="16.5">
      <c r="A39" s="63">
        <v>1.1000000000000001</v>
      </c>
      <c r="B39" s="64" t="s">
        <v>118</v>
      </c>
      <c r="C39" s="57"/>
      <c r="D39" s="57"/>
      <c r="E39" s="57"/>
      <c r="F39" s="57"/>
      <c r="G39" s="57"/>
      <c r="H39" s="50"/>
    </row>
    <row r="40" spans="1:8" s="2" customFormat="1" ht="16.5">
      <c r="A40" s="57"/>
      <c r="B40" s="64" t="s">
        <v>710</v>
      </c>
      <c r="C40" s="57"/>
      <c r="D40" s="57"/>
      <c r="E40" s="57"/>
      <c r="F40" s="57"/>
      <c r="G40" s="57"/>
      <c r="H40" s="50"/>
    </row>
    <row r="41" spans="1:8" s="2" customFormat="1" ht="16.5">
      <c r="A41" s="57"/>
      <c r="B41" s="65" t="s">
        <v>251</v>
      </c>
      <c r="C41" s="51">
        <v>1</v>
      </c>
      <c r="D41" s="51">
        <v>8</v>
      </c>
      <c r="E41" s="53">
        <v>1.9</v>
      </c>
      <c r="F41" s="53">
        <v>1.9</v>
      </c>
      <c r="G41" s="53">
        <v>0.7</v>
      </c>
      <c r="H41" s="50">
        <f>PRODUCT(C41:G41)</f>
        <v>20.215999999999998</v>
      </c>
    </row>
    <row r="42" spans="1:8" s="2" customFormat="1" ht="16.5">
      <c r="A42" s="57"/>
      <c r="B42" s="65" t="s">
        <v>252</v>
      </c>
      <c r="C42" s="51">
        <v>1</v>
      </c>
      <c r="D42" s="51">
        <v>6</v>
      </c>
      <c r="E42" s="53">
        <v>2</v>
      </c>
      <c r="F42" s="53">
        <v>2</v>
      </c>
      <c r="G42" s="53">
        <v>0.7</v>
      </c>
      <c r="H42" s="50">
        <f t="shared" ref="H42:H45" si="1">PRODUCT(C42:G42)</f>
        <v>16.799999999999997</v>
      </c>
    </row>
    <row r="43" spans="1:8" s="2" customFormat="1" ht="16.5">
      <c r="A43" s="57"/>
      <c r="B43" s="65" t="s">
        <v>253</v>
      </c>
      <c r="C43" s="51">
        <v>1</v>
      </c>
      <c r="D43" s="51">
        <v>2</v>
      </c>
      <c r="E43" s="53">
        <v>2.2000000000000002</v>
      </c>
      <c r="F43" s="53">
        <v>2.2000000000000002</v>
      </c>
      <c r="G43" s="53">
        <v>0.7</v>
      </c>
      <c r="H43" s="50">
        <f t="shared" si="1"/>
        <v>6.7760000000000007</v>
      </c>
    </row>
    <row r="44" spans="1:8" s="2" customFormat="1" ht="16.5">
      <c r="A44" s="57"/>
      <c r="B44" s="65" t="s">
        <v>263</v>
      </c>
      <c r="C44" s="51">
        <v>1</v>
      </c>
      <c r="D44" s="51">
        <v>4</v>
      </c>
      <c r="E44" s="54">
        <v>2.2999999999999998</v>
      </c>
      <c r="F44" s="53">
        <v>2.2999999999999998</v>
      </c>
      <c r="G44" s="53">
        <v>0.7</v>
      </c>
      <c r="H44" s="50">
        <f t="shared" si="1"/>
        <v>14.811999999999996</v>
      </c>
    </row>
    <row r="45" spans="1:8" s="2" customFormat="1" ht="16.5">
      <c r="A45" s="57"/>
      <c r="B45" s="65" t="s">
        <v>264</v>
      </c>
      <c r="C45" s="51">
        <v>1</v>
      </c>
      <c r="D45" s="51">
        <v>2</v>
      </c>
      <c r="E45" s="54">
        <v>3.8149999999999999</v>
      </c>
      <c r="F45" s="53">
        <v>2.5</v>
      </c>
      <c r="G45" s="53">
        <v>0.7</v>
      </c>
      <c r="H45" s="50">
        <f t="shared" si="1"/>
        <v>13.352499999999999</v>
      </c>
    </row>
    <row r="46" spans="1:8" s="2" customFormat="1" ht="16.5">
      <c r="A46" s="57"/>
      <c r="B46" s="65"/>
      <c r="C46" s="51"/>
      <c r="D46" s="51"/>
      <c r="E46" s="53"/>
      <c r="F46" s="53"/>
      <c r="G46" s="53"/>
      <c r="H46" s="50"/>
    </row>
    <row r="47" spans="1:8" s="2" customFormat="1" ht="16.5">
      <c r="A47" s="57"/>
      <c r="B47" s="69"/>
      <c r="C47" s="107"/>
      <c r="D47" s="107"/>
      <c r="E47" s="61"/>
      <c r="F47" s="61"/>
      <c r="G47" s="61"/>
      <c r="H47" s="61">
        <f>SUM(H41:H46)</f>
        <v>71.956499999999991</v>
      </c>
    </row>
    <row r="48" spans="1:8" s="2" customFormat="1" ht="16.5">
      <c r="A48" s="57"/>
      <c r="B48" s="69"/>
      <c r="C48" s="107"/>
      <c r="D48" s="107"/>
      <c r="E48" s="61"/>
      <c r="F48" s="62" t="s">
        <v>115</v>
      </c>
      <c r="G48" s="62">
        <v>72</v>
      </c>
      <c r="H48" s="62" t="s">
        <v>340</v>
      </c>
    </row>
    <row r="49" spans="1:12" s="4" customFormat="1" ht="18">
      <c r="A49" s="73">
        <v>2.1</v>
      </c>
      <c r="B49" s="74" t="s">
        <v>126</v>
      </c>
      <c r="C49" s="51"/>
      <c r="D49" s="51"/>
      <c r="E49" s="51"/>
      <c r="F49" s="51"/>
      <c r="G49" s="51"/>
      <c r="H49" s="108"/>
    </row>
    <row r="50" spans="1:12" s="2" customFormat="1" ht="16.5">
      <c r="A50" s="51"/>
      <c r="B50" s="75" t="s">
        <v>127</v>
      </c>
      <c r="C50" s="51">
        <v>1</v>
      </c>
      <c r="D50" s="51">
        <v>2</v>
      </c>
      <c r="E50" s="54">
        <v>3.23</v>
      </c>
      <c r="F50" s="54">
        <v>3.05</v>
      </c>
      <c r="G50" s="51">
        <v>0.15</v>
      </c>
      <c r="H50" s="50">
        <f t="shared" ref="H50:H57" si="2">PRODUCT(C50:G50)</f>
        <v>2.9554499999999999</v>
      </c>
    </row>
    <row r="51" spans="1:12" s="2" customFormat="1" ht="16.5">
      <c r="A51" s="51"/>
      <c r="B51" s="75" t="s">
        <v>128</v>
      </c>
      <c r="C51" s="51">
        <v>1</v>
      </c>
      <c r="D51" s="51">
        <v>2</v>
      </c>
      <c r="E51" s="54">
        <v>4.7149999999999999</v>
      </c>
      <c r="F51" s="51">
        <v>3.05</v>
      </c>
      <c r="G51" s="51">
        <v>0.15</v>
      </c>
      <c r="H51" s="50">
        <f t="shared" si="2"/>
        <v>4.3142249999999995</v>
      </c>
    </row>
    <row r="52" spans="1:12" s="2" customFormat="1" ht="16.5">
      <c r="A52" s="51"/>
      <c r="B52" s="75" t="s">
        <v>129</v>
      </c>
      <c r="C52" s="51">
        <v>1</v>
      </c>
      <c r="D52" s="51">
        <v>2</v>
      </c>
      <c r="E52" s="51">
        <v>3.1</v>
      </c>
      <c r="F52" s="51">
        <v>2.9849999999999999</v>
      </c>
      <c r="G52" s="51">
        <v>0.15</v>
      </c>
      <c r="H52" s="50">
        <f t="shared" si="2"/>
        <v>2.7760500000000001</v>
      </c>
    </row>
    <row r="53" spans="1:12" s="2" customFormat="1" ht="16.5">
      <c r="A53" s="51"/>
      <c r="B53" s="75" t="s">
        <v>167</v>
      </c>
      <c r="C53" s="51">
        <v>1</v>
      </c>
      <c r="D53" s="51">
        <v>2</v>
      </c>
      <c r="E53" s="51">
        <v>2.33</v>
      </c>
      <c r="F53" s="61">
        <v>2.9849999999999999</v>
      </c>
      <c r="G53" s="61">
        <v>0.15</v>
      </c>
      <c r="H53" s="50">
        <f t="shared" si="2"/>
        <v>2.0865149999999999</v>
      </c>
    </row>
    <row r="54" spans="1:12" s="2" customFormat="1" ht="16.5">
      <c r="A54" s="51"/>
      <c r="B54" s="75" t="s">
        <v>168</v>
      </c>
      <c r="C54" s="51">
        <v>1</v>
      </c>
      <c r="D54" s="51">
        <v>2</v>
      </c>
      <c r="E54" s="51">
        <v>1.085</v>
      </c>
      <c r="F54" s="61">
        <v>2.9849999999999999</v>
      </c>
      <c r="G54" s="61">
        <v>0.15</v>
      </c>
      <c r="H54" s="50">
        <f t="shared" si="2"/>
        <v>0.9716174999999998</v>
      </c>
    </row>
    <row r="55" spans="1:12" s="2" customFormat="1" ht="16.5">
      <c r="A55" s="51"/>
      <c r="B55" s="75" t="s">
        <v>130</v>
      </c>
      <c r="C55" s="51">
        <v>1</v>
      </c>
      <c r="D55" s="51">
        <v>2</v>
      </c>
      <c r="E55" s="51">
        <v>1.085</v>
      </c>
      <c r="F55" s="61">
        <v>2.2850000000000001</v>
      </c>
      <c r="G55" s="61">
        <v>0.15</v>
      </c>
      <c r="H55" s="50">
        <f t="shared" si="2"/>
        <v>0.74376750000000003</v>
      </c>
    </row>
    <row r="56" spans="1:12" s="2" customFormat="1" ht="16.5">
      <c r="A56" s="51"/>
      <c r="B56" s="75" t="s">
        <v>131</v>
      </c>
      <c r="C56" s="51">
        <v>1</v>
      </c>
      <c r="D56" s="51">
        <v>1</v>
      </c>
      <c r="E56" s="51">
        <v>2</v>
      </c>
      <c r="F56" s="61">
        <v>3.585</v>
      </c>
      <c r="G56" s="61">
        <v>0.15</v>
      </c>
      <c r="H56" s="50">
        <f t="shared" si="2"/>
        <v>1.0754999999999999</v>
      </c>
    </row>
    <row r="57" spans="1:12" s="2" customFormat="1" ht="16.5">
      <c r="A57" s="51"/>
      <c r="B57" s="75" t="s">
        <v>169</v>
      </c>
      <c r="C57" s="51">
        <v>1</v>
      </c>
      <c r="D57" s="51">
        <v>1</v>
      </c>
      <c r="E57" s="51">
        <v>2</v>
      </c>
      <c r="F57" s="61">
        <v>3.05</v>
      </c>
      <c r="G57" s="61">
        <v>0.15</v>
      </c>
      <c r="H57" s="50">
        <f t="shared" si="2"/>
        <v>0.91499999999999992</v>
      </c>
    </row>
    <row r="58" spans="1:12" s="2" customFormat="1" ht="16.5">
      <c r="A58" s="51"/>
      <c r="B58" s="75"/>
      <c r="C58" s="51"/>
      <c r="D58" s="51"/>
      <c r="E58" s="51"/>
      <c r="F58" s="61"/>
      <c r="G58" s="61"/>
      <c r="H58" s="61">
        <f>SUM(H50:H57)</f>
        <v>15.838125</v>
      </c>
    </row>
    <row r="59" spans="1:12" s="2" customFormat="1" ht="16.5">
      <c r="A59" s="51"/>
      <c r="B59" s="75"/>
      <c r="C59" s="51"/>
      <c r="D59" s="51"/>
      <c r="E59" s="51"/>
      <c r="F59" s="62" t="s">
        <v>115</v>
      </c>
      <c r="G59" s="62">
        <v>15.85</v>
      </c>
      <c r="H59" s="62" t="s">
        <v>340</v>
      </c>
    </row>
    <row r="60" spans="1:12" s="4" customFormat="1" ht="16.5">
      <c r="A60" s="98">
        <v>13.1</v>
      </c>
      <c r="B60" s="99" t="s">
        <v>722</v>
      </c>
      <c r="C60" s="100"/>
      <c r="D60" s="100"/>
      <c r="E60" s="100"/>
      <c r="F60" s="100"/>
      <c r="G60" s="100"/>
      <c r="H60" s="109"/>
    </row>
    <row r="61" spans="1:12" s="2" customFormat="1" ht="16.5">
      <c r="A61" s="57"/>
      <c r="B61" s="75" t="s">
        <v>127</v>
      </c>
      <c r="C61" s="51">
        <v>1</v>
      </c>
      <c r="D61" s="51">
        <v>2</v>
      </c>
      <c r="E61" s="53">
        <v>3.23</v>
      </c>
      <c r="F61" s="51">
        <v>3.05</v>
      </c>
      <c r="G61" s="60">
        <v>0.375</v>
      </c>
      <c r="H61" s="50">
        <f>PRODUCT(C61:G61)</f>
        <v>7.3886249999999993</v>
      </c>
    </row>
    <row r="62" spans="1:12" s="2" customFormat="1" ht="16.5">
      <c r="A62" s="57"/>
      <c r="B62" s="75" t="s">
        <v>128</v>
      </c>
      <c r="C62" s="51">
        <v>1</v>
      </c>
      <c r="D62" s="51">
        <v>2</v>
      </c>
      <c r="E62" s="54">
        <v>4.7149999999999999</v>
      </c>
      <c r="F62" s="51">
        <v>3.05</v>
      </c>
      <c r="G62" s="60">
        <v>0.375</v>
      </c>
      <c r="H62" s="50">
        <f t="shared" ref="H62:H68" si="3">PRODUCT(C62:G62)</f>
        <v>10.785562499999999</v>
      </c>
    </row>
    <row r="63" spans="1:12" s="2" customFormat="1" ht="16.5">
      <c r="A63" s="57"/>
      <c r="B63" s="75" t="s">
        <v>129</v>
      </c>
      <c r="C63" s="51">
        <v>1</v>
      </c>
      <c r="D63" s="51">
        <v>2</v>
      </c>
      <c r="E63" s="53">
        <v>3.1</v>
      </c>
      <c r="F63" s="54">
        <v>2.9849999999999999</v>
      </c>
      <c r="G63" s="60">
        <v>0.375</v>
      </c>
      <c r="H63" s="50">
        <f t="shared" si="3"/>
        <v>6.9401250000000001</v>
      </c>
    </row>
    <row r="64" spans="1:12" s="2" customFormat="1" ht="16.5">
      <c r="A64" s="57"/>
      <c r="B64" s="75" t="s">
        <v>167</v>
      </c>
      <c r="C64" s="51">
        <v>1</v>
      </c>
      <c r="D64" s="51">
        <v>2</v>
      </c>
      <c r="E64" s="53">
        <v>2.33</v>
      </c>
      <c r="F64" s="54">
        <v>2.9849999999999999</v>
      </c>
      <c r="G64" s="60">
        <v>0.375</v>
      </c>
      <c r="H64" s="50">
        <f t="shared" si="3"/>
        <v>5.2162875</v>
      </c>
      <c r="K64" s="2">
        <v>0.6</v>
      </c>
      <c r="L64" s="2">
        <f>0.6-0.225</f>
        <v>0.375</v>
      </c>
    </row>
    <row r="65" spans="1:8" s="2" customFormat="1" ht="16.5">
      <c r="A65" s="57"/>
      <c r="B65" s="75" t="s">
        <v>168</v>
      </c>
      <c r="C65" s="51">
        <v>1</v>
      </c>
      <c r="D65" s="51">
        <v>2</v>
      </c>
      <c r="E65" s="54">
        <v>1.085</v>
      </c>
      <c r="F65" s="54">
        <v>2.9849999999999999</v>
      </c>
      <c r="G65" s="60">
        <v>0.375</v>
      </c>
      <c r="H65" s="50">
        <f t="shared" si="3"/>
        <v>2.4290437499999999</v>
      </c>
    </row>
    <row r="66" spans="1:8" s="2" customFormat="1" ht="16.5">
      <c r="A66" s="57"/>
      <c r="B66" s="75" t="s">
        <v>130</v>
      </c>
      <c r="C66" s="51">
        <v>1</v>
      </c>
      <c r="D66" s="51">
        <v>2</v>
      </c>
      <c r="E66" s="54">
        <v>1.085</v>
      </c>
      <c r="F66" s="53">
        <v>2.2850000000000001</v>
      </c>
      <c r="G66" s="60">
        <v>0.375</v>
      </c>
      <c r="H66" s="50">
        <f t="shared" si="3"/>
        <v>1.8594187500000001</v>
      </c>
    </row>
    <row r="67" spans="1:8" s="2" customFormat="1" ht="16.5">
      <c r="A67" s="57"/>
      <c r="B67" s="75" t="s">
        <v>131</v>
      </c>
      <c r="C67" s="51">
        <v>1</v>
      </c>
      <c r="D67" s="51">
        <v>1</v>
      </c>
      <c r="E67" s="53">
        <v>2</v>
      </c>
      <c r="F67" s="54">
        <v>3.585</v>
      </c>
      <c r="G67" s="60">
        <v>0.375</v>
      </c>
      <c r="H67" s="50">
        <f t="shared" si="3"/>
        <v>2.6887499999999998</v>
      </c>
    </row>
    <row r="68" spans="1:8" s="2" customFormat="1" ht="16.5">
      <c r="A68" s="57"/>
      <c r="B68" s="75" t="s">
        <v>169</v>
      </c>
      <c r="C68" s="51">
        <v>1</v>
      </c>
      <c r="D68" s="51">
        <v>1</v>
      </c>
      <c r="E68" s="53">
        <v>2</v>
      </c>
      <c r="F68" s="51">
        <v>3.05</v>
      </c>
      <c r="G68" s="60">
        <v>0.375</v>
      </c>
      <c r="H68" s="50">
        <f t="shared" si="3"/>
        <v>2.2874999999999996</v>
      </c>
    </row>
    <row r="69" spans="1:8" s="2" customFormat="1" ht="16.5">
      <c r="A69" s="57"/>
      <c r="B69" s="76"/>
      <c r="C69" s="57"/>
      <c r="D69" s="57"/>
      <c r="E69" s="57"/>
      <c r="F69" s="57"/>
      <c r="G69" s="57"/>
      <c r="H69" s="110">
        <f>SUM(H61:H68)</f>
        <v>39.595312499999999</v>
      </c>
    </row>
    <row r="70" spans="1:8" s="2" customFormat="1" ht="16.5">
      <c r="A70" s="57"/>
      <c r="B70" s="76"/>
      <c r="C70" s="57"/>
      <c r="D70" s="57"/>
      <c r="E70" s="57"/>
      <c r="F70" s="63" t="s">
        <v>115</v>
      </c>
      <c r="G70" s="110">
        <v>39.6</v>
      </c>
      <c r="H70" s="110" t="s">
        <v>340</v>
      </c>
    </row>
    <row r="71" spans="1:8" s="4" customFormat="1" ht="16.5">
      <c r="A71" s="98">
        <v>3.1</v>
      </c>
      <c r="B71" s="99" t="s">
        <v>122</v>
      </c>
      <c r="C71" s="100"/>
      <c r="D71" s="100"/>
      <c r="E71" s="100"/>
      <c r="F71" s="100"/>
      <c r="G71" s="100"/>
      <c r="H71" s="53"/>
    </row>
    <row r="72" spans="1:8" s="2" customFormat="1" ht="16.5">
      <c r="A72" s="63"/>
      <c r="B72" s="64" t="s">
        <v>123</v>
      </c>
      <c r="C72" s="57"/>
      <c r="D72" s="57"/>
      <c r="E72" s="57"/>
      <c r="F72" s="57"/>
      <c r="G72" s="57"/>
      <c r="H72" s="50"/>
    </row>
    <row r="73" spans="1:8" s="2" customFormat="1" ht="16.5">
      <c r="A73" s="57"/>
      <c r="B73" s="65" t="s">
        <v>251</v>
      </c>
      <c r="C73" s="51">
        <v>1</v>
      </c>
      <c r="D73" s="51">
        <v>8</v>
      </c>
      <c r="E73" s="53">
        <v>1.9</v>
      </c>
      <c r="F73" s="53">
        <v>1.9</v>
      </c>
      <c r="G73" s="61">
        <v>0.15</v>
      </c>
      <c r="H73" s="50">
        <f>PRODUCT(C73:G73)</f>
        <v>4.3319999999999999</v>
      </c>
    </row>
    <row r="74" spans="1:8" s="2" customFormat="1" ht="16.5">
      <c r="A74" s="57"/>
      <c r="B74" s="65" t="s">
        <v>252</v>
      </c>
      <c r="C74" s="51">
        <v>1</v>
      </c>
      <c r="D74" s="51">
        <v>6</v>
      </c>
      <c r="E74" s="53">
        <v>2</v>
      </c>
      <c r="F74" s="53">
        <v>2</v>
      </c>
      <c r="G74" s="61">
        <v>0.15</v>
      </c>
      <c r="H74" s="50">
        <f t="shared" ref="H74:H89" si="4">PRODUCT(C74:G74)</f>
        <v>3.5999999999999996</v>
      </c>
    </row>
    <row r="75" spans="1:8" s="2" customFormat="1" ht="16.5">
      <c r="A75" s="57"/>
      <c r="B75" s="65" t="s">
        <v>253</v>
      </c>
      <c r="C75" s="51">
        <v>1</v>
      </c>
      <c r="D75" s="51">
        <v>2</v>
      </c>
      <c r="E75" s="53">
        <v>2.2000000000000002</v>
      </c>
      <c r="F75" s="53">
        <v>2.2000000000000002</v>
      </c>
      <c r="G75" s="61">
        <v>0.15</v>
      </c>
      <c r="H75" s="50">
        <f t="shared" si="4"/>
        <v>1.4520000000000002</v>
      </c>
    </row>
    <row r="76" spans="1:8" s="2" customFormat="1" ht="16.5">
      <c r="A76" s="57"/>
      <c r="B76" s="65" t="s">
        <v>263</v>
      </c>
      <c r="C76" s="51">
        <v>1</v>
      </c>
      <c r="D76" s="51">
        <v>4</v>
      </c>
      <c r="E76" s="53">
        <v>2.2999999999999998</v>
      </c>
      <c r="F76" s="53">
        <v>2.2999999999999998</v>
      </c>
      <c r="G76" s="61">
        <v>0.15</v>
      </c>
      <c r="H76" s="50">
        <f t="shared" si="4"/>
        <v>3.1739999999999995</v>
      </c>
    </row>
    <row r="77" spans="1:8" s="2" customFormat="1" ht="16.5">
      <c r="A77" s="57"/>
      <c r="B77" s="65" t="s">
        <v>264</v>
      </c>
      <c r="C77" s="51">
        <v>1</v>
      </c>
      <c r="D77" s="51">
        <v>2</v>
      </c>
      <c r="E77" s="54">
        <v>3.8149999999999999</v>
      </c>
      <c r="F77" s="53">
        <v>2.5</v>
      </c>
      <c r="G77" s="61">
        <v>0.15</v>
      </c>
      <c r="H77" s="50">
        <f t="shared" si="4"/>
        <v>2.8612499999999996</v>
      </c>
    </row>
    <row r="78" spans="1:8" s="2" customFormat="1" ht="16.5">
      <c r="A78" s="57"/>
      <c r="B78" s="65"/>
      <c r="C78" s="51"/>
      <c r="D78" s="51"/>
      <c r="E78" s="53"/>
      <c r="F78" s="53"/>
      <c r="G78" s="61"/>
      <c r="H78" s="50"/>
    </row>
    <row r="79" spans="1:8" s="2" customFormat="1" ht="16.5">
      <c r="A79" s="57"/>
      <c r="B79" s="77" t="s">
        <v>121</v>
      </c>
      <c r="C79" s="51"/>
      <c r="D79" s="51"/>
      <c r="E79" s="51"/>
      <c r="F79" s="51"/>
      <c r="G79" s="61"/>
      <c r="H79" s="50"/>
    </row>
    <row r="80" spans="1:8" s="2" customFormat="1" ht="16.5">
      <c r="A80" s="57"/>
      <c r="B80" s="65" t="s">
        <v>665</v>
      </c>
      <c r="C80" s="51">
        <v>1</v>
      </c>
      <c r="D80" s="51">
        <v>1</v>
      </c>
      <c r="E80" s="51">
        <v>51.07</v>
      </c>
      <c r="F80" s="51">
        <v>0.38</v>
      </c>
      <c r="G80" s="111">
        <v>7.4999999999999997E-2</v>
      </c>
      <c r="H80" s="50">
        <f t="shared" si="4"/>
        <v>1.455495</v>
      </c>
    </row>
    <row r="81" spans="1:8" s="2" customFormat="1" ht="16.5">
      <c r="A81" s="57"/>
      <c r="B81" s="76" t="s">
        <v>695</v>
      </c>
      <c r="C81" s="57">
        <v>1</v>
      </c>
      <c r="D81" s="57">
        <v>2</v>
      </c>
      <c r="E81" s="57">
        <v>2.9</v>
      </c>
      <c r="F81" s="51">
        <v>0.38</v>
      </c>
      <c r="G81" s="111">
        <v>7.4999999999999997E-2</v>
      </c>
      <c r="H81" s="50">
        <f t="shared" si="4"/>
        <v>0.16529999999999997</v>
      </c>
    </row>
    <row r="82" spans="1:8" s="2" customFormat="1" ht="16.5">
      <c r="A82" s="57"/>
      <c r="B82" s="78" t="s">
        <v>696</v>
      </c>
      <c r="C82" s="57">
        <v>1</v>
      </c>
      <c r="D82" s="57">
        <v>2</v>
      </c>
      <c r="E82" s="50">
        <v>2.1379999999999999</v>
      </c>
      <c r="F82" s="51">
        <v>0.38</v>
      </c>
      <c r="G82" s="111">
        <v>7.4999999999999997E-2</v>
      </c>
      <c r="H82" s="50">
        <f t="shared" si="4"/>
        <v>0.12186599999999999</v>
      </c>
    </row>
    <row r="83" spans="1:8" s="2" customFormat="1" ht="33">
      <c r="A83" s="57"/>
      <c r="B83" s="87" t="s">
        <v>697</v>
      </c>
      <c r="C83" s="58">
        <v>2</v>
      </c>
      <c r="D83" s="58">
        <v>2</v>
      </c>
      <c r="E83" s="59">
        <v>2.835</v>
      </c>
      <c r="F83" s="51">
        <v>0.38</v>
      </c>
      <c r="G83" s="111">
        <v>7.4999999999999997E-2</v>
      </c>
      <c r="H83" s="50">
        <f t="shared" si="4"/>
        <v>0.32318999999999998</v>
      </c>
    </row>
    <row r="84" spans="1:8" s="2" customFormat="1" ht="16.5">
      <c r="A84" s="57"/>
      <c r="B84" s="78" t="s">
        <v>698</v>
      </c>
      <c r="C84" s="57">
        <v>1</v>
      </c>
      <c r="D84" s="57">
        <v>2</v>
      </c>
      <c r="E84" s="60">
        <v>6.1150000000000002</v>
      </c>
      <c r="F84" s="51">
        <v>0.38</v>
      </c>
      <c r="G84" s="111">
        <v>7.4999999999999997E-2</v>
      </c>
      <c r="H84" s="50">
        <f t="shared" si="4"/>
        <v>0.348555</v>
      </c>
    </row>
    <row r="85" spans="1:8" s="2" customFormat="1" ht="33">
      <c r="A85" s="57"/>
      <c r="B85" s="86" t="s">
        <v>699</v>
      </c>
      <c r="C85" s="51">
        <v>1</v>
      </c>
      <c r="D85" s="51">
        <v>2</v>
      </c>
      <c r="E85" s="51">
        <v>8.0250000000000004</v>
      </c>
      <c r="F85" s="51">
        <v>0.38</v>
      </c>
      <c r="G85" s="111">
        <v>7.4999999999999997E-2</v>
      </c>
      <c r="H85" s="50">
        <f t="shared" si="4"/>
        <v>0.45742499999999997</v>
      </c>
    </row>
    <row r="86" spans="1:8" s="2" customFormat="1" ht="16.5">
      <c r="A86" s="57"/>
      <c r="B86" s="65" t="s">
        <v>700</v>
      </c>
      <c r="C86" s="51">
        <v>1</v>
      </c>
      <c r="D86" s="51">
        <v>1</v>
      </c>
      <c r="E86" s="51">
        <v>1.85</v>
      </c>
      <c r="F86" s="51">
        <v>0.38</v>
      </c>
      <c r="G86" s="111">
        <v>7.4999999999999997E-2</v>
      </c>
      <c r="H86" s="50">
        <f t="shared" si="4"/>
        <v>5.2725000000000001E-2</v>
      </c>
    </row>
    <row r="87" spans="1:8" s="2" customFormat="1" ht="16.5">
      <c r="A87" s="57"/>
      <c r="B87" s="76" t="s">
        <v>701</v>
      </c>
      <c r="C87" s="57">
        <v>1</v>
      </c>
      <c r="D87" s="57">
        <v>1</v>
      </c>
      <c r="E87" s="57">
        <v>6.77</v>
      </c>
      <c r="F87" s="57">
        <v>0.38</v>
      </c>
      <c r="G87" s="111">
        <v>7.4999999999999997E-2</v>
      </c>
      <c r="H87" s="50">
        <f t="shared" si="4"/>
        <v>0.19294500000000001</v>
      </c>
    </row>
    <row r="88" spans="1:8" s="2" customFormat="1" ht="16.5">
      <c r="A88" s="57"/>
      <c r="B88" s="76"/>
      <c r="C88" s="100"/>
      <c r="D88" s="107"/>
      <c r="E88" s="107"/>
      <c r="F88" s="61"/>
      <c r="G88" s="100"/>
      <c r="H88" s="50"/>
    </row>
    <row r="89" spans="1:8" s="2" customFormat="1" ht="16.5">
      <c r="A89" s="57"/>
      <c r="B89" s="76" t="s">
        <v>711</v>
      </c>
      <c r="C89" s="100">
        <v>1</v>
      </c>
      <c r="D89" s="107">
        <v>4</v>
      </c>
      <c r="E89" s="107">
        <v>1.2</v>
      </c>
      <c r="F89" s="61">
        <v>1.2</v>
      </c>
      <c r="G89" s="100">
        <v>0.15</v>
      </c>
      <c r="H89" s="50">
        <f t="shared" si="4"/>
        <v>0.86399999999999999</v>
      </c>
    </row>
    <row r="90" spans="1:8" s="2" customFormat="1" ht="16.5">
      <c r="A90" s="57"/>
      <c r="B90" s="76"/>
      <c r="C90" s="57"/>
      <c r="D90" s="57"/>
      <c r="E90" s="57"/>
      <c r="F90" s="57"/>
      <c r="G90" s="57"/>
      <c r="H90" s="110">
        <f>SUM(H73:H89)</f>
        <v>19.400751000000003</v>
      </c>
    </row>
    <row r="91" spans="1:8" s="2" customFormat="1" ht="16.5">
      <c r="A91" s="57"/>
      <c r="B91" s="76"/>
      <c r="C91" s="57"/>
      <c r="D91" s="57"/>
      <c r="E91" s="57"/>
      <c r="F91" s="62" t="s">
        <v>115</v>
      </c>
      <c r="G91" s="62">
        <v>19.399999999999999</v>
      </c>
      <c r="H91" s="62" t="s">
        <v>340</v>
      </c>
    </row>
    <row r="92" spans="1:8" s="4" customFormat="1" ht="49.5">
      <c r="A92" s="73">
        <v>4.0999999999999996</v>
      </c>
      <c r="B92" s="11" t="s">
        <v>712</v>
      </c>
      <c r="C92" s="51"/>
      <c r="D92" s="51"/>
      <c r="E92" s="51"/>
      <c r="F92" s="51"/>
      <c r="G92" s="51"/>
      <c r="H92" s="53"/>
    </row>
    <row r="93" spans="1:8" s="2" customFormat="1" ht="16.5">
      <c r="A93" s="51"/>
      <c r="B93" s="64" t="s">
        <v>123</v>
      </c>
      <c r="C93" s="57"/>
      <c r="D93" s="57"/>
      <c r="E93" s="57"/>
      <c r="F93" s="57"/>
      <c r="G93" s="57"/>
      <c r="H93" s="50"/>
    </row>
    <row r="94" spans="1:8" s="2" customFormat="1" ht="16.5">
      <c r="A94" s="51"/>
      <c r="B94" s="69" t="s">
        <v>251</v>
      </c>
      <c r="C94" s="107">
        <v>1</v>
      </c>
      <c r="D94" s="51">
        <v>8</v>
      </c>
      <c r="E94" s="61">
        <v>1.6</v>
      </c>
      <c r="F94" s="61">
        <v>1.6</v>
      </c>
      <c r="G94" s="61">
        <v>0.45</v>
      </c>
      <c r="H94" s="50">
        <f t="shared" ref="H94:H128" si="5">PRODUCT(C94:G94)</f>
        <v>9.2160000000000029</v>
      </c>
    </row>
    <row r="95" spans="1:8" s="2" customFormat="1" ht="16.5">
      <c r="A95" s="51"/>
      <c r="B95" s="69" t="s">
        <v>252</v>
      </c>
      <c r="C95" s="107">
        <v>1</v>
      </c>
      <c r="D95" s="51">
        <v>6</v>
      </c>
      <c r="E95" s="61">
        <v>1.7</v>
      </c>
      <c r="F95" s="61">
        <v>1.7</v>
      </c>
      <c r="G95" s="61">
        <v>0.45</v>
      </c>
      <c r="H95" s="50">
        <f t="shared" si="5"/>
        <v>7.8029999999999999</v>
      </c>
    </row>
    <row r="96" spans="1:8" s="2" customFormat="1" ht="16.5">
      <c r="A96" s="51"/>
      <c r="B96" s="69" t="s">
        <v>253</v>
      </c>
      <c r="C96" s="107">
        <v>1</v>
      </c>
      <c r="D96" s="51">
        <v>2</v>
      </c>
      <c r="E96" s="61">
        <v>1.9</v>
      </c>
      <c r="F96" s="61">
        <v>1.9</v>
      </c>
      <c r="G96" s="61">
        <v>0.5</v>
      </c>
      <c r="H96" s="50">
        <f t="shared" si="5"/>
        <v>3.61</v>
      </c>
    </row>
    <row r="97" spans="1:8" s="2" customFormat="1" ht="16.5">
      <c r="A97" s="51"/>
      <c r="B97" s="69" t="s">
        <v>263</v>
      </c>
      <c r="C97" s="107">
        <v>1</v>
      </c>
      <c r="D97" s="51">
        <v>4</v>
      </c>
      <c r="E97" s="111">
        <v>2</v>
      </c>
      <c r="F97" s="61">
        <v>2</v>
      </c>
      <c r="G97" s="61">
        <v>0.5</v>
      </c>
      <c r="H97" s="50">
        <f t="shared" si="5"/>
        <v>8</v>
      </c>
    </row>
    <row r="98" spans="1:8" s="2" customFormat="1" ht="16.5">
      <c r="A98" s="51"/>
      <c r="B98" s="69" t="s">
        <v>264</v>
      </c>
      <c r="C98" s="107">
        <v>1</v>
      </c>
      <c r="D98" s="51">
        <v>2</v>
      </c>
      <c r="E98" s="111">
        <v>3.5150000000000001</v>
      </c>
      <c r="F98" s="61">
        <v>2.2000000000000002</v>
      </c>
      <c r="G98" s="61">
        <v>0.4</v>
      </c>
      <c r="H98" s="50">
        <f t="shared" si="5"/>
        <v>6.1864000000000008</v>
      </c>
    </row>
    <row r="99" spans="1:8" s="2" customFormat="1" ht="16.5">
      <c r="A99" s="51"/>
      <c r="B99" s="69" t="s">
        <v>264</v>
      </c>
      <c r="C99" s="107">
        <v>1</v>
      </c>
      <c r="D99" s="51">
        <v>2</v>
      </c>
      <c r="E99" s="111">
        <v>3.5150000000000001</v>
      </c>
      <c r="F99" s="61">
        <v>0.38</v>
      </c>
      <c r="G99" s="61">
        <v>0.3</v>
      </c>
      <c r="H99" s="50">
        <f t="shared" si="5"/>
        <v>0.80142000000000002</v>
      </c>
    </row>
    <row r="100" spans="1:8" s="2" customFormat="1" ht="16.5">
      <c r="A100" s="51"/>
      <c r="B100" s="64"/>
      <c r="C100" s="57"/>
      <c r="D100" s="57"/>
      <c r="E100" s="61"/>
      <c r="F100" s="61"/>
      <c r="G100" s="61"/>
      <c r="H100" s="50"/>
    </row>
    <row r="101" spans="1:8" s="2" customFormat="1" ht="16.5">
      <c r="A101" s="51"/>
      <c r="B101" s="76" t="s">
        <v>124</v>
      </c>
      <c r="C101" s="100"/>
      <c r="D101" s="107"/>
      <c r="E101" s="61"/>
      <c r="F101" s="61"/>
      <c r="G101" s="61"/>
      <c r="H101" s="50"/>
    </row>
    <row r="102" spans="1:8" s="2" customFormat="1" ht="16.5">
      <c r="A102" s="51"/>
      <c r="B102" s="102" t="s">
        <v>231</v>
      </c>
      <c r="C102" s="79">
        <v>1</v>
      </c>
      <c r="D102" s="79">
        <v>8</v>
      </c>
      <c r="E102" s="79">
        <v>0.23</v>
      </c>
      <c r="F102" s="71">
        <v>0.38</v>
      </c>
      <c r="G102" s="80">
        <v>1.925</v>
      </c>
      <c r="H102" s="67">
        <f t="shared" ref="H102:H106" si="6">PRODUCT(C102:G102)</f>
        <v>1.34596</v>
      </c>
    </row>
    <row r="103" spans="1:8" s="2" customFormat="1" ht="16.5">
      <c r="A103" s="51"/>
      <c r="B103" s="102" t="s">
        <v>232</v>
      </c>
      <c r="C103" s="79">
        <v>1</v>
      </c>
      <c r="D103" s="79">
        <v>6</v>
      </c>
      <c r="E103" s="79">
        <v>0.23</v>
      </c>
      <c r="F103" s="71">
        <v>0.38</v>
      </c>
      <c r="G103" s="80">
        <v>1.875</v>
      </c>
      <c r="H103" s="67">
        <f t="shared" si="6"/>
        <v>0.98325000000000018</v>
      </c>
    </row>
    <row r="104" spans="1:8" s="2" customFormat="1" ht="16.5">
      <c r="A104" s="51"/>
      <c r="B104" s="102" t="s">
        <v>233</v>
      </c>
      <c r="C104" s="79">
        <v>1</v>
      </c>
      <c r="D104" s="79">
        <v>2</v>
      </c>
      <c r="E104" s="79">
        <v>0.23</v>
      </c>
      <c r="F104" s="71">
        <v>0.38</v>
      </c>
      <c r="G104" s="80">
        <v>1.825</v>
      </c>
      <c r="H104" s="67">
        <f t="shared" si="6"/>
        <v>0.31901000000000002</v>
      </c>
    </row>
    <row r="105" spans="1:8" s="2" customFormat="1" ht="16.5">
      <c r="A105" s="51"/>
      <c r="B105" s="102" t="s">
        <v>233</v>
      </c>
      <c r="C105" s="79">
        <v>1</v>
      </c>
      <c r="D105" s="79">
        <v>4</v>
      </c>
      <c r="E105" s="79">
        <v>0.23</v>
      </c>
      <c r="F105" s="71">
        <v>0.38</v>
      </c>
      <c r="G105" s="80">
        <v>1.825</v>
      </c>
      <c r="H105" s="67">
        <f t="shared" si="6"/>
        <v>0.63802000000000003</v>
      </c>
    </row>
    <row r="106" spans="1:8" s="2" customFormat="1" ht="16.5">
      <c r="A106" s="51"/>
      <c r="B106" s="102" t="s">
        <v>233</v>
      </c>
      <c r="C106" s="79">
        <v>1</v>
      </c>
      <c r="D106" s="79">
        <v>4</v>
      </c>
      <c r="E106" s="79">
        <v>0.23</v>
      </c>
      <c r="F106" s="71">
        <v>0.38</v>
      </c>
      <c r="G106" s="80">
        <v>1.7849999999999999</v>
      </c>
      <c r="H106" s="67">
        <f t="shared" si="6"/>
        <v>0.62403600000000004</v>
      </c>
    </row>
    <row r="107" spans="1:8" s="2" customFormat="1" ht="16.5">
      <c r="A107" s="51"/>
      <c r="B107" s="76"/>
      <c r="C107" s="100"/>
      <c r="D107" s="107"/>
      <c r="E107" s="107"/>
      <c r="F107" s="61"/>
      <c r="G107" s="61"/>
      <c r="H107" s="50"/>
    </row>
    <row r="108" spans="1:8" s="2" customFormat="1" ht="16.5">
      <c r="A108" s="51"/>
      <c r="B108" s="81"/>
      <c r="C108" s="57"/>
      <c r="D108" s="57"/>
      <c r="E108" s="60"/>
      <c r="F108" s="57"/>
      <c r="G108" s="57"/>
      <c r="H108" s="50"/>
    </row>
    <row r="109" spans="1:8" s="2" customFormat="1" ht="16.5">
      <c r="A109" s="51"/>
      <c r="B109" s="65"/>
      <c r="C109" s="51"/>
      <c r="D109" s="51"/>
      <c r="E109" s="51"/>
      <c r="F109" s="51"/>
      <c r="G109" s="61"/>
      <c r="H109" s="50"/>
    </row>
    <row r="110" spans="1:8" s="2" customFormat="1" ht="16.5">
      <c r="A110" s="51"/>
      <c r="B110" s="76"/>
      <c r="C110" s="57"/>
      <c r="D110" s="57"/>
      <c r="E110" s="57"/>
      <c r="F110" s="51"/>
      <c r="G110" s="61"/>
      <c r="H110" s="50"/>
    </row>
    <row r="111" spans="1:8" s="2" customFormat="1" ht="16.5">
      <c r="A111" s="51"/>
      <c r="B111" s="78"/>
      <c r="C111" s="57"/>
      <c r="D111" s="57"/>
      <c r="E111" s="50"/>
      <c r="F111" s="51"/>
      <c r="G111" s="61"/>
      <c r="H111" s="50"/>
    </row>
    <row r="112" spans="1:8" s="2" customFormat="1" ht="16.5">
      <c r="A112" s="51"/>
      <c r="B112" s="78"/>
      <c r="C112" s="58"/>
      <c r="D112" s="58"/>
      <c r="E112" s="59"/>
      <c r="F112" s="51"/>
      <c r="G112" s="61"/>
      <c r="H112" s="50"/>
    </row>
    <row r="113" spans="1:8" s="2" customFormat="1" ht="16.5">
      <c r="A113" s="51"/>
      <c r="B113" s="78"/>
      <c r="C113" s="57"/>
      <c r="D113" s="57"/>
      <c r="E113" s="60"/>
      <c r="F113" s="51"/>
      <c r="G113" s="61"/>
      <c r="H113" s="50"/>
    </row>
    <row r="114" spans="1:8" s="2" customFormat="1" ht="16.5">
      <c r="A114" s="51"/>
      <c r="B114" s="77" t="s">
        <v>121</v>
      </c>
      <c r="C114" s="51"/>
      <c r="D114" s="51"/>
      <c r="E114" s="51"/>
      <c r="F114" s="51"/>
      <c r="G114" s="61"/>
      <c r="H114" s="50"/>
    </row>
    <row r="115" spans="1:8" s="2" customFormat="1" ht="16.5">
      <c r="A115" s="51"/>
      <c r="B115" s="81" t="s">
        <v>665</v>
      </c>
      <c r="C115" s="57">
        <v>1</v>
      </c>
      <c r="D115" s="57">
        <v>1</v>
      </c>
      <c r="E115" s="57">
        <v>51.07</v>
      </c>
      <c r="F115" s="57">
        <v>0.23</v>
      </c>
      <c r="G115" s="57">
        <v>0.45</v>
      </c>
      <c r="H115" s="50">
        <f t="shared" si="5"/>
        <v>5.2857450000000004</v>
      </c>
    </row>
    <row r="116" spans="1:8" s="2" customFormat="1" ht="16.5">
      <c r="A116" s="51"/>
      <c r="B116" s="76" t="s">
        <v>695</v>
      </c>
      <c r="C116" s="100">
        <v>1</v>
      </c>
      <c r="D116" s="107">
        <v>2</v>
      </c>
      <c r="E116" s="61">
        <v>2.9</v>
      </c>
      <c r="F116" s="57">
        <v>0.23</v>
      </c>
      <c r="G116" s="57">
        <v>0.45</v>
      </c>
      <c r="H116" s="50">
        <f t="shared" si="5"/>
        <v>0.60030000000000006</v>
      </c>
    </row>
    <row r="117" spans="1:8" s="2" customFormat="1" ht="16.5">
      <c r="A117" s="51"/>
      <c r="B117" s="76" t="s">
        <v>696</v>
      </c>
      <c r="C117" s="100">
        <v>1</v>
      </c>
      <c r="D117" s="107">
        <v>2</v>
      </c>
      <c r="E117" s="61">
        <v>2.1379999999999999</v>
      </c>
      <c r="F117" s="57">
        <v>0.23</v>
      </c>
      <c r="G117" s="57">
        <v>0.45</v>
      </c>
      <c r="H117" s="50">
        <f t="shared" si="5"/>
        <v>0.44256600000000001</v>
      </c>
    </row>
    <row r="118" spans="1:8" s="2" customFormat="1" ht="33">
      <c r="A118" s="51"/>
      <c r="B118" s="78" t="s">
        <v>697</v>
      </c>
      <c r="C118" s="100">
        <v>2</v>
      </c>
      <c r="D118" s="107">
        <v>2</v>
      </c>
      <c r="E118" s="107">
        <v>2.835</v>
      </c>
      <c r="F118" s="57">
        <v>0.23</v>
      </c>
      <c r="G118" s="57">
        <v>0.45</v>
      </c>
      <c r="H118" s="50">
        <f t="shared" si="5"/>
        <v>1.1736900000000001</v>
      </c>
    </row>
    <row r="119" spans="1:8" s="2" customFormat="1" ht="16.5">
      <c r="A119" s="51"/>
      <c r="B119" s="76" t="s">
        <v>698</v>
      </c>
      <c r="C119" s="100">
        <v>1</v>
      </c>
      <c r="D119" s="107">
        <v>2</v>
      </c>
      <c r="E119" s="107">
        <v>6.1150000000000002</v>
      </c>
      <c r="F119" s="57">
        <v>0.23</v>
      </c>
      <c r="G119" s="57">
        <v>0.45</v>
      </c>
      <c r="H119" s="50">
        <f t="shared" si="5"/>
        <v>1.2658050000000003</v>
      </c>
    </row>
    <row r="120" spans="1:8" s="2" customFormat="1" ht="33">
      <c r="A120" s="51"/>
      <c r="B120" s="78" t="s">
        <v>699</v>
      </c>
      <c r="C120" s="100">
        <v>1</v>
      </c>
      <c r="D120" s="107">
        <v>2</v>
      </c>
      <c r="E120" s="107">
        <v>8.0250000000000004</v>
      </c>
      <c r="F120" s="57">
        <v>0.23</v>
      </c>
      <c r="G120" s="57">
        <v>0.45</v>
      </c>
      <c r="H120" s="50">
        <f t="shared" si="5"/>
        <v>1.6611750000000003</v>
      </c>
    </row>
    <row r="121" spans="1:8" s="2" customFormat="1" ht="16.5">
      <c r="A121" s="51"/>
      <c r="B121" s="76" t="s">
        <v>700</v>
      </c>
      <c r="C121" s="100">
        <v>1</v>
      </c>
      <c r="D121" s="107">
        <v>1</v>
      </c>
      <c r="E121" s="107">
        <v>1.85</v>
      </c>
      <c r="F121" s="57">
        <v>0.23</v>
      </c>
      <c r="G121" s="57">
        <v>0.45</v>
      </c>
      <c r="H121" s="50">
        <f t="shared" si="5"/>
        <v>0.19147500000000003</v>
      </c>
    </row>
    <row r="122" spans="1:8" s="2" customFormat="1" ht="16.5">
      <c r="A122" s="51"/>
      <c r="B122" s="76" t="s">
        <v>701</v>
      </c>
      <c r="C122" s="100">
        <v>1</v>
      </c>
      <c r="D122" s="107">
        <v>1</v>
      </c>
      <c r="E122" s="107">
        <v>6.77</v>
      </c>
      <c r="F122" s="57">
        <v>0.23</v>
      </c>
      <c r="G122" s="57">
        <v>0.45</v>
      </c>
      <c r="H122" s="50">
        <f t="shared" si="5"/>
        <v>0.70069499999999996</v>
      </c>
    </row>
    <row r="123" spans="1:8" s="2" customFormat="1" ht="33">
      <c r="A123" s="51"/>
      <c r="B123" s="87" t="s">
        <v>192</v>
      </c>
      <c r="C123" s="57"/>
      <c r="D123" s="57"/>
      <c r="E123" s="50"/>
      <c r="F123" s="51"/>
      <c r="G123" s="61"/>
      <c r="H123" s="50">
        <f t="shared" si="5"/>
        <v>0</v>
      </c>
    </row>
    <row r="124" spans="1:8" s="2" customFormat="1" ht="16.5">
      <c r="A124" s="51"/>
      <c r="B124" s="102" t="s">
        <v>231</v>
      </c>
      <c r="C124" s="79">
        <v>1</v>
      </c>
      <c r="D124" s="79">
        <v>8</v>
      </c>
      <c r="E124" s="79">
        <v>0.23</v>
      </c>
      <c r="F124" s="71">
        <v>0.38</v>
      </c>
      <c r="G124" s="80">
        <v>0.375</v>
      </c>
      <c r="H124" s="67">
        <f t="shared" si="5"/>
        <v>0.26219999999999999</v>
      </c>
    </row>
    <row r="125" spans="1:8" s="2" customFormat="1" ht="16.5">
      <c r="A125" s="51"/>
      <c r="B125" s="102" t="s">
        <v>232</v>
      </c>
      <c r="C125" s="79">
        <v>1</v>
      </c>
      <c r="D125" s="79">
        <v>6</v>
      </c>
      <c r="E125" s="79">
        <v>0.23</v>
      </c>
      <c r="F125" s="71">
        <v>0.38</v>
      </c>
      <c r="G125" s="80">
        <v>0.375</v>
      </c>
      <c r="H125" s="67">
        <f t="shared" si="5"/>
        <v>0.19665000000000005</v>
      </c>
    </row>
    <row r="126" spans="1:8" s="2" customFormat="1" ht="16.5">
      <c r="A126" s="51"/>
      <c r="B126" s="102" t="s">
        <v>233</v>
      </c>
      <c r="C126" s="79">
        <v>1</v>
      </c>
      <c r="D126" s="79">
        <v>2</v>
      </c>
      <c r="E126" s="79">
        <v>0.23</v>
      </c>
      <c r="F126" s="71">
        <v>0.38</v>
      </c>
      <c r="G126" s="80">
        <v>0.375</v>
      </c>
      <c r="H126" s="67">
        <f t="shared" si="5"/>
        <v>6.5549999999999997E-2</v>
      </c>
    </row>
    <row r="127" spans="1:8" s="2" customFormat="1" ht="16.5">
      <c r="A127" s="51"/>
      <c r="B127" s="102" t="s">
        <v>233</v>
      </c>
      <c r="C127" s="79">
        <v>1</v>
      </c>
      <c r="D127" s="79">
        <v>4</v>
      </c>
      <c r="E127" s="79">
        <v>0.23</v>
      </c>
      <c r="F127" s="71">
        <v>0.38</v>
      </c>
      <c r="G127" s="80">
        <v>0.375</v>
      </c>
      <c r="H127" s="67">
        <f t="shared" si="5"/>
        <v>0.13109999999999999</v>
      </c>
    </row>
    <row r="128" spans="1:8" s="2" customFormat="1" ht="16.5">
      <c r="A128" s="51"/>
      <c r="B128" s="102" t="s">
        <v>233</v>
      </c>
      <c r="C128" s="79">
        <v>1</v>
      </c>
      <c r="D128" s="79">
        <v>4</v>
      </c>
      <c r="E128" s="79">
        <v>0.23</v>
      </c>
      <c r="F128" s="71">
        <v>0.38</v>
      </c>
      <c r="G128" s="80">
        <v>0.375</v>
      </c>
      <c r="H128" s="67">
        <f t="shared" si="5"/>
        <v>0.13109999999999999</v>
      </c>
    </row>
    <row r="129" spans="1:8" s="2" customFormat="1" ht="16.5">
      <c r="A129" s="51"/>
      <c r="B129" s="76"/>
      <c r="C129" s="57"/>
      <c r="D129" s="57"/>
      <c r="E129" s="57"/>
      <c r="F129" s="50"/>
      <c r="G129" s="61"/>
      <c r="H129" s="50"/>
    </row>
    <row r="130" spans="1:8" s="2" customFormat="1" ht="16.5">
      <c r="A130" s="51"/>
      <c r="B130" s="78"/>
      <c r="C130" s="57"/>
      <c r="D130" s="57"/>
      <c r="E130" s="57"/>
      <c r="F130" s="61"/>
      <c r="G130" s="61"/>
      <c r="H130" s="50"/>
    </row>
    <row r="131" spans="1:8" s="2" customFormat="1" ht="16.5">
      <c r="A131" s="51"/>
      <c r="B131" s="78"/>
      <c r="C131" s="57"/>
      <c r="D131" s="57"/>
      <c r="E131" s="57"/>
      <c r="F131" s="61"/>
      <c r="G131" s="61"/>
      <c r="H131" s="50"/>
    </row>
    <row r="132" spans="1:8" s="2" customFormat="1" ht="16.5">
      <c r="A132" s="51"/>
      <c r="B132" s="78"/>
      <c r="C132" s="57"/>
      <c r="D132" s="57"/>
      <c r="E132" s="57"/>
      <c r="F132" s="61"/>
      <c r="G132" s="61"/>
      <c r="H132" s="50"/>
    </row>
    <row r="133" spans="1:8" s="2" customFormat="1" ht="16.5">
      <c r="A133" s="51"/>
      <c r="B133" s="78"/>
      <c r="C133" s="57"/>
      <c r="D133" s="57"/>
      <c r="E133" s="57"/>
      <c r="F133" s="61"/>
      <c r="G133" s="61"/>
      <c r="H133" s="50"/>
    </row>
    <row r="134" spans="1:8" s="2" customFormat="1" ht="16.5">
      <c r="A134" s="51"/>
      <c r="B134" s="78"/>
      <c r="C134" s="57"/>
      <c r="D134" s="57"/>
      <c r="E134" s="57"/>
      <c r="F134" s="61"/>
      <c r="G134" s="61"/>
      <c r="H134" s="50"/>
    </row>
    <row r="135" spans="1:8" s="2" customFormat="1" ht="16.5">
      <c r="A135" s="51"/>
      <c r="B135" s="78"/>
      <c r="C135" s="57"/>
      <c r="D135" s="57"/>
      <c r="E135" s="57"/>
      <c r="F135" s="61"/>
      <c r="G135" s="61"/>
      <c r="H135" s="50"/>
    </row>
    <row r="136" spans="1:8" s="2" customFormat="1" ht="16.5">
      <c r="A136" s="51"/>
      <c r="B136" s="64"/>
      <c r="C136" s="57"/>
      <c r="D136" s="57"/>
      <c r="E136" s="57"/>
      <c r="F136" s="62"/>
      <c r="G136" s="62"/>
      <c r="H136" s="62">
        <f>SUM(H94:H135)</f>
        <v>51.635146999999989</v>
      </c>
    </row>
    <row r="137" spans="1:8" s="2" customFormat="1" ht="16.5">
      <c r="A137" s="51"/>
      <c r="B137" s="64"/>
      <c r="C137" s="57"/>
      <c r="D137" s="57"/>
      <c r="E137" s="57"/>
      <c r="F137" s="62" t="s">
        <v>115</v>
      </c>
      <c r="G137" s="62">
        <v>51.65</v>
      </c>
      <c r="H137" s="62" t="s">
        <v>340</v>
      </c>
    </row>
    <row r="138" spans="1:8" s="4" customFormat="1" ht="33">
      <c r="A138" s="73">
        <v>6.5</v>
      </c>
      <c r="B138" s="77" t="s">
        <v>125</v>
      </c>
      <c r="C138" s="51"/>
      <c r="D138" s="51"/>
      <c r="E138" s="51"/>
      <c r="F138" s="51"/>
      <c r="G138" s="51"/>
      <c r="H138" s="53"/>
    </row>
    <row r="139" spans="1:8" s="2" customFormat="1" ht="16.5">
      <c r="A139" s="73"/>
      <c r="B139" s="77" t="s">
        <v>170</v>
      </c>
      <c r="C139" s="51"/>
      <c r="D139" s="51"/>
      <c r="E139" s="51"/>
      <c r="F139" s="51"/>
      <c r="G139" s="51"/>
      <c r="H139" s="53"/>
    </row>
    <row r="140" spans="1:8" s="2" customFormat="1" ht="16.5">
      <c r="A140" s="51"/>
      <c r="B140" s="65" t="s">
        <v>665</v>
      </c>
      <c r="C140" s="51">
        <v>1</v>
      </c>
      <c r="D140" s="51">
        <v>1</v>
      </c>
      <c r="E140" s="51">
        <v>51.07</v>
      </c>
      <c r="F140" s="51">
        <v>0.23</v>
      </c>
      <c r="G140" s="54">
        <v>0.375</v>
      </c>
      <c r="H140" s="50">
        <f t="shared" ref="H140:H154" si="7">PRODUCT(C140:G140)</f>
        <v>4.4047875000000003</v>
      </c>
    </row>
    <row r="141" spans="1:8" s="2" customFormat="1" ht="16.5">
      <c r="A141" s="51"/>
      <c r="B141" s="76" t="s">
        <v>166</v>
      </c>
      <c r="C141" s="57">
        <v>1</v>
      </c>
      <c r="D141" s="57">
        <v>2</v>
      </c>
      <c r="E141" s="57">
        <v>8.1750000000000007</v>
      </c>
      <c r="F141" s="51">
        <v>0.23</v>
      </c>
      <c r="G141" s="54">
        <v>0.375</v>
      </c>
      <c r="H141" s="50">
        <f t="shared" si="7"/>
        <v>1.4101875000000001</v>
      </c>
    </row>
    <row r="142" spans="1:8" s="2" customFormat="1" ht="16.5">
      <c r="A142" s="51"/>
      <c r="B142" s="78" t="s">
        <v>235</v>
      </c>
      <c r="C142" s="57">
        <v>1</v>
      </c>
      <c r="D142" s="57">
        <v>2</v>
      </c>
      <c r="E142" s="50">
        <v>3.05</v>
      </c>
      <c r="F142" s="51">
        <v>0.23</v>
      </c>
      <c r="G142" s="54">
        <v>0.375</v>
      </c>
      <c r="H142" s="50">
        <f t="shared" si="7"/>
        <v>0.52612499999999995</v>
      </c>
    </row>
    <row r="143" spans="1:8" s="2" customFormat="1" ht="33">
      <c r="A143" s="51"/>
      <c r="B143" s="78" t="s">
        <v>236</v>
      </c>
      <c r="C143" s="58">
        <v>1</v>
      </c>
      <c r="D143" s="58">
        <v>4</v>
      </c>
      <c r="E143" s="59">
        <v>2.9849999999999999</v>
      </c>
      <c r="F143" s="51">
        <v>0.23</v>
      </c>
      <c r="G143" s="54">
        <v>0.375</v>
      </c>
      <c r="H143" s="50">
        <f t="shared" si="7"/>
        <v>1.029825</v>
      </c>
    </row>
    <row r="144" spans="1:8" s="2" customFormat="1" ht="33">
      <c r="A144" s="51"/>
      <c r="B144" s="78" t="s">
        <v>237</v>
      </c>
      <c r="C144" s="57">
        <v>1</v>
      </c>
      <c r="D144" s="57">
        <v>2</v>
      </c>
      <c r="E144" s="60">
        <v>2.2850000000000001</v>
      </c>
      <c r="F144" s="51">
        <v>0.23</v>
      </c>
      <c r="G144" s="54">
        <v>0.375</v>
      </c>
      <c r="H144" s="50">
        <f t="shared" si="7"/>
        <v>0.39416250000000008</v>
      </c>
    </row>
    <row r="145" spans="1:8" s="2" customFormat="1" ht="16.5">
      <c r="A145" s="51"/>
      <c r="B145" s="65" t="s">
        <v>666</v>
      </c>
      <c r="C145" s="51">
        <v>1</v>
      </c>
      <c r="D145" s="51">
        <v>2</v>
      </c>
      <c r="E145" s="51">
        <v>6.4950000000000001</v>
      </c>
      <c r="F145" s="51">
        <v>0.23</v>
      </c>
      <c r="G145" s="54">
        <v>0.375</v>
      </c>
      <c r="H145" s="50">
        <f t="shared" si="7"/>
        <v>1.1203875000000001</v>
      </c>
    </row>
    <row r="146" spans="1:8" s="2" customFormat="1" ht="16.5">
      <c r="A146" s="51"/>
      <c r="B146" s="65" t="s">
        <v>667</v>
      </c>
      <c r="C146" s="51">
        <v>1</v>
      </c>
      <c r="D146" s="51">
        <v>1</v>
      </c>
      <c r="E146" s="51">
        <v>6.92</v>
      </c>
      <c r="F146" s="51">
        <v>0.23</v>
      </c>
      <c r="G146" s="54">
        <v>0.375</v>
      </c>
      <c r="H146" s="50">
        <f t="shared" si="7"/>
        <v>0.5968500000000001</v>
      </c>
    </row>
    <row r="147" spans="1:8" s="2" customFormat="1" ht="16.5">
      <c r="A147" s="51"/>
      <c r="B147" s="77" t="s">
        <v>149</v>
      </c>
      <c r="C147" s="51"/>
      <c r="D147" s="51"/>
      <c r="E147" s="54"/>
      <c r="F147" s="51"/>
      <c r="G147" s="54"/>
      <c r="H147" s="50"/>
    </row>
    <row r="148" spans="1:8" s="2" customFormat="1" ht="16.5">
      <c r="A148" s="51"/>
      <c r="B148" s="65" t="s">
        <v>265</v>
      </c>
      <c r="C148" s="51">
        <v>-1</v>
      </c>
      <c r="D148" s="51">
        <v>8</v>
      </c>
      <c r="E148" s="53">
        <v>0.23</v>
      </c>
      <c r="F148" s="51">
        <v>0.38</v>
      </c>
      <c r="G148" s="54">
        <v>0.375</v>
      </c>
      <c r="H148" s="50">
        <f t="shared" si="7"/>
        <v>-0.26219999999999999</v>
      </c>
    </row>
    <row r="149" spans="1:8" s="2" customFormat="1" ht="16.5">
      <c r="A149" s="51"/>
      <c r="B149" s="65" t="s">
        <v>266</v>
      </c>
      <c r="C149" s="51">
        <v>-1</v>
      </c>
      <c r="D149" s="51">
        <v>6</v>
      </c>
      <c r="E149" s="53">
        <v>0.23</v>
      </c>
      <c r="F149" s="51">
        <v>0.38</v>
      </c>
      <c r="G149" s="54">
        <v>0.375</v>
      </c>
      <c r="H149" s="50">
        <f t="shared" si="7"/>
        <v>-0.19665000000000005</v>
      </c>
    </row>
    <row r="150" spans="1:8" s="2" customFormat="1" ht="16.5">
      <c r="A150" s="51"/>
      <c r="B150" s="65" t="s">
        <v>668</v>
      </c>
      <c r="C150" s="51">
        <v>-1</v>
      </c>
      <c r="D150" s="51">
        <v>10</v>
      </c>
      <c r="E150" s="53">
        <v>0.23</v>
      </c>
      <c r="F150" s="51">
        <v>0.38</v>
      </c>
      <c r="G150" s="54">
        <v>0.375</v>
      </c>
      <c r="H150" s="50">
        <f t="shared" si="7"/>
        <v>-0.32775000000000004</v>
      </c>
    </row>
    <row r="151" spans="1:8" s="2" customFormat="1" ht="16.5">
      <c r="A151" s="51"/>
      <c r="B151" s="65"/>
      <c r="C151" s="51"/>
      <c r="D151" s="51"/>
      <c r="E151" s="53"/>
      <c r="F151" s="51"/>
      <c r="G151" s="53"/>
      <c r="H151" s="50"/>
    </row>
    <row r="152" spans="1:8" s="2" customFormat="1" ht="16.5">
      <c r="A152" s="51"/>
      <c r="B152" s="75" t="s">
        <v>713</v>
      </c>
      <c r="C152" s="51">
        <v>1</v>
      </c>
      <c r="D152" s="51">
        <v>1</v>
      </c>
      <c r="E152" s="51">
        <v>0.9</v>
      </c>
      <c r="F152" s="53">
        <v>2.46</v>
      </c>
      <c r="G152" s="53">
        <v>0.15</v>
      </c>
      <c r="H152" s="50">
        <f t="shared" si="7"/>
        <v>0.33210000000000001</v>
      </c>
    </row>
    <row r="153" spans="1:8" s="2" customFormat="1" ht="16.5">
      <c r="A153" s="51"/>
      <c r="B153" s="75" t="s">
        <v>714</v>
      </c>
      <c r="C153" s="51">
        <v>1</v>
      </c>
      <c r="D153" s="51">
        <v>1</v>
      </c>
      <c r="E153" s="51">
        <v>0.6</v>
      </c>
      <c r="F153" s="53">
        <v>2.46</v>
      </c>
      <c r="G153" s="53">
        <v>0.15</v>
      </c>
      <c r="H153" s="50">
        <f t="shared" si="7"/>
        <v>0.22139999999999999</v>
      </c>
    </row>
    <row r="154" spans="1:8" s="2" customFormat="1" ht="16.5">
      <c r="A154" s="51"/>
      <c r="B154" s="75" t="s">
        <v>715</v>
      </c>
      <c r="C154" s="51">
        <v>1</v>
      </c>
      <c r="D154" s="51">
        <v>1</v>
      </c>
      <c r="E154" s="51">
        <v>0.3</v>
      </c>
      <c r="F154" s="53">
        <v>2.46</v>
      </c>
      <c r="G154" s="53">
        <v>0.15</v>
      </c>
      <c r="H154" s="50">
        <f t="shared" si="7"/>
        <v>0.11069999999999999</v>
      </c>
    </row>
    <row r="155" spans="1:8" s="2" customFormat="1" ht="16.5">
      <c r="A155" s="51"/>
      <c r="B155" s="75"/>
      <c r="C155" s="51"/>
      <c r="D155" s="51"/>
      <c r="E155" s="51"/>
      <c r="F155" s="53"/>
      <c r="G155" s="53"/>
      <c r="H155" s="53">
        <f>SUM(H140:H154)</f>
        <v>9.3599250000000005</v>
      </c>
    </row>
    <row r="156" spans="1:8" s="2" customFormat="1" ht="16.5">
      <c r="A156" s="51"/>
      <c r="B156" s="75"/>
      <c r="C156" s="51"/>
      <c r="D156" s="51"/>
      <c r="E156" s="51"/>
      <c r="F156" s="109" t="s">
        <v>115</v>
      </c>
      <c r="G156" s="109">
        <v>9.1</v>
      </c>
      <c r="H156" s="109" t="s">
        <v>340</v>
      </c>
    </row>
    <row r="157" spans="1:8" ht="33">
      <c r="A157" s="5" t="s">
        <v>680</v>
      </c>
      <c r="B157" s="11" t="s">
        <v>681</v>
      </c>
      <c r="C157" s="106"/>
      <c r="D157" s="106"/>
      <c r="E157" s="106"/>
      <c r="F157" s="106"/>
      <c r="G157" s="106"/>
      <c r="H157" s="105"/>
    </row>
    <row r="158" spans="1:8" ht="16.5">
      <c r="A158" s="12"/>
      <c r="B158" s="11" t="s">
        <v>6</v>
      </c>
      <c r="C158" s="106"/>
      <c r="D158" s="106"/>
      <c r="E158" s="106"/>
      <c r="F158" s="106"/>
      <c r="G158" s="106"/>
      <c r="H158" s="105"/>
    </row>
    <row r="159" spans="1:8" ht="33">
      <c r="A159" s="12"/>
      <c r="B159" s="11" t="s">
        <v>361</v>
      </c>
      <c r="C159" s="106"/>
      <c r="D159" s="106"/>
      <c r="E159" s="106"/>
      <c r="F159" s="106"/>
      <c r="G159" s="106"/>
      <c r="H159" s="105"/>
    </row>
    <row r="160" spans="1:8" ht="16.5">
      <c r="A160" s="5"/>
      <c r="B160" s="17" t="s">
        <v>362</v>
      </c>
      <c r="C160" s="106">
        <v>1</v>
      </c>
      <c r="D160" s="106">
        <v>6</v>
      </c>
      <c r="E160" s="105">
        <v>0.23</v>
      </c>
      <c r="F160" s="106">
        <v>0.38</v>
      </c>
      <c r="G160" s="106">
        <f>2.85-0.4</f>
        <v>2.4500000000000002</v>
      </c>
      <c r="H160" s="105">
        <f t="shared" ref="H160:H166" si="8">PRODUCT(C160:G160)</f>
        <v>1.2847800000000003</v>
      </c>
    </row>
    <row r="161" spans="1:8" ht="16.5">
      <c r="A161" s="5"/>
      <c r="B161" s="17" t="s">
        <v>363</v>
      </c>
      <c r="C161" s="106">
        <v>1</v>
      </c>
      <c r="D161" s="106">
        <v>2</v>
      </c>
      <c r="E161" s="105">
        <v>0.23</v>
      </c>
      <c r="F161" s="106">
        <v>0.38</v>
      </c>
      <c r="G161" s="106">
        <f>2.85-0.625</f>
        <v>2.2250000000000001</v>
      </c>
      <c r="H161" s="105">
        <f>PRODUCT(C161:G161)</f>
        <v>0.38893000000000005</v>
      </c>
    </row>
    <row r="162" spans="1:8" ht="16.5">
      <c r="A162" s="5"/>
      <c r="B162" s="17" t="s">
        <v>364</v>
      </c>
      <c r="C162" s="106">
        <v>1</v>
      </c>
      <c r="D162" s="106">
        <v>2</v>
      </c>
      <c r="E162" s="105">
        <v>0.23</v>
      </c>
      <c r="F162" s="106">
        <v>0.38</v>
      </c>
      <c r="G162" s="106">
        <f>2.85-0.4</f>
        <v>2.4500000000000002</v>
      </c>
      <c r="H162" s="105">
        <f>PRODUCT(C162:G162)</f>
        <v>0.42826000000000009</v>
      </c>
    </row>
    <row r="163" spans="1:8" ht="16.5">
      <c r="A163" s="5"/>
      <c r="B163" s="17" t="s">
        <v>365</v>
      </c>
      <c r="C163" s="106">
        <v>1</v>
      </c>
      <c r="D163" s="106">
        <v>2</v>
      </c>
      <c r="E163" s="105">
        <v>0.23</v>
      </c>
      <c r="F163" s="105">
        <v>0.3</v>
      </c>
      <c r="G163" s="106">
        <f>2.85-0.625</f>
        <v>2.2250000000000001</v>
      </c>
      <c r="H163" s="105">
        <f>PRODUCT(C163:G163)</f>
        <v>0.30705000000000005</v>
      </c>
    </row>
    <row r="164" spans="1:8" ht="16.5">
      <c r="A164" s="5"/>
      <c r="B164" s="17" t="s">
        <v>366</v>
      </c>
      <c r="C164" s="106">
        <v>1</v>
      </c>
      <c r="D164" s="106">
        <v>2</v>
      </c>
      <c r="E164" s="105">
        <v>0.23</v>
      </c>
      <c r="F164" s="106">
        <v>0.38</v>
      </c>
      <c r="G164" s="106">
        <f>2.85-0.3</f>
        <v>2.5500000000000003</v>
      </c>
      <c r="H164" s="105">
        <f>PRODUCT(C164:G164)</f>
        <v>0.44574000000000008</v>
      </c>
    </row>
    <row r="165" spans="1:8" ht="33">
      <c r="A165" s="5"/>
      <c r="B165" s="17" t="s">
        <v>367</v>
      </c>
      <c r="C165" s="106">
        <v>1</v>
      </c>
      <c r="D165" s="106">
        <v>10</v>
      </c>
      <c r="E165" s="105">
        <v>0.23</v>
      </c>
      <c r="F165" s="106">
        <v>0.38</v>
      </c>
      <c r="G165" s="106">
        <f>2.85-0.4</f>
        <v>2.4500000000000002</v>
      </c>
      <c r="H165" s="105">
        <f t="shared" si="8"/>
        <v>2.1413000000000002</v>
      </c>
    </row>
    <row r="166" spans="1:8" ht="16.5">
      <c r="A166" s="5"/>
      <c r="B166" s="17" t="s">
        <v>368</v>
      </c>
      <c r="C166" s="106">
        <v>1</v>
      </c>
      <c r="D166" s="106">
        <v>2</v>
      </c>
      <c r="E166" s="105">
        <v>0.23</v>
      </c>
      <c r="F166" s="106">
        <v>0.23</v>
      </c>
      <c r="G166" s="106">
        <f>2.85-0.3</f>
        <v>2.5500000000000003</v>
      </c>
      <c r="H166" s="105">
        <f t="shared" si="8"/>
        <v>0.26979000000000003</v>
      </c>
    </row>
    <row r="167" spans="1:8" ht="16.5">
      <c r="A167" s="5"/>
      <c r="B167" s="11" t="s">
        <v>257</v>
      </c>
      <c r="C167" s="106"/>
      <c r="D167" s="106"/>
      <c r="E167" s="105"/>
      <c r="F167" s="106"/>
      <c r="G167" s="106"/>
      <c r="H167" s="105"/>
    </row>
    <row r="168" spans="1:8" ht="16.5">
      <c r="A168" s="5"/>
      <c r="B168" s="17" t="s">
        <v>369</v>
      </c>
      <c r="C168" s="106">
        <v>2</v>
      </c>
      <c r="D168" s="106">
        <v>3</v>
      </c>
      <c r="E168" s="106">
        <v>2.2599999999999998</v>
      </c>
      <c r="F168" s="106">
        <v>0.23</v>
      </c>
      <c r="G168" s="106">
        <v>0.05</v>
      </c>
      <c r="H168" s="105">
        <f>PRODUCT(C168:G168)</f>
        <v>0.15594</v>
      </c>
    </row>
    <row r="169" spans="1:8" ht="16.5">
      <c r="A169" s="5"/>
      <c r="B169" s="17" t="s">
        <v>370</v>
      </c>
      <c r="C169" s="106">
        <v>2</v>
      </c>
      <c r="D169" s="106">
        <v>1</v>
      </c>
      <c r="E169" s="106">
        <v>1.81</v>
      </c>
      <c r="F169" s="106">
        <v>0.23</v>
      </c>
      <c r="G169" s="106">
        <v>0.05</v>
      </c>
      <c r="H169" s="105">
        <f>PRODUCT(C169:G169)</f>
        <v>4.163E-2</v>
      </c>
    </row>
    <row r="170" spans="1:8" ht="16.5">
      <c r="A170" s="5"/>
      <c r="B170" s="11" t="s">
        <v>254</v>
      </c>
      <c r="C170" s="106"/>
      <c r="D170" s="106"/>
      <c r="E170" s="106"/>
      <c r="F170" s="106"/>
      <c r="G170" s="106"/>
      <c r="H170" s="105"/>
    </row>
    <row r="171" spans="1:8" ht="16.5">
      <c r="A171" s="5"/>
      <c r="B171" s="17" t="s">
        <v>371</v>
      </c>
      <c r="C171" s="106">
        <v>2</v>
      </c>
      <c r="D171" s="106">
        <v>2</v>
      </c>
      <c r="E171" s="106">
        <v>8.6349999999999998</v>
      </c>
      <c r="F171" s="106">
        <v>0.23</v>
      </c>
      <c r="G171" s="106">
        <v>0.15</v>
      </c>
      <c r="H171" s="105">
        <f>PRODUCT(C171:G171)</f>
        <v>1.19163</v>
      </c>
    </row>
    <row r="172" spans="1:8" ht="16.5">
      <c r="A172" s="5"/>
      <c r="B172" s="17" t="s">
        <v>372</v>
      </c>
      <c r="C172" s="106"/>
      <c r="D172" s="106"/>
      <c r="E172" s="106"/>
      <c r="F172" s="105"/>
      <c r="G172" s="106"/>
      <c r="H172" s="105"/>
    </row>
    <row r="173" spans="1:8" ht="16.5">
      <c r="A173" s="5"/>
      <c r="B173" s="17" t="s">
        <v>373</v>
      </c>
      <c r="C173" s="106">
        <v>2</v>
      </c>
      <c r="D173" s="106">
        <v>1</v>
      </c>
      <c r="E173" s="106">
        <f>8.175+0.46</f>
        <v>8.6350000000000016</v>
      </c>
      <c r="F173" s="18">
        <v>0.115</v>
      </c>
      <c r="G173" s="106">
        <v>7.4999999999999997E-2</v>
      </c>
      <c r="H173" s="105">
        <f>PRODUCT(C173:G173)</f>
        <v>0.14895375000000002</v>
      </c>
    </row>
    <row r="174" spans="1:8" ht="16.5">
      <c r="A174" s="5"/>
      <c r="B174" s="17" t="s">
        <v>374</v>
      </c>
      <c r="C174" s="106">
        <v>2</v>
      </c>
      <c r="D174" s="106">
        <v>1</v>
      </c>
      <c r="E174" s="106">
        <v>3.05</v>
      </c>
      <c r="F174" s="18">
        <v>0.115</v>
      </c>
      <c r="G174" s="106">
        <v>7.4999999999999997E-2</v>
      </c>
      <c r="H174" s="105">
        <f>PRODUCT(C174:G174)</f>
        <v>5.26125E-2</v>
      </c>
    </row>
    <row r="175" spans="1:8" ht="16.5">
      <c r="A175" s="5"/>
      <c r="B175" s="17" t="s">
        <v>375</v>
      </c>
      <c r="C175" s="106">
        <v>2</v>
      </c>
      <c r="D175" s="106">
        <v>2</v>
      </c>
      <c r="E175" s="106">
        <v>3.1</v>
      </c>
      <c r="F175" s="18">
        <v>0.115</v>
      </c>
      <c r="G175" s="106">
        <v>0.125</v>
      </c>
      <c r="H175" s="105">
        <f>PRODUCT(C175:G175)</f>
        <v>0.17825000000000002</v>
      </c>
    </row>
    <row r="176" spans="1:8" ht="16.5">
      <c r="A176" s="5"/>
      <c r="B176" s="17" t="s">
        <v>376</v>
      </c>
      <c r="C176" s="106">
        <v>2</v>
      </c>
      <c r="D176" s="106">
        <v>1</v>
      </c>
      <c r="E176" s="106">
        <v>1.2</v>
      </c>
      <c r="F176" s="18">
        <v>0.115</v>
      </c>
      <c r="G176" s="106">
        <v>7.4999999999999997E-2</v>
      </c>
      <c r="H176" s="105">
        <f>PRODUCT(C176:G176)</f>
        <v>2.07E-2</v>
      </c>
    </row>
    <row r="177" spans="1:8" ht="16.5">
      <c r="A177" s="5"/>
      <c r="B177" s="17" t="s">
        <v>377</v>
      </c>
      <c r="C177" s="106">
        <v>2</v>
      </c>
      <c r="D177" s="106">
        <v>1</v>
      </c>
      <c r="E177" s="106">
        <v>3.1</v>
      </c>
      <c r="F177" s="18">
        <v>0.115</v>
      </c>
      <c r="G177" s="106">
        <v>7.4999999999999997E-2</v>
      </c>
      <c r="H177" s="105">
        <f>PRODUCT(C177:G177)</f>
        <v>5.3475000000000002E-2</v>
      </c>
    </row>
    <row r="178" spans="1:8" ht="16.5">
      <c r="A178" s="5"/>
      <c r="B178" s="11" t="s">
        <v>255</v>
      </c>
      <c r="C178" s="106"/>
      <c r="D178" s="106"/>
      <c r="E178" s="106"/>
      <c r="F178" s="106"/>
      <c r="G178" s="106"/>
      <c r="H178" s="105"/>
    </row>
    <row r="179" spans="1:8" ht="16.5">
      <c r="A179" s="5"/>
      <c r="B179" s="17" t="s">
        <v>378</v>
      </c>
      <c r="C179" s="106">
        <v>2</v>
      </c>
      <c r="D179" s="106">
        <v>3</v>
      </c>
      <c r="E179" s="106">
        <v>2.2599999999999998</v>
      </c>
      <c r="F179" s="105">
        <v>0.45</v>
      </c>
      <c r="G179" s="106">
        <v>6.5000000000000002E-2</v>
      </c>
      <c r="H179" s="105">
        <f>PRODUCT(C179:G179)</f>
        <v>0.39662999999999998</v>
      </c>
    </row>
    <row r="180" spans="1:8" ht="16.5">
      <c r="A180" s="5"/>
      <c r="B180" s="17" t="s">
        <v>379</v>
      </c>
      <c r="C180" s="106">
        <v>2</v>
      </c>
      <c r="D180" s="106">
        <v>1</v>
      </c>
      <c r="E180" s="106">
        <v>1.81</v>
      </c>
      <c r="F180" s="105">
        <v>0.45</v>
      </c>
      <c r="G180" s="106">
        <v>6.5000000000000002E-2</v>
      </c>
      <c r="H180" s="105">
        <f>PRODUCT(C180:G180)</f>
        <v>0.10588500000000001</v>
      </c>
    </row>
    <row r="181" spans="1:8" ht="16.5">
      <c r="A181" s="5"/>
      <c r="B181" s="11" t="s">
        <v>258</v>
      </c>
      <c r="C181" s="106"/>
      <c r="D181" s="106"/>
      <c r="E181" s="106"/>
      <c r="F181" s="105"/>
      <c r="G181" s="106"/>
      <c r="H181" s="105"/>
    </row>
    <row r="182" spans="1:8" ht="16.5">
      <c r="A182" s="5"/>
      <c r="B182" s="17" t="s">
        <v>267</v>
      </c>
      <c r="C182" s="106">
        <v>2</v>
      </c>
      <c r="D182" s="106">
        <v>1</v>
      </c>
      <c r="E182" s="106">
        <f>3.1+1.73</f>
        <v>4.83</v>
      </c>
      <c r="F182" s="105">
        <v>0.6</v>
      </c>
      <c r="G182" s="18">
        <v>0.05</v>
      </c>
      <c r="H182" s="105">
        <f t="shared" ref="H182:H187" si="9">PRODUCT(C182:G182)</f>
        <v>0.2898</v>
      </c>
    </row>
    <row r="183" spans="1:8" ht="16.5">
      <c r="A183" s="5"/>
      <c r="B183" s="17" t="s">
        <v>380</v>
      </c>
      <c r="C183" s="106">
        <v>2</v>
      </c>
      <c r="D183" s="106">
        <v>2</v>
      </c>
      <c r="E183" s="106">
        <v>0.6</v>
      </c>
      <c r="F183" s="105">
        <v>0.2</v>
      </c>
      <c r="G183" s="18">
        <v>0.05</v>
      </c>
      <c r="H183" s="105">
        <f t="shared" si="9"/>
        <v>2.4E-2</v>
      </c>
    </row>
    <row r="184" spans="1:8" ht="16.5">
      <c r="A184" s="5"/>
      <c r="B184" s="17" t="s">
        <v>381</v>
      </c>
      <c r="C184" s="106">
        <v>2</v>
      </c>
      <c r="D184" s="106">
        <v>1</v>
      </c>
      <c r="E184" s="106">
        <f>3.05+0.23</f>
        <v>3.28</v>
      </c>
      <c r="F184" s="105">
        <v>0.6</v>
      </c>
      <c r="G184" s="106">
        <v>7.4999999999999997E-2</v>
      </c>
      <c r="H184" s="105">
        <f t="shared" si="9"/>
        <v>0.29519999999999996</v>
      </c>
    </row>
    <row r="185" spans="1:8" ht="16.5">
      <c r="A185" s="5"/>
      <c r="B185" s="17" t="s">
        <v>382</v>
      </c>
      <c r="C185" s="106">
        <v>2</v>
      </c>
      <c r="D185" s="106">
        <v>1</v>
      </c>
      <c r="E185" s="106">
        <f>3.1+0.23</f>
        <v>3.33</v>
      </c>
      <c r="F185" s="105">
        <v>0.6</v>
      </c>
      <c r="G185" s="106">
        <v>7.4999999999999997E-2</v>
      </c>
      <c r="H185" s="105">
        <f t="shared" si="9"/>
        <v>0.29969999999999997</v>
      </c>
    </row>
    <row r="186" spans="1:8" ht="16.5">
      <c r="A186" s="5"/>
      <c r="B186" s="17" t="s">
        <v>383</v>
      </c>
      <c r="C186" s="106">
        <v>2</v>
      </c>
      <c r="D186" s="106">
        <v>1</v>
      </c>
      <c r="E186" s="106">
        <f>3.1+0.23</f>
        <v>3.33</v>
      </c>
      <c r="F186" s="105">
        <v>0.6</v>
      </c>
      <c r="G186" s="106">
        <v>7.4999999999999997E-2</v>
      </c>
      <c r="H186" s="105">
        <f t="shared" si="9"/>
        <v>0.29969999999999997</v>
      </c>
    </row>
    <row r="187" spans="1:8" ht="16.5">
      <c r="A187" s="5"/>
      <c r="B187" s="17" t="s">
        <v>383</v>
      </c>
      <c r="C187" s="106">
        <v>2</v>
      </c>
      <c r="D187" s="106">
        <v>1</v>
      </c>
      <c r="E187" s="106">
        <f>1.73+0.115</f>
        <v>1.845</v>
      </c>
      <c r="F187" s="105">
        <v>0.6</v>
      </c>
      <c r="G187" s="106">
        <v>7.4999999999999997E-2</v>
      </c>
      <c r="H187" s="105">
        <f t="shared" si="9"/>
        <v>0.16605</v>
      </c>
    </row>
    <row r="188" spans="1:8" ht="16.5">
      <c r="A188" s="5"/>
      <c r="B188" s="17" t="s">
        <v>384</v>
      </c>
      <c r="C188" s="106">
        <v>2</v>
      </c>
      <c r="D188" s="106">
        <v>1</v>
      </c>
      <c r="E188" s="106">
        <f>3.05+0.23+0.115</f>
        <v>3.395</v>
      </c>
      <c r="F188" s="105">
        <v>0.3</v>
      </c>
      <c r="G188" s="106">
        <v>7.4999999999999997E-2</v>
      </c>
      <c r="H188" s="105">
        <f>PRODUCT(C188:G188)</f>
        <v>0.15277499999999999</v>
      </c>
    </row>
    <row r="189" spans="1:8" ht="16.5">
      <c r="A189" s="5"/>
      <c r="B189" s="11" t="s">
        <v>385</v>
      </c>
      <c r="C189" s="106"/>
      <c r="D189" s="106"/>
      <c r="E189" s="106"/>
      <c r="F189" s="105"/>
      <c r="G189" s="106"/>
      <c r="H189" s="105"/>
    </row>
    <row r="190" spans="1:8" ht="16.5">
      <c r="A190" s="5"/>
      <c r="B190" s="17" t="s">
        <v>386</v>
      </c>
      <c r="C190" s="106">
        <v>1</v>
      </c>
      <c r="D190" s="106">
        <v>1</v>
      </c>
      <c r="E190" s="106">
        <v>3.121</v>
      </c>
      <c r="F190" s="105">
        <v>1</v>
      </c>
      <c r="G190" s="106">
        <v>0.15</v>
      </c>
      <c r="H190" s="105">
        <f t="shared" ref="H190:H196" si="10">PRODUCT(C190:G190)</f>
        <v>0.46814999999999996</v>
      </c>
    </row>
    <row r="191" spans="1:8" ht="16.5">
      <c r="A191" s="5"/>
      <c r="B191" s="17" t="s">
        <v>387</v>
      </c>
      <c r="C191" s="106">
        <v>1</v>
      </c>
      <c r="D191" s="106">
        <v>1</v>
      </c>
      <c r="E191" s="105">
        <v>1</v>
      </c>
      <c r="F191" s="105">
        <v>2</v>
      </c>
      <c r="G191" s="106">
        <v>0.15</v>
      </c>
      <c r="H191" s="105">
        <f t="shared" si="10"/>
        <v>0.3</v>
      </c>
    </row>
    <row r="192" spans="1:8" ht="16.5">
      <c r="A192" s="5"/>
      <c r="B192" s="17" t="s">
        <v>260</v>
      </c>
      <c r="C192" s="106">
        <v>0.5</v>
      </c>
      <c r="D192" s="106">
        <v>10</v>
      </c>
      <c r="E192" s="105">
        <v>1</v>
      </c>
      <c r="F192" s="105">
        <v>0.3</v>
      </c>
      <c r="G192" s="106">
        <v>0.15</v>
      </c>
      <c r="H192" s="105">
        <f t="shared" si="10"/>
        <v>0.22499999999999998</v>
      </c>
    </row>
    <row r="193" spans="1:8" ht="16.5">
      <c r="A193" s="5"/>
      <c r="B193" s="17" t="s">
        <v>388</v>
      </c>
      <c r="C193" s="106">
        <v>1</v>
      </c>
      <c r="D193" s="106">
        <v>1</v>
      </c>
      <c r="E193" s="105">
        <v>2.46</v>
      </c>
      <c r="F193" s="106">
        <v>0.23</v>
      </c>
      <c r="G193" s="105">
        <v>0.3</v>
      </c>
      <c r="H193" s="105">
        <f t="shared" si="10"/>
        <v>0.16973999999999997</v>
      </c>
    </row>
    <row r="194" spans="1:8" ht="16.5">
      <c r="A194" s="5"/>
      <c r="B194" s="17" t="s">
        <v>389</v>
      </c>
      <c r="C194" s="106">
        <v>1</v>
      </c>
      <c r="D194" s="106">
        <v>1</v>
      </c>
      <c r="E194" s="106">
        <v>3.0110000000000001</v>
      </c>
      <c r="F194" s="105">
        <v>1</v>
      </c>
      <c r="G194" s="106">
        <f>+G190</f>
        <v>0.15</v>
      </c>
      <c r="H194" s="105">
        <f t="shared" si="10"/>
        <v>0.45165</v>
      </c>
    </row>
    <row r="195" spans="1:8" ht="16.5">
      <c r="A195" s="5"/>
      <c r="B195" s="17" t="s">
        <v>260</v>
      </c>
      <c r="C195" s="106">
        <v>0.5</v>
      </c>
      <c r="D195" s="106">
        <v>9</v>
      </c>
      <c r="E195" s="105">
        <v>1</v>
      </c>
      <c r="F195" s="105">
        <v>0.3</v>
      </c>
      <c r="G195" s="106">
        <v>0.15</v>
      </c>
      <c r="H195" s="105">
        <f t="shared" si="10"/>
        <v>0.20249999999999999</v>
      </c>
    </row>
    <row r="196" spans="1:8" ht="16.5">
      <c r="A196" s="5"/>
      <c r="B196" s="17" t="s">
        <v>390</v>
      </c>
      <c r="C196" s="106">
        <v>1</v>
      </c>
      <c r="D196" s="106">
        <v>2</v>
      </c>
      <c r="E196" s="18">
        <v>1.115</v>
      </c>
      <c r="F196" s="105">
        <v>0.23</v>
      </c>
      <c r="G196" s="18">
        <v>0.35</v>
      </c>
      <c r="H196" s="105">
        <f t="shared" si="10"/>
        <v>0.17951500000000001</v>
      </c>
    </row>
    <row r="197" spans="1:8" ht="16.5">
      <c r="A197" s="5"/>
      <c r="B197" s="11" t="s">
        <v>391</v>
      </c>
      <c r="C197" s="106"/>
      <c r="D197" s="106"/>
      <c r="E197" s="106"/>
      <c r="F197" s="106"/>
      <c r="G197" s="106"/>
      <c r="H197" s="105"/>
    </row>
    <row r="198" spans="1:8" ht="16.5">
      <c r="A198" s="5"/>
      <c r="B198" s="19" t="s">
        <v>341</v>
      </c>
      <c r="C198" s="106"/>
      <c r="D198" s="106"/>
      <c r="E198" s="106"/>
      <c r="F198" s="106"/>
      <c r="G198" s="106"/>
      <c r="H198" s="105"/>
    </row>
    <row r="199" spans="1:8" ht="16.5">
      <c r="A199" s="5"/>
      <c r="B199" s="17" t="s">
        <v>392</v>
      </c>
      <c r="C199" s="106">
        <v>1</v>
      </c>
      <c r="D199" s="106">
        <v>1</v>
      </c>
      <c r="E199" s="106">
        <v>4.6900000000000004</v>
      </c>
      <c r="F199" s="106">
        <v>0.23</v>
      </c>
      <c r="G199" s="106">
        <f>0.3-0.125</f>
        <v>0.17499999999999999</v>
      </c>
      <c r="H199" s="105">
        <f t="shared" ref="H199:H208" si="11">PRODUCT(C199:G199)</f>
        <v>0.18877250000000004</v>
      </c>
    </row>
    <row r="200" spans="1:8" ht="16.5">
      <c r="A200" s="5"/>
      <c r="B200" s="17" t="s">
        <v>393</v>
      </c>
      <c r="C200" s="106">
        <v>1</v>
      </c>
      <c r="D200" s="106">
        <v>1</v>
      </c>
      <c r="E200" s="105">
        <f>19.27-0.46</f>
        <v>18.809999999999999</v>
      </c>
      <c r="F200" s="106">
        <v>0.23</v>
      </c>
      <c r="G200" s="106">
        <f>0.4-0.125</f>
        <v>0.27500000000000002</v>
      </c>
      <c r="H200" s="105">
        <f t="shared" si="11"/>
        <v>1.1897325000000001</v>
      </c>
    </row>
    <row r="201" spans="1:8" ht="16.5">
      <c r="A201" s="5"/>
      <c r="B201" s="17" t="s">
        <v>394</v>
      </c>
      <c r="C201" s="106">
        <v>1</v>
      </c>
      <c r="D201" s="106">
        <v>2</v>
      </c>
      <c r="E201" s="106">
        <f>8.635</f>
        <v>8.6349999999999998</v>
      </c>
      <c r="F201" s="106">
        <v>0.23</v>
      </c>
      <c r="G201" s="106">
        <f>0.4-0.125</f>
        <v>0.27500000000000002</v>
      </c>
      <c r="H201" s="105">
        <f t="shared" si="11"/>
        <v>1.0923275000000001</v>
      </c>
    </row>
    <row r="202" spans="1:8" ht="16.5">
      <c r="A202" s="126"/>
      <c r="B202" s="17"/>
      <c r="C202" s="128"/>
      <c r="D202" s="128"/>
      <c r="E202" s="128"/>
      <c r="F202" s="128"/>
      <c r="G202" s="128"/>
      <c r="H202" s="127"/>
    </row>
    <row r="203" spans="1:8" ht="33">
      <c r="A203" s="5"/>
      <c r="B203" s="17" t="s">
        <v>395</v>
      </c>
      <c r="C203" s="106">
        <v>1</v>
      </c>
      <c r="D203" s="106">
        <v>2</v>
      </c>
      <c r="E203" s="106">
        <v>1.615</v>
      </c>
      <c r="F203" s="106">
        <v>0.23</v>
      </c>
      <c r="G203" s="106">
        <f>0.625-0.4</f>
        <v>0.22499999999999998</v>
      </c>
      <c r="H203" s="105">
        <f t="shared" si="11"/>
        <v>0.16715249999999998</v>
      </c>
    </row>
    <row r="204" spans="1:8" ht="16.5">
      <c r="A204" s="5"/>
      <c r="B204" s="17" t="s">
        <v>396</v>
      </c>
      <c r="C204" s="106">
        <v>1</v>
      </c>
      <c r="D204" s="106">
        <v>2</v>
      </c>
      <c r="E204" s="106">
        <v>1.085</v>
      </c>
      <c r="F204" s="106">
        <v>0.23</v>
      </c>
      <c r="G204" s="106">
        <f>0.4-0.125</f>
        <v>0.27500000000000002</v>
      </c>
      <c r="H204" s="105">
        <f>PRODUCT(C204:G204)</f>
        <v>0.1372525</v>
      </c>
    </row>
    <row r="205" spans="1:8" ht="16.5">
      <c r="A205" s="5"/>
      <c r="B205" s="17" t="s">
        <v>397</v>
      </c>
      <c r="C205" s="106">
        <v>1</v>
      </c>
      <c r="D205" s="106">
        <v>2</v>
      </c>
      <c r="E205" s="106">
        <f>7.32-0.46</f>
        <v>6.86</v>
      </c>
      <c r="F205" s="106">
        <v>0.23</v>
      </c>
      <c r="G205" s="106">
        <f>0.4-0.125</f>
        <v>0.27500000000000002</v>
      </c>
      <c r="H205" s="105">
        <f t="shared" si="11"/>
        <v>0.86779000000000017</v>
      </c>
    </row>
    <row r="206" spans="1:8" s="4" customFormat="1" ht="16.5">
      <c r="A206" s="5"/>
      <c r="B206" s="19" t="s">
        <v>342</v>
      </c>
      <c r="C206" s="106"/>
      <c r="D206" s="106"/>
      <c r="E206" s="106"/>
      <c r="F206" s="106"/>
      <c r="G206" s="106"/>
      <c r="H206" s="105"/>
    </row>
    <row r="207" spans="1:8" ht="16.5">
      <c r="A207" s="5"/>
      <c r="B207" s="17" t="s">
        <v>398</v>
      </c>
      <c r="C207" s="106">
        <v>1</v>
      </c>
      <c r="D207" s="106">
        <v>2</v>
      </c>
      <c r="E207" s="106">
        <v>6.0250000000000004</v>
      </c>
      <c r="F207" s="106">
        <v>0.23</v>
      </c>
      <c r="G207" s="106">
        <f>0.4-0.125</f>
        <v>0.27500000000000002</v>
      </c>
      <c r="H207" s="105">
        <f>PRODUCT(C207:G207)</f>
        <v>0.76216250000000008</v>
      </c>
    </row>
    <row r="208" spans="1:8" ht="33">
      <c r="A208" s="5"/>
      <c r="B208" s="17" t="s">
        <v>399</v>
      </c>
      <c r="C208" s="106">
        <v>1</v>
      </c>
      <c r="D208" s="106">
        <v>2</v>
      </c>
      <c r="E208" s="106">
        <v>2.9849999999999999</v>
      </c>
      <c r="F208" s="106">
        <v>0.23</v>
      </c>
      <c r="G208" s="106">
        <f>0.4-0.125</f>
        <v>0.27500000000000002</v>
      </c>
      <c r="H208" s="105">
        <f t="shared" si="11"/>
        <v>0.37760250000000001</v>
      </c>
    </row>
    <row r="209" spans="1:8" ht="33">
      <c r="A209" s="5"/>
      <c r="B209" s="17" t="s">
        <v>400</v>
      </c>
      <c r="C209" s="106">
        <v>1</v>
      </c>
      <c r="D209" s="106">
        <v>2</v>
      </c>
      <c r="E209" s="106">
        <v>3.05</v>
      </c>
      <c r="F209" s="106">
        <v>0.23</v>
      </c>
      <c r="G209" s="106">
        <f>0.4-0.125</f>
        <v>0.27500000000000002</v>
      </c>
      <c r="H209" s="105">
        <f>PRODUCT(C209:G209)</f>
        <v>0.38582500000000003</v>
      </c>
    </row>
    <row r="210" spans="1:8" ht="33">
      <c r="A210" s="5"/>
      <c r="B210" s="17" t="s">
        <v>401</v>
      </c>
      <c r="C210" s="106">
        <v>2</v>
      </c>
      <c r="D210" s="106">
        <v>2</v>
      </c>
      <c r="E210" s="18">
        <v>2.9849999999999999</v>
      </c>
      <c r="F210" s="105">
        <v>0.23</v>
      </c>
      <c r="G210" s="106">
        <f>0.625-0.125</f>
        <v>0.5</v>
      </c>
      <c r="H210" s="105">
        <f>PRODUCT(C210:G210)</f>
        <v>1.3731</v>
      </c>
    </row>
    <row r="211" spans="1:8" ht="33">
      <c r="A211" s="5"/>
      <c r="B211" s="17" t="s">
        <v>402</v>
      </c>
      <c r="C211" s="106">
        <v>1</v>
      </c>
      <c r="D211" s="106">
        <v>2</v>
      </c>
      <c r="E211" s="18">
        <f>6.725-0.46</f>
        <v>6.2649999999999997</v>
      </c>
      <c r="F211" s="106">
        <v>0.23</v>
      </c>
      <c r="G211" s="106">
        <f>0.4-0.125</f>
        <v>0.27500000000000002</v>
      </c>
      <c r="H211" s="105">
        <f>PRODUCT(C211:G211)</f>
        <v>0.79252250000000002</v>
      </c>
    </row>
    <row r="212" spans="1:8" ht="16.5">
      <c r="A212" s="5"/>
      <c r="B212" s="17" t="s">
        <v>403</v>
      </c>
      <c r="C212" s="106">
        <v>1</v>
      </c>
      <c r="D212" s="106">
        <v>2</v>
      </c>
      <c r="E212" s="18">
        <v>1.115</v>
      </c>
      <c r="F212" s="106">
        <v>0.23</v>
      </c>
      <c r="G212" s="106">
        <v>0.35</v>
      </c>
      <c r="H212" s="105">
        <f>PRODUCT(C212:G212)</f>
        <v>0.17951500000000001</v>
      </c>
    </row>
    <row r="213" spans="1:8" ht="16.5">
      <c r="A213" s="5"/>
      <c r="B213" s="11" t="s">
        <v>148</v>
      </c>
      <c r="C213" s="106"/>
      <c r="D213" s="106"/>
      <c r="E213" s="106"/>
      <c r="F213" s="106"/>
      <c r="G213" s="106"/>
      <c r="H213" s="105"/>
    </row>
    <row r="214" spans="1:8" ht="16.5">
      <c r="A214" s="5"/>
      <c r="B214" s="17" t="s">
        <v>404</v>
      </c>
      <c r="C214" s="106">
        <v>1</v>
      </c>
      <c r="D214" s="106">
        <v>2</v>
      </c>
      <c r="E214" s="106">
        <v>6.7249999999999996</v>
      </c>
      <c r="F214" s="106">
        <v>8.6349999999999998</v>
      </c>
      <c r="G214" s="106">
        <v>0.125</v>
      </c>
      <c r="H214" s="105">
        <f>PRODUCT(C214:G214)</f>
        <v>14.51759375</v>
      </c>
    </row>
    <row r="215" spans="1:8" ht="16.5">
      <c r="A215" s="5"/>
      <c r="B215" s="17" t="s">
        <v>405</v>
      </c>
      <c r="C215" s="106">
        <v>1</v>
      </c>
      <c r="D215" s="106">
        <v>1</v>
      </c>
      <c r="E215" s="106">
        <v>4.92</v>
      </c>
      <c r="F215" s="106">
        <v>1.115</v>
      </c>
      <c r="G215" s="106">
        <f>+G214</f>
        <v>0.125</v>
      </c>
      <c r="H215" s="105">
        <f>PRODUCT(C215:G215)</f>
        <v>0.68572500000000003</v>
      </c>
    </row>
    <row r="216" spans="1:8" ht="16.5">
      <c r="A216" s="5"/>
      <c r="B216" s="17" t="s">
        <v>406</v>
      </c>
      <c r="C216" s="106">
        <v>-1</v>
      </c>
      <c r="D216" s="106">
        <v>2</v>
      </c>
      <c r="E216" s="106">
        <v>1.3149999999999999</v>
      </c>
      <c r="F216" s="106">
        <v>0.7</v>
      </c>
      <c r="G216" s="106">
        <f>+G215</f>
        <v>0.125</v>
      </c>
      <c r="H216" s="105">
        <f>PRODUCT(C216:G216)</f>
        <v>-0.23012499999999997</v>
      </c>
    </row>
    <row r="217" spans="1:8" ht="16.5">
      <c r="A217" s="20"/>
      <c r="B217" s="21" t="s">
        <v>343</v>
      </c>
      <c r="C217" s="22"/>
      <c r="D217" s="22"/>
      <c r="E217" s="20"/>
      <c r="F217" s="20"/>
      <c r="G217" s="20"/>
      <c r="H217" s="20">
        <f>SUM(H160:H216)</f>
        <v>33.622284999999998</v>
      </c>
    </row>
    <row r="218" spans="1:8" ht="16.5">
      <c r="A218" s="20"/>
      <c r="B218" s="21"/>
      <c r="C218" s="22"/>
      <c r="D218" s="22"/>
      <c r="E218" s="20"/>
      <c r="F218" s="23" t="s">
        <v>115</v>
      </c>
      <c r="G218" s="23">
        <f>ROUNDUP(H217,1)</f>
        <v>33.700000000000003</v>
      </c>
      <c r="H218" s="23" t="s">
        <v>340</v>
      </c>
    </row>
    <row r="219" spans="1:8" ht="16.5">
      <c r="A219" s="12"/>
      <c r="B219" s="11" t="s">
        <v>7</v>
      </c>
      <c r="C219" s="106"/>
      <c r="D219" s="106"/>
      <c r="E219" s="106"/>
      <c r="F219" s="106"/>
      <c r="G219" s="106"/>
      <c r="H219" s="105"/>
    </row>
    <row r="220" spans="1:8" ht="16.5">
      <c r="A220" s="12"/>
      <c r="B220" s="17" t="s">
        <v>150</v>
      </c>
      <c r="C220" s="106"/>
      <c r="D220" s="106"/>
      <c r="E220" s="106"/>
      <c r="F220" s="106"/>
      <c r="G220" s="104"/>
      <c r="H220" s="6">
        <f>+G218</f>
        <v>33.700000000000003</v>
      </c>
    </row>
    <row r="221" spans="1:8" ht="16.5">
      <c r="A221" s="12"/>
      <c r="B221" s="17" t="s">
        <v>407</v>
      </c>
      <c r="C221" s="106">
        <v>1</v>
      </c>
      <c r="D221" s="106">
        <v>1</v>
      </c>
      <c r="E221" s="106">
        <f>1.5+0.46</f>
        <v>1.96</v>
      </c>
      <c r="F221" s="106">
        <v>0.23</v>
      </c>
      <c r="G221" s="106">
        <v>0.15</v>
      </c>
      <c r="H221" s="105">
        <f>PRODUCT(C221:G221)</f>
        <v>6.762E-2</v>
      </c>
    </row>
    <row r="222" spans="1:8" ht="16.5">
      <c r="A222" s="5"/>
      <c r="B222" s="17" t="s">
        <v>408</v>
      </c>
      <c r="C222" s="106">
        <v>1</v>
      </c>
      <c r="D222" s="106">
        <v>1</v>
      </c>
      <c r="E222" s="106">
        <v>2</v>
      </c>
      <c r="F222" s="105">
        <v>0.45</v>
      </c>
      <c r="G222" s="106">
        <v>6.5000000000000002E-2</v>
      </c>
      <c r="H222" s="105">
        <f>PRODUCT(C222:G222)</f>
        <v>5.8500000000000003E-2</v>
      </c>
    </row>
    <row r="223" spans="1:8" ht="16.5">
      <c r="A223" s="20"/>
      <c r="B223" s="21"/>
      <c r="C223" s="22"/>
      <c r="D223" s="22"/>
      <c r="E223" s="20"/>
      <c r="F223" s="20"/>
      <c r="G223" s="20"/>
      <c r="H223" s="23">
        <f>SUM(H220:H222)</f>
        <v>33.826120000000003</v>
      </c>
    </row>
    <row r="224" spans="1:8" ht="16.5">
      <c r="A224" s="20"/>
      <c r="B224" s="21"/>
      <c r="C224" s="22"/>
      <c r="D224" s="22"/>
      <c r="E224" s="20"/>
      <c r="F224" s="23" t="s">
        <v>115</v>
      </c>
      <c r="G224" s="23">
        <f>ROUNDUP(H223,1)</f>
        <v>33.9</v>
      </c>
      <c r="H224" s="23" t="s">
        <v>340</v>
      </c>
    </row>
    <row r="225" spans="1:8" ht="16.5">
      <c r="A225" s="20"/>
      <c r="B225" s="21" t="s">
        <v>677</v>
      </c>
      <c r="C225" s="22"/>
      <c r="D225" s="22"/>
      <c r="E225" s="20"/>
      <c r="F225" s="23"/>
      <c r="G225" s="23"/>
      <c r="H225" s="23"/>
    </row>
    <row r="226" spans="1:8" ht="16.5">
      <c r="A226" s="20"/>
      <c r="B226" s="21" t="s">
        <v>150</v>
      </c>
      <c r="C226" s="22"/>
      <c r="D226" s="22"/>
      <c r="E226" s="20"/>
      <c r="F226" s="23"/>
      <c r="G226" s="23"/>
      <c r="H226" s="23">
        <v>33.700000000000003</v>
      </c>
    </row>
    <row r="227" spans="1:8" ht="16.5">
      <c r="A227" s="20"/>
      <c r="B227" s="21" t="s">
        <v>407</v>
      </c>
      <c r="C227" s="22">
        <v>1</v>
      </c>
      <c r="D227" s="22">
        <v>1</v>
      </c>
      <c r="E227" s="20">
        <v>1.96</v>
      </c>
      <c r="F227" s="23">
        <v>0.23</v>
      </c>
      <c r="G227" s="23">
        <v>0.15</v>
      </c>
      <c r="H227" s="23">
        <v>6.762E-2</v>
      </c>
    </row>
    <row r="228" spans="1:8" ht="16.5">
      <c r="A228" s="20"/>
      <c r="B228" s="21" t="s">
        <v>408</v>
      </c>
      <c r="C228" s="22">
        <v>1</v>
      </c>
      <c r="D228" s="22">
        <v>1</v>
      </c>
      <c r="E228" s="20">
        <v>2</v>
      </c>
      <c r="F228" s="23">
        <v>0.45</v>
      </c>
      <c r="G228" s="23">
        <v>6.5000000000000002E-2</v>
      </c>
      <c r="H228" s="23">
        <v>5.8500000000000003E-2</v>
      </c>
    </row>
    <row r="229" spans="1:8" ht="16.5">
      <c r="A229" s="20"/>
      <c r="B229" s="21"/>
      <c r="C229" s="22"/>
      <c r="D229" s="22"/>
      <c r="E229" s="20"/>
      <c r="F229" s="23"/>
      <c r="G229" s="23"/>
      <c r="H229" s="23">
        <v>33.826120000000003</v>
      </c>
    </row>
    <row r="230" spans="1:8" ht="16.5">
      <c r="A230" s="20"/>
      <c r="B230" s="21"/>
      <c r="C230" s="22"/>
      <c r="D230" s="22"/>
      <c r="E230" s="20"/>
      <c r="F230" s="23" t="s">
        <v>115</v>
      </c>
      <c r="G230" s="23">
        <v>33.9</v>
      </c>
      <c r="H230" s="23" t="s">
        <v>340</v>
      </c>
    </row>
    <row r="231" spans="1:8" ht="16.5">
      <c r="A231" s="12"/>
      <c r="B231" s="11" t="s">
        <v>678</v>
      </c>
      <c r="C231" s="106"/>
      <c r="D231" s="106"/>
      <c r="E231" s="106"/>
      <c r="F231" s="106"/>
      <c r="G231" s="106"/>
      <c r="H231" s="105"/>
    </row>
    <row r="232" spans="1:8" ht="16.5">
      <c r="A232" s="12"/>
      <c r="B232" s="17" t="s">
        <v>410</v>
      </c>
      <c r="C232" s="106"/>
      <c r="D232" s="106"/>
      <c r="E232" s="106"/>
      <c r="F232" s="106"/>
      <c r="G232" s="104"/>
      <c r="H232" s="6">
        <v>33.9</v>
      </c>
    </row>
    <row r="233" spans="1:8" ht="16.5">
      <c r="A233" s="12"/>
      <c r="B233" s="17" t="s">
        <v>411</v>
      </c>
      <c r="C233" s="106">
        <v>1</v>
      </c>
      <c r="D233" s="106">
        <v>16</v>
      </c>
      <c r="E233" s="106">
        <v>0.23</v>
      </c>
      <c r="F233" s="106">
        <v>0.38</v>
      </c>
      <c r="G233" s="105">
        <v>1.2</v>
      </c>
      <c r="H233" s="105">
        <f>PRODUCT(C233:G233)</f>
        <v>1.67808</v>
      </c>
    </row>
    <row r="234" spans="1:8" ht="16.5">
      <c r="A234" s="12"/>
      <c r="B234" s="17" t="s">
        <v>412</v>
      </c>
      <c r="C234" s="106">
        <v>1</v>
      </c>
      <c r="D234" s="106">
        <v>2</v>
      </c>
      <c r="E234" s="106">
        <v>0.23</v>
      </c>
      <c r="F234" s="106">
        <v>0.23</v>
      </c>
      <c r="G234" s="105">
        <v>1.2</v>
      </c>
      <c r="H234" s="105">
        <f>PRODUCT(C234:G234)</f>
        <v>0.12695999999999999</v>
      </c>
    </row>
    <row r="235" spans="1:8" ht="16.5">
      <c r="A235" s="20"/>
      <c r="B235" s="21"/>
      <c r="C235" s="22"/>
      <c r="D235" s="22"/>
      <c r="E235" s="20"/>
      <c r="F235" s="20"/>
      <c r="G235" s="20"/>
      <c r="H235" s="23">
        <f>SUM(H232:H234)</f>
        <v>35.705039999999997</v>
      </c>
    </row>
    <row r="236" spans="1:8" ht="16.5">
      <c r="A236" s="20"/>
      <c r="B236" s="21"/>
      <c r="C236" s="22"/>
      <c r="D236" s="22"/>
      <c r="E236" s="20"/>
      <c r="F236" s="23" t="s">
        <v>115</v>
      </c>
      <c r="G236" s="23">
        <f>ROUNDUP(H235,1)</f>
        <v>35.800000000000004</v>
      </c>
      <c r="H236" s="23" t="s">
        <v>340</v>
      </c>
    </row>
    <row r="237" spans="1:8" ht="16.5">
      <c r="A237" s="12"/>
      <c r="B237" s="11" t="s">
        <v>679</v>
      </c>
      <c r="C237" s="106"/>
      <c r="D237" s="106"/>
      <c r="E237" s="106"/>
      <c r="F237" s="106"/>
      <c r="G237" s="106"/>
      <c r="H237" s="105"/>
    </row>
    <row r="238" spans="1:8" ht="16.5">
      <c r="A238" s="12"/>
      <c r="B238" s="17" t="s">
        <v>92</v>
      </c>
      <c r="C238" s="106"/>
      <c r="D238" s="106"/>
      <c r="E238" s="106"/>
      <c r="F238" s="106"/>
      <c r="G238" s="106"/>
      <c r="H238" s="105"/>
    </row>
    <row r="239" spans="1:8" ht="33">
      <c r="A239" s="12"/>
      <c r="B239" s="17" t="s">
        <v>413</v>
      </c>
      <c r="C239" s="106">
        <v>1</v>
      </c>
      <c r="D239" s="106">
        <v>4</v>
      </c>
      <c r="E239" s="106">
        <v>0.23</v>
      </c>
      <c r="F239" s="106">
        <v>0.38</v>
      </c>
      <c r="G239" s="105">
        <f>(2.85-0.3)+0.45</f>
        <v>3.0000000000000004</v>
      </c>
      <c r="H239" s="105">
        <f t="shared" ref="H239:H246" si="12">PRODUCT(C239:G239)</f>
        <v>1.0488000000000002</v>
      </c>
    </row>
    <row r="240" spans="1:8" ht="16.5">
      <c r="A240" s="12"/>
      <c r="B240" s="17" t="s">
        <v>414</v>
      </c>
      <c r="C240" s="106">
        <v>1</v>
      </c>
      <c r="D240" s="106">
        <v>1</v>
      </c>
      <c r="E240" s="105">
        <v>1.96</v>
      </c>
      <c r="F240" s="106">
        <v>0.23</v>
      </c>
      <c r="G240" s="106">
        <v>0.05</v>
      </c>
      <c r="H240" s="105">
        <f t="shared" si="12"/>
        <v>2.2540000000000004E-2</v>
      </c>
    </row>
    <row r="241" spans="1:8" ht="16.5">
      <c r="A241" s="12"/>
      <c r="B241" s="17" t="s">
        <v>415</v>
      </c>
      <c r="C241" s="106">
        <v>1</v>
      </c>
      <c r="D241" s="106">
        <v>1</v>
      </c>
      <c r="E241" s="105">
        <v>1.96</v>
      </c>
      <c r="F241" s="106">
        <v>0.23</v>
      </c>
      <c r="G241" s="106">
        <v>0.15</v>
      </c>
      <c r="H241" s="105">
        <f t="shared" si="12"/>
        <v>6.762E-2</v>
      </c>
    </row>
    <row r="242" spans="1:8" ht="16.5">
      <c r="A242" s="12"/>
      <c r="B242" s="17" t="s">
        <v>416</v>
      </c>
      <c r="C242" s="106">
        <v>1</v>
      </c>
      <c r="D242" s="106">
        <v>2</v>
      </c>
      <c r="E242" s="105">
        <f>0.9+0.46</f>
        <v>1.36</v>
      </c>
      <c r="F242" s="106">
        <v>0.23</v>
      </c>
      <c r="G242" s="106">
        <v>0.15</v>
      </c>
      <c r="H242" s="105">
        <f t="shared" si="12"/>
        <v>9.3840000000000007E-2</v>
      </c>
    </row>
    <row r="243" spans="1:8" ht="16.5">
      <c r="A243" s="12"/>
      <c r="B243" s="17" t="s">
        <v>417</v>
      </c>
      <c r="C243" s="106">
        <v>1</v>
      </c>
      <c r="D243" s="106">
        <v>2</v>
      </c>
      <c r="E243" s="106">
        <f>1.5+0.46</f>
        <v>1.96</v>
      </c>
      <c r="F243" s="106">
        <v>0.45</v>
      </c>
      <c r="G243" s="106">
        <v>0.06</v>
      </c>
      <c r="H243" s="105">
        <f t="shared" si="12"/>
        <v>0.10584</v>
      </c>
    </row>
    <row r="244" spans="1:8" ht="16.5">
      <c r="A244" s="12"/>
      <c r="B244" s="17" t="s">
        <v>418</v>
      </c>
      <c r="C244" s="106">
        <v>1</v>
      </c>
      <c r="D244" s="106">
        <v>2</v>
      </c>
      <c r="E244" s="106">
        <v>1.46</v>
      </c>
      <c r="F244" s="105">
        <v>0.45</v>
      </c>
      <c r="G244" s="106">
        <v>0.06</v>
      </c>
      <c r="H244" s="105">
        <f t="shared" si="12"/>
        <v>7.8840000000000007E-2</v>
      </c>
    </row>
    <row r="245" spans="1:8" ht="16.5">
      <c r="A245" s="12"/>
      <c r="B245" s="17" t="s">
        <v>148</v>
      </c>
      <c r="C245" s="106">
        <v>1</v>
      </c>
      <c r="D245" s="106">
        <v>1</v>
      </c>
      <c r="E245" s="106">
        <v>2.46</v>
      </c>
      <c r="F245" s="18">
        <v>5.3449999999999998</v>
      </c>
      <c r="G245" s="106">
        <v>0.125</v>
      </c>
      <c r="H245" s="105">
        <f t="shared" si="12"/>
        <v>1.6435875</v>
      </c>
    </row>
    <row r="246" spans="1:8" ht="16.5">
      <c r="A246" s="12"/>
      <c r="B246" s="17" t="s">
        <v>419</v>
      </c>
      <c r="C246" s="106">
        <v>1</v>
      </c>
      <c r="D246" s="106">
        <v>1</v>
      </c>
      <c r="E246" s="18">
        <v>14.69</v>
      </c>
      <c r="F246" s="106">
        <v>0.23</v>
      </c>
      <c r="G246" s="106">
        <f>0.3-0.125</f>
        <v>0.17499999999999999</v>
      </c>
      <c r="H246" s="105">
        <f t="shared" si="12"/>
        <v>0.59127249999999998</v>
      </c>
    </row>
    <row r="247" spans="1:8" ht="16.5">
      <c r="A247" s="12"/>
      <c r="B247" s="17" t="s">
        <v>421</v>
      </c>
      <c r="C247" s="106">
        <v>2</v>
      </c>
      <c r="D247" s="106">
        <v>1</v>
      </c>
      <c r="E247" s="106">
        <v>0.23</v>
      </c>
      <c r="F247" s="105">
        <v>0.3</v>
      </c>
      <c r="G247" s="105">
        <v>1.2</v>
      </c>
      <c r="H247" s="105">
        <f t="shared" ref="H247:H256" si="13">ROUND(PRODUCT(C247:G247),2)</f>
        <v>0.17</v>
      </c>
    </row>
    <row r="248" spans="1:8" ht="16.5">
      <c r="A248" s="12"/>
      <c r="B248" s="17" t="s">
        <v>422</v>
      </c>
      <c r="C248" s="106">
        <v>2</v>
      </c>
      <c r="D248" s="106">
        <v>1</v>
      </c>
      <c r="E248" s="105">
        <v>4.88</v>
      </c>
      <c r="F248" s="105">
        <v>1.3</v>
      </c>
      <c r="G248" s="106">
        <v>0.15</v>
      </c>
      <c r="H248" s="105">
        <f t="shared" si="13"/>
        <v>1.9</v>
      </c>
    </row>
    <row r="249" spans="1:8" ht="16.5">
      <c r="A249" s="12"/>
      <c r="B249" s="17" t="s">
        <v>423</v>
      </c>
      <c r="C249" s="106">
        <v>2</v>
      </c>
      <c r="D249" s="106">
        <v>1</v>
      </c>
      <c r="E249" s="105">
        <f>4.875-0.46</f>
        <v>4.415</v>
      </c>
      <c r="F249" s="105">
        <v>0.3</v>
      </c>
      <c r="G249" s="106">
        <v>0.15</v>
      </c>
      <c r="H249" s="105">
        <f t="shared" si="13"/>
        <v>0.4</v>
      </c>
    </row>
    <row r="250" spans="1:8" ht="16.5">
      <c r="A250" s="12"/>
      <c r="B250" s="17" t="s">
        <v>424</v>
      </c>
      <c r="C250" s="106">
        <v>2</v>
      </c>
      <c r="D250" s="106">
        <v>1</v>
      </c>
      <c r="E250" s="105">
        <f>3.445</f>
        <v>3.4449999999999998</v>
      </c>
      <c r="F250" s="106">
        <v>0.23</v>
      </c>
      <c r="G250" s="105">
        <f>0.4-0.15</f>
        <v>0.25</v>
      </c>
      <c r="H250" s="105">
        <f t="shared" si="13"/>
        <v>0.4</v>
      </c>
    </row>
    <row r="251" spans="1:8" ht="16.5">
      <c r="A251" s="12"/>
      <c r="B251" s="17"/>
      <c r="C251" s="106">
        <v>2</v>
      </c>
      <c r="D251" s="106">
        <v>1</v>
      </c>
      <c r="E251" s="105">
        <v>2.88</v>
      </c>
      <c r="F251" s="106">
        <v>0.23</v>
      </c>
      <c r="G251" s="105">
        <f>0.4-0.15</f>
        <v>0.25</v>
      </c>
      <c r="H251" s="105">
        <f t="shared" si="13"/>
        <v>0.33</v>
      </c>
    </row>
    <row r="252" spans="1:8" ht="16.5">
      <c r="A252" s="12"/>
      <c r="B252" s="17" t="s">
        <v>425</v>
      </c>
      <c r="C252" s="106">
        <v>2</v>
      </c>
      <c r="D252" s="106">
        <v>2</v>
      </c>
      <c r="E252" s="105">
        <f>4.875-0.46</f>
        <v>4.415</v>
      </c>
      <c r="F252" s="106">
        <v>0.23</v>
      </c>
      <c r="G252" s="105">
        <f>0.4-0.15</f>
        <v>0.25</v>
      </c>
      <c r="H252" s="105">
        <f t="shared" si="13"/>
        <v>1.02</v>
      </c>
    </row>
    <row r="253" spans="1:8" ht="16.5">
      <c r="A253" s="12"/>
      <c r="B253" s="17" t="s">
        <v>426</v>
      </c>
      <c r="C253" s="106">
        <v>2</v>
      </c>
      <c r="D253" s="106">
        <v>1</v>
      </c>
      <c r="E253" s="105">
        <v>11.75</v>
      </c>
      <c r="F253" s="106">
        <v>0.15</v>
      </c>
      <c r="G253" s="105">
        <v>1</v>
      </c>
      <c r="H253" s="105">
        <f t="shared" si="13"/>
        <v>3.53</v>
      </c>
    </row>
    <row r="254" spans="1:8" ht="16.5">
      <c r="A254" s="12"/>
      <c r="B254" s="17" t="s">
        <v>427</v>
      </c>
      <c r="C254" s="106">
        <v>2</v>
      </c>
      <c r="D254" s="106">
        <v>4</v>
      </c>
      <c r="E254" s="105">
        <v>1</v>
      </c>
      <c r="F254" s="106">
        <v>0.15</v>
      </c>
      <c r="G254" s="105">
        <v>1</v>
      </c>
      <c r="H254" s="105">
        <f t="shared" si="13"/>
        <v>1.2</v>
      </c>
    </row>
    <row r="255" spans="1:8" ht="16.5">
      <c r="A255" s="12"/>
      <c r="B255" s="17" t="s">
        <v>428</v>
      </c>
      <c r="C255" s="106">
        <v>2</v>
      </c>
      <c r="D255" s="106">
        <v>1</v>
      </c>
      <c r="E255" s="105">
        <f>+E248</f>
        <v>4.88</v>
      </c>
      <c r="F255" s="105">
        <f>+F248</f>
        <v>1.3</v>
      </c>
      <c r="G255" s="105">
        <v>0.11</v>
      </c>
      <c r="H255" s="105">
        <f t="shared" si="13"/>
        <v>1.4</v>
      </c>
    </row>
    <row r="256" spans="1:8" ht="16.5">
      <c r="A256" s="12"/>
      <c r="B256" s="17" t="s">
        <v>429</v>
      </c>
      <c r="C256" s="106">
        <v>2</v>
      </c>
      <c r="D256" s="106">
        <v>-4</v>
      </c>
      <c r="E256" s="105">
        <v>0.6</v>
      </c>
      <c r="F256" s="106">
        <v>0.6</v>
      </c>
      <c r="G256" s="105">
        <v>0.11</v>
      </c>
      <c r="H256" s="105">
        <f t="shared" si="13"/>
        <v>-0.32</v>
      </c>
    </row>
    <row r="257" spans="1:8" ht="16.5">
      <c r="A257" s="20"/>
      <c r="B257" s="21" t="s">
        <v>343</v>
      </c>
      <c r="C257" s="22"/>
      <c r="D257" s="22"/>
      <c r="E257" s="20"/>
      <c r="F257" s="20"/>
      <c r="G257" s="20"/>
      <c r="H257" s="20">
        <f>SUM(H239:H256)</f>
        <v>13.68234</v>
      </c>
    </row>
    <row r="258" spans="1:8" ht="16.5">
      <c r="A258" s="20"/>
      <c r="B258" s="21"/>
      <c r="C258" s="22"/>
      <c r="D258" s="22"/>
      <c r="E258" s="20"/>
      <c r="F258" s="23" t="s">
        <v>115</v>
      </c>
      <c r="G258" s="23">
        <f>ROUNDUP(H257,1)</f>
        <v>13.7</v>
      </c>
      <c r="H258" s="23" t="s">
        <v>340</v>
      </c>
    </row>
    <row r="259" spans="1:8" ht="33">
      <c r="A259" s="5">
        <v>9.5</v>
      </c>
      <c r="B259" s="11" t="s">
        <v>430</v>
      </c>
      <c r="C259" s="106"/>
      <c r="D259" s="106"/>
      <c r="E259" s="106"/>
      <c r="F259" s="106"/>
      <c r="G259" s="106"/>
      <c r="H259" s="105"/>
    </row>
    <row r="260" spans="1:8" ht="16.5">
      <c r="A260" s="5"/>
      <c r="B260" s="11" t="s">
        <v>268</v>
      </c>
      <c r="C260" s="106"/>
      <c r="D260" s="106"/>
      <c r="E260" s="106"/>
      <c r="F260" s="106"/>
      <c r="G260" s="106"/>
      <c r="H260" s="105"/>
    </row>
    <row r="261" spans="1:8" ht="16.5">
      <c r="A261" s="5"/>
      <c r="B261" s="17" t="s">
        <v>431</v>
      </c>
      <c r="C261" s="106">
        <v>2</v>
      </c>
      <c r="D261" s="106">
        <v>1</v>
      </c>
      <c r="E261" s="105">
        <v>29.8</v>
      </c>
      <c r="F261" s="106">
        <v>0.23</v>
      </c>
      <c r="G261" s="106">
        <f>2.85-0.3</f>
        <v>2.5500000000000003</v>
      </c>
      <c r="H261" s="105">
        <f t="shared" ref="H261:H267" si="14">PRODUCT(C261:G261)</f>
        <v>34.955400000000004</v>
      </c>
    </row>
    <row r="262" spans="1:8" ht="16.5">
      <c r="A262" s="5"/>
      <c r="B262" s="17" t="s">
        <v>432</v>
      </c>
      <c r="C262" s="106">
        <v>1</v>
      </c>
      <c r="D262" s="106">
        <v>1</v>
      </c>
      <c r="E262" s="105">
        <v>6.92</v>
      </c>
      <c r="F262" s="106">
        <v>0.23</v>
      </c>
      <c r="G262" s="106">
        <v>0.27500000000000002</v>
      </c>
      <c r="H262" s="105">
        <f t="shared" si="14"/>
        <v>0.43769000000000008</v>
      </c>
    </row>
    <row r="263" spans="1:8" ht="16.5">
      <c r="A263" s="5"/>
      <c r="B263" s="17" t="s">
        <v>433</v>
      </c>
      <c r="C263" s="106">
        <v>1</v>
      </c>
      <c r="D263" s="106">
        <v>1</v>
      </c>
      <c r="E263" s="105">
        <v>2</v>
      </c>
      <c r="F263" s="106">
        <v>0.23</v>
      </c>
      <c r="G263" s="106">
        <f>2.85-0.3</f>
        <v>2.5500000000000003</v>
      </c>
      <c r="H263" s="105">
        <f t="shared" si="14"/>
        <v>1.1730000000000003</v>
      </c>
    </row>
    <row r="264" spans="1:8" ht="16.5">
      <c r="A264" s="5"/>
      <c r="B264" s="17" t="s">
        <v>248</v>
      </c>
      <c r="C264" s="106">
        <v>-2</v>
      </c>
      <c r="D264" s="106">
        <v>1</v>
      </c>
      <c r="E264" s="106">
        <v>1</v>
      </c>
      <c r="F264" s="106">
        <v>0.23</v>
      </c>
      <c r="G264" s="106">
        <v>2.1</v>
      </c>
      <c r="H264" s="105">
        <f t="shared" si="14"/>
        <v>-0.96600000000000008</v>
      </c>
    </row>
    <row r="265" spans="1:8" ht="16.5">
      <c r="A265" s="5"/>
      <c r="B265" s="17" t="s">
        <v>242</v>
      </c>
      <c r="C265" s="106">
        <v>-2</v>
      </c>
      <c r="D265" s="106">
        <v>3</v>
      </c>
      <c r="E265" s="106">
        <v>1.8</v>
      </c>
      <c r="F265" s="106">
        <v>0.23</v>
      </c>
      <c r="G265" s="106">
        <v>1.35</v>
      </c>
      <c r="H265" s="105">
        <f t="shared" si="14"/>
        <v>-3.3534000000000006</v>
      </c>
    </row>
    <row r="266" spans="1:8" ht="16.5">
      <c r="A266" s="5"/>
      <c r="B266" s="17" t="s">
        <v>243</v>
      </c>
      <c r="C266" s="106">
        <v>-2</v>
      </c>
      <c r="D266" s="106">
        <v>1</v>
      </c>
      <c r="E266" s="106">
        <v>1.35</v>
      </c>
      <c r="F266" s="106">
        <v>0.23</v>
      </c>
      <c r="G266" s="106">
        <v>1.05</v>
      </c>
      <c r="H266" s="105">
        <f t="shared" si="14"/>
        <v>-0.65205000000000013</v>
      </c>
    </row>
    <row r="267" spans="1:8" ht="16.5">
      <c r="A267" s="5"/>
      <c r="B267" s="17" t="s">
        <v>244</v>
      </c>
      <c r="C267" s="106">
        <v>-2</v>
      </c>
      <c r="D267" s="106">
        <v>2</v>
      </c>
      <c r="E267" s="106">
        <v>0.75</v>
      </c>
      <c r="F267" s="106">
        <v>0.23</v>
      </c>
      <c r="G267" s="106">
        <v>0.6</v>
      </c>
      <c r="H267" s="105">
        <f t="shared" si="14"/>
        <v>-0.41400000000000003</v>
      </c>
    </row>
    <row r="268" spans="1:8" ht="16.5">
      <c r="A268" s="5"/>
      <c r="B268" s="17" t="s">
        <v>434</v>
      </c>
      <c r="C268" s="106"/>
      <c r="D268" s="106"/>
      <c r="E268" s="106"/>
      <c r="F268" s="106"/>
      <c r="G268" s="106"/>
      <c r="H268" s="105"/>
    </row>
    <row r="269" spans="1:8" ht="16.5">
      <c r="A269" s="5"/>
      <c r="B269" s="17" t="s">
        <v>369</v>
      </c>
      <c r="C269" s="106">
        <v>-2</v>
      </c>
      <c r="D269" s="106">
        <v>3</v>
      </c>
      <c r="E269" s="106">
        <v>2.2599999999999998</v>
      </c>
      <c r="F269" s="106">
        <v>0.23</v>
      </c>
      <c r="G269" s="106">
        <v>0.05</v>
      </c>
      <c r="H269" s="105">
        <f>PRODUCT(C269:G269)</f>
        <v>-0.15594</v>
      </c>
    </row>
    <row r="270" spans="1:8" ht="16.5">
      <c r="A270" s="5"/>
      <c r="B270" s="17" t="s">
        <v>370</v>
      </c>
      <c r="C270" s="106">
        <v>-2</v>
      </c>
      <c r="D270" s="106">
        <v>1</v>
      </c>
      <c r="E270" s="106">
        <v>1.81</v>
      </c>
      <c r="F270" s="106">
        <v>0.23</v>
      </c>
      <c r="G270" s="106">
        <v>0.05</v>
      </c>
      <c r="H270" s="105">
        <f>PRODUCT(C270:G270)</f>
        <v>-4.163E-2</v>
      </c>
    </row>
    <row r="271" spans="1:8" ht="16.5">
      <c r="A271" s="5"/>
      <c r="B271" s="17" t="s">
        <v>435</v>
      </c>
      <c r="C271" s="106">
        <v>2</v>
      </c>
      <c r="D271" s="106">
        <v>-2</v>
      </c>
      <c r="E271" s="106">
        <v>8.6349999999999998</v>
      </c>
      <c r="F271" s="106">
        <v>0.23</v>
      </c>
      <c r="G271" s="106">
        <v>0.15</v>
      </c>
      <c r="H271" s="105">
        <f>PRODUCT(C271:G271)</f>
        <v>-1.19163</v>
      </c>
    </row>
    <row r="272" spans="1:8" ht="16.5">
      <c r="A272" s="5"/>
      <c r="B272" s="17" t="s">
        <v>436</v>
      </c>
      <c r="C272" s="106">
        <v>2</v>
      </c>
      <c r="D272" s="106">
        <v>-10</v>
      </c>
      <c r="E272" s="106">
        <v>0.23</v>
      </c>
      <c r="F272" s="105">
        <v>0.38</v>
      </c>
      <c r="G272" s="106">
        <f>G261</f>
        <v>2.5500000000000003</v>
      </c>
      <c r="H272" s="105">
        <f>PRODUCT(C272:G272)</f>
        <v>-4.4574000000000007</v>
      </c>
    </row>
    <row r="273" spans="1:8" ht="16.5">
      <c r="A273" s="5"/>
      <c r="B273" s="17" t="s">
        <v>437</v>
      </c>
      <c r="C273" s="106"/>
      <c r="D273" s="106"/>
      <c r="E273" s="105"/>
      <c r="F273" s="106"/>
      <c r="G273" s="106"/>
      <c r="H273" s="105"/>
    </row>
    <row r="274" spans="1:8" ht="16.5">
      <c r="A274" s="12"/>
      <c r="B274" s="17" t="s">
        <v>238</v>
      </c>
      <c r="C274" s="106">
        <v>4</v>
      </c>
      <c r="D274" s="106">
        <v>2</v>
      </c>
      <c r="E274" s="106">
        <v>1</v>
      </c>
      <c r="F274" s="106">
        <v>0.6</v>
      </c>
      <c r="G274" s="106">
        <v>0.12</v>
      </c>
      <c r="H274" s="105">
        <f>PRODUCT(C274:G274)</f>
        <v>0.57599999999999996</v>
      </c>
    </row>
    <row r="275" spans="1:8" ht="16.5">
      <c r="A275" s="12"/>
      <c r="B275" s="17" t="s">
        <v>272</v>
      </c>
      <c r="C275" s="106">
        <v>4</v>
      </c>
      <c r="D275" s="106">
        <v>1</v>
      </c>
      <c r="E275" s="106">
        <v>1</v>
      </c>
      <c r="F275" s="106">
        <v>0.45</v>
      </c>
      <c r="G275" s="106">
        <v>0.12</v>
      </c>
      <c r="H275" s="105">
        <f>PRODUCT(C275:G275)</f>
        <v>0.216</v>
      </c>
    </row>
    <row r="276" spans="1:8" ht="16.5">
      <c r="A276" s="12"/>
      <c r="B276" s="17" t="s">
        <v>16</v>
      </c>
      <c r="C276" s="106">
        <v>2</v>
      </c>
      <c r="D276" s="106">
        <v>2</v>
      </c>
      <c r="E276" s="106">
        <v>0.76</v>
      </c>
      <c r="F276" s="106">
        <v>0.45</v>
      </c>
      <c r="G276" s="106">
        <v>0.12</v>
      </c>
      <c r="H276" s="105">
        <f>PRODUCT(C276:G276)</f>
        <v>0.16416</v>
      </c>
    </row>
    <row r="277" spans="1:8" ht="16.5">
      <c r="A277" s="12"/>
      <c r="B277" s="17" t="s">
        <v>17</v>
      </c>
      <c r="C277" s="106">
        <v>2</v>
      </c>
      <c r="D277" s="106">
        <v>1</v>
      </c>
      <c r="E277" s="106">
        <v>1</v>
      </c>
      <c r="F277" s="106">
        <v>0.3</v>
      </c>
      <c r="G277" s="106">
        <v>0.12</v>
      </c>
      <c r="H277" s="105">
        <f>PRODUCT(C277:G277)</f>
        <v>7.1999999999999995E-2</v>
      </c>
    </row>
    <row r="278" spans="1:8" ht="16.5">
      <c r="A278" s="12"/>
      <c r="B278" s="17" t="s">
        <v>132</v>
      </c>
      <c r="C278" s="106">
        <v>2</v>
      </c>
      <c r="D278" s="106">
        <v>1</v>
      </c>
      <c r="E278" s="106">
        <v>0.6</v>
      </c>
      <c r="F278" s="106">
        <v>0.3</v>
      </c>
      <c r="G278" s="106">
        <v>0.12</v>
      </c>
      <c r="H278" s="105">
        <f>PRODUCT(C278:G278)</f>
        <v>4.3199999999999995E-2</v>
      </c>
    </row>
    <row r="279" spans="1:8" ht="16.5">
      <c r="A279" s="20"/>
      <c r="B279" s="21" t="s">
        <v>343</v>
      </c>
      <c r="C279" s="22"/>
      <c r="D279" s="22"/>
      <c r="E279" s="20"/>
      <c r="F279" s="20"/>
      <c r="G279" s="20"/>
      <c r="H279" s="20">
        <f>SUM(H261:H278)</f>
        <v>26.405400000000004</v>
      </c>
    </row>
    <row r="280" spans="1:8" ht="16.5">
      <c r="A280" s="20"/>
      <c r="B280" s="21"/>
      <c r="C280" s="22"/>
      <c r="D280" s="22"/>
      <c r="E280" s="20"/>
      <c r="F280" s="23" t="s">
        <v>115</v>
      </c>
      <c r="G280" s="23">
        <f>ROUNDUP(H279,1)</f>
        <v>26.5</v>
      </c>
      <c r="H280" s="23" t="s">
        <v>340</v>
      </c>
    </row>
    <row r="281" spans="1:8" ht="16.5">
      <c r="A281" s="5"/>
      <c r="B281" s="11" t="s">
        <v>10</v>
      </c>
      <c r="C281" s="106"/>
      <c r="D281" s="106"/>
      <c r="E281" s="106"/>
      <c r="F281" s="106"/>
      <c r="G281" s="106"/>
      <c r="H281" s="105"/>
    </row>
    <row r="282" spans="1:8" ht="16.5">
      <c r="A282" s="5"/>
      <c r="B282" s="17" t="s">
        <v>150</v>
      </c>
      <c r="C282" s="106"/>
      <c r="D282" s="106"/>
      <c r="E282" s="106"/>
      <c r="F282" s="106"/>
      <c r="G282" s="106"/>
      <c r="H282" s="105">
        <f>G280</f>
        <v>26.5</v>
      </c>
    </row>
    <row r="283" spans="1:8" ht="16.5">
      <c r="A283" s="12"/>
      <c r="B283" s="17" t="s">
        <v>438</v>
      </c>
      <c r="C283" s="106">
        <v>-1</v>
      </c>
      <c r="D283" s="106">
        <v>1</v>
      </c>
      <c r="E283" s="106">
        <v>1.5</v>
      </c>
      <c r="F283" s="106">
        <v>0.23</v>
      </c>
      <c r="G283" s="106">
        <v>1.35</v>
      </c>
      <c r="H283" s="105">
        <f>PRODUCT(C283:G283)</f>
        <v>-0.46575000000000005</v>
      </c>
    </row>
    <row r="284" spans="1:8" ht="16.5">
      <c r="A284" s="12"/>
      <c r="B284" s="17" t="s">
        <v>439</v>
      </c>
      <c r="C284" s="106">
        <v>-1</v>
      </c>
      <c r="D284" s="106">
        <v>1</v>
      </c>
      <c r="E284" s="106">
        <v>1.96</v>
      </c>
      <c r="F284" s="106">
        <v>0.23</v>
      </c>
      <c r="G284" s="106">
        <v>0.15</v>
      </c>
      <c r="H284" s="105">
        <f>PRODUCT(C284:G284)</f>
        <v>-6.762E-2</v>
      </c>
    </row>
    <row r="285" spans="1:8" ht="16.5">
      <c r="A285" s="5"/>
      <c r="B285" s="17" t="s">
        <v>440</v>
      </c>
      <c r="C285" s="106">
        <v>1</v>
      </c>
      <c r="D285" s="106">
        <v>2</v>
      </c>
      <c r="E285" s="106">
        <v>0.23</v>
      </c>
      <c r="F285" s="106">
        <v>0.23</v>
      </c>
      <c r="G285" s="105">
        <v>1.2</v>
      </c>
      <c r="H285" s="105">
        <f>PRODUCT(C285:G285)</f>
        <v>0.12695999999999999</v>
      </c>
    </row>
    <row r="286" spans="1:8" ht="16.5">
      <c r="A286" s="20"/>
      <c r="B286" s="21" t="s">
        <v>343</v>
      </c>
      <c r="C286" s="22"/>
      <c r="D286" s="22"/>
      <c r="E286" s="20"/>
      <c r="F286" s="20"/>
      <c r="G286" s="20"/>
      <c r="H286" s="20">
        <f>SUM(H282:H285)</f>
        <v>26.093589999999999</v>
      </c>
    </row>
    <row r="287" spans="1:8" ht="16.5">
      <c r="A287" s="20"/>
      <c r="B287" s="21"/>
      <c r="C287" s="22"/>
      <c r="D287" s="22"/>
      <c r="E287" s="20"/>
      <c r="F287" s="23" t="s">
        <v>115</v>
      </c>
      <c r="G287" s="23">
        <f>ROUNDUP(H286,1)</f>
        <v>26.1</v>
      </c>
      <c r="H287" s="23" t="s">
        <v>340</v>
      </c>
    </row>
    <row r="288" spans="1:8" ht="16.5">
      <c r="A288" s="20"/>
      <c r="B288" s="11" t="s">
        <v>13</v>
      </c>
      <c r="C288" s="106"/>
      <c r="D288" s="106"/>
      <c r="E288" s="106"/>
      <c r="F288" s="106"/>
      <c r="G288" s="106"/>
      <c r="H288" s="105"/>
    </row>
    <row r="289" spans="1:8" ht="16.5">
      <c r="A289" s="20"/>
      <c r="B289" s="17" t="s">
        <v>150</v>
      </c>
      <c r="C289" s="106"/>
      <c r="D289" s="106"/>
      <c r="E289" s="106"/>
      <c r="F289" s="106"/>
      <c r="G289" s="106"/>
      <c r="H289" s="105">
        <f>G287</f>
        <v>26.1</v>
      </c>
    </row>
    <row r="290" spans="1:8" ht="16.5">
      <c r="A290" s="20"/>
      <c r="B290" s="17" t="s">
        <v>438</v>
      </c>
      <c r="C290" s="106">
        <v>-1</v>
      </c>
      <c r="D290" s="106">
        <v>1</v>
      </c>
      <c r="E290" s="106">
        <v>1.5</v>
      </c>
      <c r="F290" s="106">
        <v>0.23</v>
      </c>
      <c r="G290" s="106">
        <v>1.35</v>
      </c>
      <c r="H290" s="105">
        <f>PRODUCT(C290:G290)</f>
        <v>-0.46575000000000005</v>
      </c>
    </row>
    <row r="291" spans="1:8" ht="16.5">
      <c r="A291" s="20"/>
      <c r="B291" s="17" t="s">
        <v>439</v>
      </c>
      <c r="C291" s="106">
        <v>-1</v>
      </c>
      <c r="D291" s="106">
        <v>1</v>
      </c>
      <c r="E291" s="106">
        <v>1.96</v>
      </c>
      <c r="F291" s="106">
        <v>0.23</v>
      </c>
      <c r="G291" s="106">
        <v>0.15</v>
      </c>
      <c r="H291" s="105">
        <f>PRODUCT(C291:G291)</f>
        <v>-6.762E-2</v>
      </c>
    </row>
    <row r="292" spans="1:8" ht="16.5">
      <c r="A292" s="20"/>
      <c r="B292" s="17" t="s">
        <v>440</v>
      </c>
      <c r="C292" s="106">
        <v>1</v>
      </c>
      <c r="D292" s="106">
        <v>2</v>
      </c>
      <c r="E292" s="106">
        <v>0.23</v>
      </c>
      <c r="F292" s="106">
        <v>0.23</v>
      </c>
      <c r="G292" s="105">
        <v>1.2</v>
      </c>
      <c r="H292" s="105">
        <f>PRODUCT(C292:G292)</f>
        <v>0.12695999999999999</v>
      </c>
    </row>
    <row r="293" spans="1:8" ht="16.5">
      <c r="A293" s="20"/>
      <c r="B293" s="21" t="s">
        <v>343</v>
      </c>
      <c r="C293" s="22"/>
      <c r="D293" s="22"/>
      <c r="E293" s="20"/>
      <c r="F293" s="20"/>
      <c r="G293" s="20"/>
      <c r="H293" s="20">
        <f>SUM(H289:H292)</f>
        <v>25.69359</v>
      </c>
    </row>
    <row r="294" spans="1:8" ht="16.5">
      <c r="A294" s="20"/>
      <c r="B294" s="21"/>
      <c r="C294" s="22"/>
      <c r="D294" s="22"/>
      <c r="E294" s="20"/>
      <c r="F294" s="23" t="s">
        <v>115</v>
      </c>
      <c r="G294" s="23">
        <f>ROUNDUP(H293,1)</f>
        <v>25.700000000000003</v>
      </c>
      <c r="H294" s="23" t="s">
        <v>340</v>
      </c>
    </row>
    <row r="295" spans="1:8" ht="16.5">
      <c r="A295" s="20"/>
      <c r="B295" s="21"/>
      <c r="C295" s="22"/>
      <c r="D295" s="22"/>
      <c r="E295" s="20"/>
      <c r="F295" s="23"/>
      <c r="G295" s="23"/>
      <c r="H295" s="23"/>
    </row>
    <row r="296" spans="1:8" ht="16.5">
      <c r="A296" s="12"/>
      <c r="B296" s="11" t="s">
        <v>678</v>
      </c>
      <c r="C296" s="106"/>
      <c r="D296" s="106"/>
      <c r="E296" s="106"/>
      <c r="F296" s="106"/>
      <c r="G296" s="106"/>
      <c r="H296" s="105"/>
    </row>
    <row r="297" spans="1:8" ht="16.5">
      <c r="A297" s="12"/>
      <c r="B297" s="17" t="s">
        <v>441</v>
      </c>
      <c r="C297" s="106"/>
      <c r="D297" s="106"/>
      <c r="E297" s="106"/>
      <c r="F297" s="106"/>
      <c r="G297" s="106"/>
      <c r="H297" s="105">
        <f>G287</f>
        <v>26.1</v>
      </c>
    </row>
    <row r="298" spans="1:8" ht="16.5">
      <c r="A298" s="12"/>
      <c r="B298" s="17" t="s">
        <v>442</v>
      </c>
      <c r="C298" s="106">
        <v>1</v>
      </c>
      <c r="D298" s="106">
        <v>2</v>
      </c>
      <c r="E298" s="106">
        <v>26.684999999999999</v>
      </c>
      <c r="F298" s="106">
        <v>0.23</v>
      </c>
      <c r="G298" s="106">
        <v>1.2</v>
      </c>
      <c r="H298" s="105">
        <f>PRODUCT(C298:G298)</f>
        <v>14.730119999999999</v>
      </c>
    </row>
    <row r="299" spans="1:8" ht="16.5">
      <c r="A299" s="20"/>
      <c r="B299" s="21"/>
      <c r="C299" s="22"/>
      <c r="D299" s="22"/>
      <c r="E299" s="20"/>
      <c r="F299" s="20"/>
      <c r="G299" s="20"/>
      <c r="H299" s="23">
        <f>SUM(H297:H298)</f>
        <v>40.830120000000001</v>
      </c>
    </row>
    <row r="300" spans="1:8" ht="16.5">
      <c r="A300" s="20"/>
      <c r="B300" s="21"/>
      <c r="C300" s="22"/>
      <c r="D300" s="22"/>
      <c r="E300" s="20"/>
      <c r="F300" s="23" t="s">
        <v>115</v>
      </c>
      <c r="G300" s="23">
        <f>ROUNDUP(H299,1)</f>
        <v>40.9</v>
      </c>
      <c r="H300" s="23" t="s">
        <v>340</v>
      </c>
    </row>
    <row r="301" spans="1:8" ht="16.5">
      <c r="A301" s="12"/>
      <c r="B301" s="11" t="s">
        <v>682</v>
      </c>
      <c r="C301" s="106"/>
      <c r="D301" s="106"/>
      <c r="E301" s="106"/>
      <c r="F301" s="106"/>
      <c r="G301" s="106"/>
      <c r="H301" s="105"/>
    </row>
    <row r="302" spans="1:8" ht="16.5">
      <c r="A302" s="12"/>
      <c r="B302" s="17" t="s">
        <v>444</v>
      </c>
      <c r="C302" s="106">
        <v>1</v>
      </c>
      <c r="D302" s="106">
        <v>1</v>
      </c>
      <c r="E302" s="106">
        <v>14.69</v>
      </c>
      <c r="F302" s="106">
        <v>0.23</v>
      </c>
      <c r="G302" s="106">
        <f>2.85-0.3</f>
        <v>2.5500000000000003</v>
      </c>
      <c r="H302" s="105">
        <f t="shared" ref="H302:H310" si="15">PRODUCT(C302:G302)</f>
        <v>8.6156850000000009</v>
      </c>
    </row>
    <row r="303" spans="1:8" ht="16.5">
      <c r="A303" s="12"/>
      <c r="B303" s="17" t="s">
        <v>445</v>
      </c>
      <c r="C303" s="106">
        <v>-1</v>
      </c>
      <c r="D303" s="106">
        <v>2</v>
      </c>
      <c r="E303" s="105">
        <v>0.9</v>
      </c>
      <c r="F303" s="106">
        <v>0.23</v>
      </c>
      <c r="G303" s="106">
        <v>2.1</v>
      </c>
      <c r="H303" s="105">
        <f t="shared" si="15"/>
        <v>-0.86940000000000006</v>
      </c>
    </row>
    <row r="304" spans="1:8" ht="16.5">
      <c r="A304" s="12"/>
      <c r="B304" s="17" t="s">
        <v>446</v>
      </c>
      <c r="C304" s="106">
        <v>-1</v>
      </c>
      <c r="D304" s="106">
        <v>1</v>
      </c>
      <c r="E304" s="105">
        <v>1.96</v>
      </c>
      <c r="F304" s="106">
        <v>0.23</v>
      </c>
      <c r="G304" s="106">
        <v>0.05</v>
      </c>
      <c r="H304" s="105">
        <f t="shared" si="15"/>
        <v>-2.2540000000000004E-2</v>
      </c>
    </row>
    <row r="305" spans="1:8" ht="16.5">
      <c r="A305" s="12"/>
      <c r="B305" s="17" t="s">
        <v>447</v>
      </c>
      <c r="C305" s="106">
        <v>-1</v>
      </c>
      <c r="D305" s="106">
        <v>1</v>
      </c>
      <c r="E305" s="105">
        <v>1.96</v>
      </c>
      <c r="F305" s="106">
        <v>0.23</v>
      </c>
      <c r="G305" s="106">
        <v>0.15</v>
      </c>
      <c r="H305" s="105">
        <f t="shared" si="15"/>
        <v>-6.762E-2</v>
      </c>
    </row>
    <row r="306" spans="1:8" ht="16.5">
      <c r="A306" s="12"/>
      <c r="B306" s="17" t="s">
        <v>448</v>
      </c>
      <c r="C306" s="106">
        <v>-1</v>
      </c>
      <c r="D306" s="106">
        <v>2</v>
      </c>
      <c r="E306" s="105">
        <f>0.9+0.46</f>
        <v>1.36</v>
      </c>
      <c r="F306" s="106">
        <v>0.23</v>
      </c>
      <c r="G306" s="106">
        <v>0.15</v>
      </c>
      <c r="H306" s="105">
        <f t="shared" si="15"/>
        <v>-9.3840000000000007E-2</v>
      </c>
    </row>
    <row r="307" spans="1:8" ht="16.5">
      <c r="A307" s="12"/>
      <c r="B307" s="17" t="s">
        <v>436</v>
      </c>
      <c r="C307" s="106">
        <v>-1</v>
      </c>
      <c r="D307" s="106">
        <v>4</v>
      </c>
      <c r="E307" s="106">
        <v>0.23</v>
      </c>
      <c r="F307" s="106">
        <v>0.38</v>
      </c>
      <c r="G307" s="105">
        <f>+G302</f>
        <v>2.5500000000000003</v>
      </c>
      <c r="H307" s="105">
        <f t="shared" si="15"/>
        <v>-0.89148000000000016</v>
      </c>
    </row>
    <row r="308" spans="1:8" ht="16.5">
      <c r="A308" s="12"/>
      <c r="B308" s="17" t="s">
        <v>449</v>
      </c>
      <c r="C308" s="106">
        <v>-1</v>
      </c>
      <c r="D308" s="106">
        <v>1</v>
      </c>
      <c r="E308" s="106">
        <v>1.5</v>
      </c>
      <c r="F308" s="106">
        <v>0.23</v>
      </c>
      <c r="G308" s="106">
        <v>1.35</v>
      </c>
      <c r="H308" s="105">
        <f t="shared" si="15"/>
        <v>-0.46575000000000005</v>
      </c>
    </row>
    <row r="309" spans="1:8" ht="16.5">
      <c r="A309" s="12"/>
      <c r="B309" s="17" t="s">
        <v>450</v>
      </c>
      <c r="C309" s="106">
        <v>-1</v>
      </c>
      <c r="D309" s="106">
        <v>1</v>
      </c>
      <c r="E309" s="106">
        <v>1.5</v>
      </c>
      <c r="F309" s="106">
        <v>0.23</v>
      </c>
      <c r="G309" s="106">
        <v>1.35</v>
      </c>
      <c r="H309" s="105">
        <f>PRODUCT(C309:G309)</f>
        <v>-0.46575000000000005</v>
      </c>
    </row>
    <row r="310" spans="1:8" ht="16.5">
      <c r="A310" s="12"/>
      <c r="B310" s="17" t="s">
        <v>451</v>
      </c>
      <c r="C310" s="106">
        <v>1</v>
      </c>
      <c r="D310" s="106">
        <v>1</v>
      </c>
      <c r="E310" s="106">
        <f>+E302</f>
        <v>14.69</v>
      </c>
      <c r="F310" s="106">
        <v>0.23</v>
      </c>
      <c r="G310" s="106">
        <v>0.45</v>
      </c>
      <c r="H310" s="105">
        <f t="shared" si="15"/>
        <v>1.5204149999999998</v>
      </c>
    </row>
    <row r="311" spans="1:8" ht="16.5">
      <c r="A311" s="20"/>
      <c r="B311" s="17" t="s">
        <v>151</v>
      </c>
      <c r="C311" s="106">
        <v>2</v>
      </c>
      <c r="D311" s="106">
        <v>1</v>
      </c>
      <c r="E311" s="18">
        <v>2.9849999999999999</v>
      </c>
      <c r="F311" s="106">
        <v>0.23</v>
      </c>
      <c r="G311" s="106">
        <v>1.2</v>
      </c>
      <c r="H311" s="105">
        <f>ROUND(PRODUCT(C311:G311),2)</f>
        <v>1.65</v>
      </c>
    </row>
    <row r="312" spans="1:8" ht="16.5">
      <c r="A312" s="20"/>
      <c r="B312" s="21"/>
      <c r="C312" s="22"/>
      <c r="D312" s="22"/>
      <c r="E312" s="20"/>
      <c r="F312" s="20"/>
      <c r="G312" s="20"/>
      <c r="H312" s="23">
        <f>SUM(H302:H311)</f>
        <v>8.9097200000000001</v>
      </c>
    </row>
    <row r="313" spans="1:8" ht="16.5">
      <c r="A313" s="20"/>
      <c r="B313" s="21"/>
      <c r="C313" s="22"/>
      <c r="D313" s="22"/>
      <c r="E313" s="20"/>
      <c r="F313" s="23" t="s">
        <v>115</v>
      </c>
      <c r="G313" s="23">
        <f>ROUNDUP(H312,1)</f>
        <v>9</v>
      </c>
      <c r="H313" s="23" t="s">
        <v>340</v>
      </c>
    </row>
    <row r="314" spans="1:8" ht="16.5">
      <c r="A314" s="5">
        <v>10.5</v>
      </c>
      <c r="B314" s="11" t="s">
        <v>452</v>
      </c>
      <c r="C314" s="106"/>
      <c r="D314" s="106"/>
      <c r="E314" s="106"/>
      <c r="F314" s="106"/>
      <c r="G314" s="106"/>
      <c r="H314" s="105"/>
    </row>
    <row r="315" spans="1:8" ht="16.5">
      <c r="A315" s="12"/>
      <c r="B315" s="11" t="s">
        <v>269</v>
      </c>
      <c r="C315" s="106"/>
      <c r="D315" s="106"/>
      <c r="E315" s="106"/>
      <c r="F315" s="106"/>
      <c r="G315" s="106"/>
      <c r="H315" s="105"/>
    </row>
    <row r="316" spans="1:8" ht="16.5">
      <c r="A316" s="12"/>
      <c r="B316" s="19" t="s">
        <v>453</v>
      </c>
      <c r="C316" s="106"/>
      <c r="D316" s="106"/>
      <c r="E316" s="106"/>
      <c r="F316" s="106"/>
      <c r="G316" s="106"/>
      <c r="H316" s="105"/>
    </row>
    <row r="317" spans="1:8" ht="33">
      <c r="A317" s="12"/>
      <c r="B317" s="17" t="s">
        <v>454</v>
      </c>
      <c r="C317" s="106">
        <v>2</v>
      </c>
      <c r="D317" s="106">
        <v>1</v>
      </c>
      <c r="E317" s="106">
        <v>8.1750000000000007</v>
      </c>
      <c r="F317" s="106"/>
      <c r="G317" s="106">
        <f>2.85-(0.4+0.075)</f>
        <v>2.375</v>
      </c>
      <c r="H317" s="105">
        <f t="shared" ref="H317:H330" si="16">PRODUCT(C317:G317)</f>
        <v>38.831250000000004</v>
      </c>
    </row>
    <row r="318" spans="1:8" ht="16.5">
      <c r="A318" s="12"/>
      <c r="B318" s="17" t="s">
        <v>241</v>
      </c>
      <c r="C318" s="106">
        <v>2</v>
      </c>
      <c r="D318" s="106">
        <v>-1</v>
      </c>
      <c r="E318" s="106">
        <v>0.9</v>
      </c>
      <c r="F318" s="106"/>
      <c r="G318" s="106">
        <v>2.1</v>
      </c>
      <c r="H318" s="105">
        <f t="shared" si="16"/>
        <v>-3.7800000000000002</v>
      </c>
    </row>
    <row r="319" spans="1:8" ht="16.5">
      <c r="A319" s="12"/>
      <c r="B319" s="17" t="s">
        <v>245</v>
      </c>
      <c r="C319" s="106">
        <v>2</v>
      </c>
      <c r="D319" s="106">
        <v>-1</v>
      </c>
      <c r="E319" s="106">
        <v>0.75</v>
      </c>
      <c r="F319" s="106"/>
      <c r="G319" s="106">
        <v>2.1</v>
      </c>
      <c r="H319" s="105">
        <f>PRODUCT(C319:G319)</f>
        <v>-3.1500000000000004</v>
      </c>
    </row>
    <row r="320" spans="1:8" ht="16.5">
      <c r="A320" s="12"/>
      <c r="B320" s="17" t="s">
        <v>455</v>
      </c>
      <c r="C320" s="106">
        <v>2</v>
      </c>
      <c r="D320" s="106">
        <v>-1</v>
      </c>
      <c r="E320" s="106">
        <v>1.085</v>
      </c>
      <c r="F320" s="106"/>
      <c r="G320" s="106">
        <f>G317</f>
        <v>2.375</v>
      </c>
      <c r="H320" s="105">
        <f>PRODUCT(C320:G320)</f>
        <v>-5.1537499999999996</v>
      </c>
    </row>
    <row r="321" spans="1:8" ht="16.5">
      <c r="A321" s="12"/>
      <c r="B321" s="17" t="s">
        <v>456</v>
      </c>
      <c r="C321" s="106">
        <v>2</v>
      </c>
      <c r="D321" s="106">
        <v>1</v>
      </c>
      <c r="E321" s="106">
        <v>1.2</v>
      </c>
      <c r="F321" s="106"/>
      <c r="G321" s="106">
        <f>2.85-0.125</f>
        <v>2.7250000000000001</v>
      </c>
      <c r="H321" s="105">
        <f t="shared" si="16"/>
        <v>6.54</v>
      </c>
    </row>
    <row r="322" spans="1:8" ht="16.5">
      <c r="A322" s="12"/>
      <c r="B322" s="17" t="s">
        <v>245</v>
      </c>
      <c r="C322" s="106">
        <v>2</v>
      </c>
      <c r="D322" s="106">
        <v>-1</v>
      </c>
      <c r="E322" s="106">
        <v>0.75</v>
      </c>
      <c r="F322" s="106"/>
      <c r="G322" s="106">
        <v>2.1</v>
      </c>
      <c r="H322" s="105">
        <f t="shared" si="16"/>
        <v>-3.1500000000000004</v>
      </c>
    </row>
    <row r="323" spans="1:8" ht="16.5">
      <c r="A323" s="12"/>
      <c r="B323" s="19" t="s">
        <v>457</v>
      </c>
      <c r="C323" s="106"/>
      <c r="D323" s="106"/>
      <c r="E323" s="106"/>
      <c r="F323" s="106"/>
      <c r="G323" s="106"/>
      <c r="H323" s="105"/>
    </row>
    <row r="324" spans="1:8" ht="16.5">
      <c r="A324" s="12"/>
      <c r="B324" s="17" t="s">
        <v>458</v>
      </c>
      <c r="C324" s="106">
        <v>2</v>
      </c>
      <c r="D324" s="106">
        <v>1</v>
      </c>
      <c r="E324" s="106">
        <v>3.05</v>
      </c>
      <c r="F324" s="106"/>
      <c r="G324" s="106">
        <f>+G317</f>
        <v>2.375</v>
      </c>
      <c r="H324" s="105">
        <f t="shared" si="16"/>
        <v>14.487499999999999</v>
      </c>
    </row>
    <row r="325" spans="1:8" ht="16.5">
      <c r="A325" s="12"/>
      <c r="B325" s="17" t="s">
        <v>241</v>
      </c>
      <c r="C325" s="106">
        <v>2</v>
      </c>
      <c r="D325" s="106">
        <v>-1</v>
      </c>
      <c r="E325" s="106">
        <v>0.9</v>
      </c>
      <c r="F325" s="106"/>
      <c r="G325" s="106">
        <v>2.1</v>
      </c>
      <c r="H325" s="105">
        <f>PRODUCT(C325:G325)</f>
        <v>-3.7800000000000002</v>
      </c>
    </row>
    <row r="326" spans="1:8" ht="33">
      <c r="A326" s="12"/>
      <c r="B326" s="17" t="s">
        <v>459</v>
      </c>
      <c r="C326" s="106">
        <v>2</v>
      </c>
      <c r="D326" s="106">
        <v>1</v>
      </c>
      <c r="E326" s="106">
        <v>2.4</v>
      </c>
      <c r="F326" s="106"/>
      <c r="G326" s="106">
        <f>G324</f>
        <v>2.375</v>
      </c>
      <c r="H326" s="105">
        <f t="shared" si="16"/>
        <v>11.4</v>
      </c>
    </row>
    <row r="327" spans="1:8" ht="16.5">
      <c r="A327" s="12"/>
      <c r="B327" s="17" t="s">
        <v>375</v>
      </c>
      <c r="C327" s="106">
        <v>2</v>
      </c>
      <c r="D327" s="106">
        <v>2</v>
      </c>
      <c r="E327" s="106">
        <v>3.1</v>
      </c>
      <c r="F327" s="106"/>
      <c r="G327" s="106">
        <v>2.1</v>
      </c>
      <c r="H327" s="105">
        <f t="shared" si="16"/>
        <v>26.040000000000003</v>
      </c>
    </row>
    <row r="328" spans="1:8" ht="16.5">
      <c r="A328" s="12"/>
      <c r="B328" s="17" t="s">
        <v>460</v>
      </c>
      <c r="C328" s="106">
        <v>2</v>
      </c>
      <c r="D328" s="106">
        <v>-1</v>
      </c>
      <c r="E328" s="106">
        <v>0.75</v>
      </c>
      <c r="F328" s="106"/>
      <c r="G328" s="106">
        <v>2.1</v>
      </c>
      <c r="H328" s="105">
        <f t="shared" si="16"/>
        <v>-3.1500000000000004</v>
      </c>
    </row>
    <row r="329" spans="1:8" ht="16.5">
      <c r="A329" s="12"/>
      <c r="B329" s="17" t="s">
        <v>461</v>
      </c>
      <c r="C329" s="106">
        <v>1</v>
      </c>
      <c r="D329" s="106">
        <v>1</v>
      </c>
      <c r="E329" s="106">
        <v>6.69</v>
      </c>
      <c r="F329" s="106"/>
      <c r="G329" s="106">
        <v>1</v>
      </c>
      <c r="H329" s="105">
        <f t="shared" si="16"/>
        <v>6.69</v>
      </c>
    </row>
    <row r="330" spans="1:8" ht="16.5">
      <c r="A330" s="12"/>
      <c r="B330" s="17" t="s">
        <v>462</v>
      </c>
      <c r="C330" s="106">
        <v>1</v>
      </c>
      <c r="D330" s="106">
        <v>-1</v>
      </c>
      <c r="E330" s="106">
        <v>2</v>
      </c>
      <c r="F330" s="106"/>
      <c r="G330" s="106">
        <v>1</v>
      </c>
      <c r="H330" s="105">
        <f t="shared" si="16"/>
        <v>-2</v>
      </c>
    </row>
    <row r="331" spans="1:8" ht="16.5">
      <c r="A331" s="20"/>
      <c r="B331" s="21" t="s">
        <v>343</v>
      </c>
      <c r="C331" s="22"/>
      <c r="D331" s="22"/>
      <c r="E331" s="20"/>
      <c r="F331" s="20"/>
      <c r="G331" s="20"/>
      <c r="H331" s="20">
        <f>SUM(H317:H330)</f>
        <v>79.825000000000003</v>
      </c>
    </row>
    <row r="332" spans="1:8" ht="16.5">
      <c r="A332" s="20"/>
      <c r="B332" s="21"/>
      <c r="C332" s="22"/>
      <c r="D332" s="22"/>
      <c r="E332" s="20"/>
      <c r="F332" s="23" t="s">
        <v>115</v>
      </c>
      <c r="G332" s="23">
        <f>ROUNDUP(H331,1)</f>
        <v>79.899999999999991</v>
      </c>
      <c r="H332" s="23" t="s">
        <v>360</v>
      </c>
    </row>
    <row r="333" spans="1:8" ht="16.5">
      <c r="A333" s="12"/>
      <c r="B333" s="11" t="s">
        <v>270</v>
      </c>
      <c r="C333" s="106"/>
      <c r="D333" s="106"/>
      <c r="E333" s="106"/>
      <c r="F333" s="106"/>
      <c r="G333" s="106"/>
      <c r="H333" s="105"/>
    </row>
    <row r="334" spans="1:8" ht="16.5">
      <c r="A334" s="12"/>
      <c r="B334" s="17" t="s">
        <v>152</v>
      </c>
      <c r="C334" s="106"/>
      <c r="D334" s="106"/>
      <c r="E334" s="106"/>
      <c r="F334" s="106"/>
      <c r="G334" s="106"/>
      <c r="H334" s="105">
        <f>G332</f>
        <v>79.899999999999991</v>
      </c>
    </row>
    <row r="335" spans="1:8" ht="16.5">
      <c r="A335" s="12"/>
      <c r="B335" s="17"/>
      <c r="C335" s="106"/>
      <c r="D335" s="106"/>
      <c r="E335" s="106"/>
      <c r="F335" s="104" t="s">
        <v>115</v>
      </c>
      <c r="G335" s="6">
        <f>ROUNDUP(H334,1)</f>
        <v>79.900000000000006</v>
      </c>
      <c r="H335" s="6" t="s">
        <v>360</v>
      </c>
    </row>
    <row r="336" spans="1:8" ht="16.5">
      <c r="A336" s="12"/>
      <c r="B336" s="11" t="s">
        <v>271</v>
      </c>
      <c r="C336" s="106"/>
      <c r="D336" s="106"/>
      <c r="E336" s="106"/>
      <c r="F336" s="106"/>
      <c r="G336" s="106"/>
      <c r="H336" s="105"/>
    </row>
    <row r="337" spans="1:8" ht="16.5">
      <c r="A337" s="12"/>
      <c r="B337" s="17" t="s">
        <v>153</v>
      </c>
      <c r="C337" s="106"/>
      <c r="D337" s="106"/>
      <c r="E337" s="106"/>
      <c r="F337" s="106"/>
      <c r="G337" s="106"/>
      <c r="H337" s="6">
        <f>+G335</f>
        <v>79.900000000000006</v>
      </c>
    </row>
    <row r="338" spans="1:8" ht="16.5">
      <c r="A338" s="12"/>
      <c r="B338" s="17"/>
      <c r="C338" s="106"/>
      <c r="D338" s="106"/>
      <c r="E338" s="106"/>
      <c r="F338" s="104" t="s">
        <v>115</v>
      </c>
      <c r="G338" s="6">
        <f>ROUNDUP(H337,1)</f>
        <v>79.900000000000006</v>
      </c>
      <c r="H338" s="6" t="s">
        <v>360</v>
      </c>
    </row>
    <row r="339" spans="1:8" ht="16.5">
      <c r="A339" s="12"/>
      <c r="B339" s="17" t="s">
        <v>683</v>
      </c>
      <c r="C339" s="106"/>
      <c r="D339" s="106"/>
      <c r="E339" s="106"/>
      <c r="F339" s="104"/>
      <c r="G339" s="6"/>
      <c r="H339" s="6"/>
    </row>
    <row r="340" spans="1:8" ht="16.5">
      <c r="A340" s="12"/>
      <c r="B340" s="17" t="s">
        <v>684</v>
      </c>
      <c r="C340" s="106"/>
      <c r="D340" s="106"/>
      <c r="E340" s="106"/>
      <c r="F340" s="104"/>
      <c r="G340" s="6"/>
      <c r="H340" s="6">
        <v>79.900000000000006</v>
      </c>
    </row>
    <row r="341" spans="1:8" ht="16.5">
      <c r="A341" s="12"/>
      <c r="B341" s="17"/>
      <c r="C341" s="106"/>
      <c r="D341" s="106"/>
      <c r="E341" s="106"/>
      <c r="F341" s="104" t="s">
        <v>115</v>
      </c>
      <c r="G341" s="6">
        <v>79.900000000000006</v>
      </c>
      <c r="H341" s="6" t="s">
        <v>360</v>
      </c>
    </row>
    <row r="342" spans="1:8" ht="49.5">
      <c r="A342" s="5">
        <v>11.5</v>
      </c>
      <c r="B342" s="11" t="s">
        <v>463</v>
      </c>
      <c r="C342" s="106"/>
      <c r="D342" s="106"/>
      <c r="E342" s="106"/>
      <c r="F342" s="106"/>
      <c r="G342" s="106"/>
      <c r="H342" s="105"/>
    </row>
    <row r="343" spans="1:8" ht="16.5">
      <c r="A343" s="12"/>
      <c r="B343" s="11" t="s">
        <v>15</v>
      </c>
      <c r="C343" s="106"/>
      <c r="D343" s="106"/>
      <c r="E343" s="106"/>
      <c r="F343" s="106"/>
      <c r="G343" s="106"/>
      <c r="H343" s="105"/>
    </row>
    <row r="344" spans="1:8" ht="16.5">
      <c r="A344" s="12"/>
      <c r="B344" s="17" t="s">
        <v>464</v>
      </c>
      <c r="C344" s="106">
        <v>4</v>
      </c>
      <c r="D344" s="106">
        <v>2</v>
      </c>
      <c r="E344" s="106">
        <v>0.6</v>
      </c>
      <c r="F344" s="106"/>
      <c r="G344" s="106">
        <v>2.1</v>
      </c>
      <c r="H344" s="105">
        <f t="shared" ref="H344:H349" si="17">PRODUCT(C344:G344)</f>
        <v>10.08</v>
      </c>
    </row>
    <row r="345" spans="1:8" ht="16.5">
      <c r="A345" s="12"/>
      <c r="B345" s="17" t="s">
        <v>465</v>
      </c>
      <c r="C345" s="106">
        <v>1</v>
      </c>
      <c r="D345" s="106">
        <v>2</v>
      </c>
      <c r="E345" s="106">
        <v>0.45</v>
      </c>
      <c r="F345" s="106"/>
      <c r="G345" s="106">
        <v>2.1</v>
      </c>
      <c r="H345" s="105">
        <f t="shared" si="17"/>
        <v>1.8900000000000001</v>
      </c>
    </row>
    <row r="346" spans="1:8" ht="16.5">
      <c r="A346" s="12"/>
      <c r="B346" s="17" t="s">
        <v>466</v>
      </c>
      <c r="C346" s="106">
        <v>3</v>
      </c>
      <c r="D346" s="106">
        <v>2</v>
      </c>
      <c r="E346" s="106">
        <v>0.45</v>
      </c>
      <c r="F346" s="106"/>
      <c r="G346" s="106">
        <v>2.1</v>
      </c>
      <c r="H346" s="105">
        <f t="shared" si="17"/>
        <v>5.6700000000000008</v>
      </c>
    </row>
    <row r="347" spans="1:8" ht="16.5">
      <c r="A347" s="12"/>
      <c r="B347" s="17" t="s">
        <v>467</v>
      </c>
      <c r="C347" s="106">
        <v>3</v>
      </c>
      <c r="D347" s="106">
        <v>2</v>
      </c>
      <c r="E347" s="106">
        <v>0.3</v>
      </c>
      <c r="F347" s="106"/>
      <c r="G347" s="106">
        <v>2.1</v>
      </c>
      <c r="H347" s="105">
        <f t="shared" si="17"/>
        <v>3.78</v>
      </c>
    </row>
    <row r="348" spans="1:8" ht="16.5">
      <c r="A348" s="12"/>
      <c r="B348" s="17" t="s">
        <v>132</v>
      </c>
      <c r="C348" s="106">
        <v>2</v>
      </c>
      <c r="D348" s="106">
        <v>2</v>
      </c>
      <c r="E348" s="106">
        <v>0.3</v>
      </c>
      <c r="F348" s="106"/>
      <c r="G348" s="106">
        <v>0.75</v>
      </c>
      <c r="H348" s="105">
        <f t="shared" si="17"/>
        <v>0.89999999999999991</v>
      </c>
    </row>
    <row r="349" spans="1:8" ht="16.5">
      <c r="A349" s="12"/>
      <c r="B349" s="17" t="s">
        <v>468</v>
      </c>
      <c r="C349" s="106">
        <v>2</v>
      </c>
      <c r="D349" s="106">
        <v>2</v>
      </c>
      <c r="E349" s="106">
        <v>0.6</v>
      </c>
      <c r="F349" s="106"/>
      <c r="G349" s="106">
        <v>0.75</v>
      </c>
      <c r="H349" s="105">
        <f t="shared" si="17"/>
        <v>1.7999999999999998</v>
      </c>
    </row>
    <row r="350" spans="1:8" ht="16.5">
      <c r="A350" s="20"/>
      <c r="B350" s="21" t="s">
        <v>343</v>
      </c>
      <c r="C350" s="22"/>
      <c r="D350" s="22"/>
      <c r="E350" s="20"/>
      <c r="F350" s="20"/>
      <c r="G350" s="20"/>
      <c r="H350" s="20">
        <f>SUM(H344:H349)</f>
        <v>24.12</v>
      </c>
    </row>
    <row r="351" spans="1:8" ht="16.5">
      <c r="A351" s="20"/>
      <c r="B351" s="21"/>
      <c r="C351" s="22"/>
      <c r="D351" s="22"/>
      <c r="E351" s="20"/>
      <c r="F351" s="23" t="s">
        <v>115</v>
      </c>
      <c r="G351" s="6">
        <f>ROUNDUP(H350,1)</f>
        <v>24.200000000000003</v>
      </c>
      <c r="H351" s="23" t="s">
        <v>360</v>
      </c>
    </row>
    <row r="352" spans="1:8" ht="16.5">
      <c r="A352" s="12"/>
      <c r="B352" s="11" t="s">
        <v>18</v>
      </c>
      <c r="C352" s="106"/>
      <c r="D352" s="106"/>
      <c r="E352" s="106"/>
      <c r="F352" s="106"/>
      <c r="G352" s="106"/>
      <c r="H352" s="6"/>
    </row>
    <row r="353" spans="1:8" ht="16.5">
      <c r="A353" s="12"/>
      <c r="B353" s="17" t="s">
        <v>19</v>
      </c>
      <c r="C353" s="106"/>
      <c r="D353" s="106"/>
      <c r="E353" s="106"/>
      <c r="F353" s="106"/>
      <c r="G353" s="106"/>
      <c r="H353" s="6">
        <f>+G351</f>
        <v>24.200000000000003</v>
      </c>
    </row>
    <row r="354" spans="1:8" ht="16.5">
      <c r="A354" s="12"/>
      <c r="B354" s="17"/>
      <c r="C354" s="106"/>
      <c r="D354" s="106"/>
      <c r="E354" s="106"/>
      <c r="F354" s="104" t="s">
        <v>115</v>
      </c>
      <c r="G354" s="6">
        <f>ROUNDUP(H353,1)</f>
        <v>24.2</v>
      </c>
      <c r="H354" s="6" t="s">
        <v>360</v>
      </c>
    </row>
    <row r="355" spans="1:8" ht="16.5">
      <c r="A355" s="12"/>
      <c r="B355" s="11" t="s">
        <v>20</v>
      </c>
      <c r="C355" s="106"/>
      <c r="D355" s="106"/>
      <c r="E355" s="106"/>
      <c r="F355" s="106"/>
      <c r="G355" s="106"/>
      <c r="H355" s="6"/>
    </row>
    <row r="356" spans="1:8" ht="16.5">
      <c r="A356" s="12"/>
      <c r="B356" s="17" t="s">
        <v>19</v>
      </c>
      <c r="C356" s="106"/>
      <c r="D356" s="106"/>
      <c r="E356" s="106"/>
      <c r="F356" s="106"/>
      <c r="G356" s="106"/>
      <c r="H356" s="6">
        <f>H353</f>
        <v>24.200000000000003</v>
      </c>
    </row>
    <row r="357" spans="1:8" ht="16.5">
      <c r="A357" s="12"/>
      <c r="B357" s="17"/>
      <c r="C357" s="106"/>
      <c r="D357" s="106"/>
      <c r="E357" s="106"/>
      <c r="F357" s="104" t="s">
        <v>115</v>
      </c>
      <c r="G357" s="6">
        <f>ROUNDUP(H356,1)</f>
        <v>24.2</v>
      </c>
      <c r="H357" s="6" t="s">
        <v>360</v>
      </c>
    </row>
    <row r="358" spans="1:8" ht="16.5">
      <c r="A358" s="12"/>
      <c r="B358" s="17" t="s">
        <v>685</v>
      </c>
      <c r="C358" s="106"/>
      <c r="D358" s="106"/>
      <c r="E358" s="106"/>
      <c r="F358" s="106"/>
      <c r="G358" s="106"/>
      <c r="H358" s="105"/>
    </row>
    <row r="359" spans="1:8" ht="16.5">
      <c r="A359" s="12"/>
      <c r="B359" s="17" t="s">
        <v>19</v>
      </c>
      <c r="C359" s="106"/>
      <c r="D359" s="106"/>
      <c r="E359" s="106"/>
      <c r="F359" s="106"/>
      <c r="G359" s="106"/>
      <c r="H359" s="105">
        <v>24.200000000000003</v>
      </c>
    </row>
    <row r="360" spans="1:8" ht="16.5">
      <c r="A360" s="12"/>
      <c r="B360" s="17"/>
      <c r="C360" s="106"/>
      <c r="D360" s="106"/>
      <c r="E360" s="106"/>
      <c r="F360" s="106" t="s">
        <v>115</v>
      </c>
      <c r="G360" s="105">
        <v>24.2</v>
      </c>
      <c r="H360" s="105" t="s">
        <v>360</v>
      </c>
    </row>
    <row r="361" spans="1:8" ht="49.5">
      <c r="A361" s="5">
        <v>12.1</v>
      </c>
      <c r="B361" s="11" t="s">
        <v>21</v>
      </c>
      <c r="C361" s="106"/>
      <c r="D361" s="106"/>
      <c r="E361" s="106"/>
      <c r="F361" s="106"/>
      <c r="G361" s="106"/>
      <c r="H361" s="105"/>
    </row>
    <row r="362" spans="1:8" ht="16.5">
      <c r="A362" s="12"/>
      <c r="B362" s="11" t="s">
        <v>12</v>
      </c>
      <c r="C362" s="106"/>
      <c r="D362" s="106"/>
      <c r="E362" s="106"/>
      <c r="F362" s="106"/>
      <c r="G362" s="106"/>
      <c r="H362" s="105"/>
    </row>
    <row r="363" spans="1:8" ht="16.5">
      <c r="A363" s="12"/>
      <c r="B363" s="17" t="s">
        <v>22</v>
      </c>
      <c r="C363" s="106">
        <v>1</v>
      </c>
      <c r="D363" s="106">
        <v>2</v>
      </c>
      <c r="E363" s="106">
        <v>3.01</v>
      </c>
      <c r="F363" s="106"/>
      <c r="G363" s="106">
        <v>0.9</v>
      </c>
      <c r="H363" s="6">
        <f>PRODUCT(C363:G363)</f>
        <v>5.4180000000000001</v>
      </c>
    </row>
    <row r="364" spans="1:8" ht="16.5">
      <c r="A364" s="20"/>
      <c r="B364" s="21"/>
      <c r="C364" s="22"/>
      <c r="D364" s="22"/>
      <c r="E364" s="20"/>
      <c r="F364" s="23" t="s">
        <v>115</v>
      </c>
      <c r="G364" s="6">
        <f>ROUNDUP(H363,1)</f>
        <v>5.5</v>
      </c>
      <c r="H364" s="23" t="s">
        <v>360</v>
      </c>
    </row>
    <row r="365" spans="1:8" ht="16.5">
      <c r="A365" s="12"/>
      <c r="B365" s="11" t="s">
        <v>18</v>
      </c>
      <c r="C365" s="106"/>
      <c r="D365" s="106"/>
      <c r="E365" s="106"/>
      <c r="F365" s="106"/>
      <c r="G365" s="106"/>
      <c r="H365" s="105"/>
    </row>
    <row r="366" spans="1:8" ht="16.5">
      <c r="A366" s="12"/>
      <c r="B366" s="17" t="s">
        <v>23</v>
      </c>
      <c r="C366" s="106"/>
      <c r="D366" s="106"/>
      <c r="E366" s="106"/>
      <c r="F366" s="106"/>
      <c r="G366" s="104"/>
      <c r="H366" s="6">
        <f>+G364</f>
        <v>5.5</v>
      </c>
    </row>
    <row r="367" spans="1:8" ht="16.5">
      <c r="A367" s="12"/>
      <c r="B367" s="17"/>
      <c r="C367" s="106"/>
      <c r="D367" s="106"/>
      <c r="E367" s="106"/>
      <c r="F367" s="104" t="s">
        <v>115</v>
      </c>
      <c r="G367" s="6">
        <f>ROUNDUP(H366,1)</f>
        <v>5.5</v>
      </c>
      <c r="H367" s="6" t="s">
        <v>360</v>
      </c>
    </row>
    <row r="368" spans="1:8" ht="16.5">
      <c r="A368" s="12"/>
      <c r="B368" s="11" t="s">
        <v>11</v>
      </c>
      <c r="C368" s="106"/>
      <c r="D368" s="106"/>
      <c r="E368" s="106"/>
      <c r="F368" s="106"/>
      <c r="G368" s="106"/>
      <c r="H368" s="105"/>
    </row>
    <row r="369" spans="1:8" ht="16.5">
      <c r="A369" s="12"/>
      <c r="B369" s="17" t="s">
        <v>23</v>
      </c>
      <c r="C369" s="106"/>
      <c r="D369" s="106"/>
      <c r="E369" s="106"/>
      <c r="F369" s="106"/>
      <c r="G369" s="104"/>
      <c r="H369" s="6">
        <f>H366</f>
        <v>5.5</v>
      </c>
    </row>
    <row r="370" spans="1:8" ht="16.5">
      <c r="A370" s="12"/>
      <c r="B370" s="17"/>
      <c r="C370" s="106"/>
      <c r="D370" s="106"/>
      <c r="E370" s="106"/>
      <c r="F370" s="104" t="s">
        <v>115</v>
      </c>
      <c r="G370" s="6">
        <f>ROUNDUP(H369,1)</f>
        <v>5.5</v>
      </c>
      <c r="H370" s="6" t="s">
        <v>360</v>
      </c>
    </row>
    <row r="371" spans="1:8" ht="16.5">
      <c r="A371" s="12"/>
      <c r="B371" s="11" t="s">
        <v>686</v>
      </c>
      <c r="C371" s="106"/>
      <c r="D371" s="106"/>
      <c r="E371" s="106"/>
      <c r="F371" s="106"/>
      <c r="G371" s="106"/>
      <c r="H371" s="105"/>
    </row>
    <row r="372" spans="1:8" ht="16.5">
      <c r="A372" s="12"/>
      <c r="B372" s="17" t="s">
        <v>23</v>
      </c>
      <c r="C372" s="106"/>
      <c r="D372" s="106"/>
      <c r="E372" s="106"/>
      <c r="F372" s="106"/>
      <c r="G372" s="104"/>
      <c r="H372" s="6">
        <f>H369</f>
        <v>5.5</v>
      </c>
    </row>
    <row r="373" spans="1:8" ht="16.5">
      <c r="A373" s="12"/>
      <c r="B373" s="17"/>
      <c r="C373" s="106"/>
      <c r="D373" s="106"/>
      <c r="E373" s="106"/>
      <c r="F373" s="104" t="s">
        <v>115</v>
      </c>
      <c r="G373" s="6">
        <f>ROUNDUP(H372,1)</f>
        <v>5.5</v>
      </c>
      <c r="H373" s="6" t="s">
        <v>360</v>
      </c>
    </row>
    <row r="374" spans="1:8" ht="16.5">
      <c r="A374" s="5">
        <v>14.1</v>
      </c>
      <c r="B374" s="11" t="s">
        <v>469</v>
      </c>
      <c r="C374" s="106"/>
      <c r="D374" s="106"/>
      <c r="E374" s="106"/>
      <c r="F374" s="106"/>
      <c r="G374" s="106"/>
      <c r="H374" s="6"/>
    </row>
    <row r="375" spans="1:8" ht="16.5">
      <c r="A375" s="12"/>
      <c r="B375" s="11" t="s">
        <v>12</v>
      </c>
      <c r="C375" s="106"/>
      <c r="D375" s="106"/>
      <c r="E375" s="106"/>
      <c r="F375" s="106"/>
      <c r="G375" s="106"/>
      <c r="H375" s="105"/>
    </row>
    <row r="376" spans="1:8" ht="16.5">
      <c r="A376" s="12"/>
      <c r="B376" s="17" t="s">
        <v>239</v>
      </c>
      <c r="C376" s="106">
        <v>4</v>
      </c>
      <c r="D376" s="106">
        <v>4</v>
      </c>
      <c r="E376" s="106">
        <v>1</v>
      </c>
      <c r="F376" s="106">
        <v>0.6</v>
      </c>
      <c r="G376" s="106"/>
      <c r="H376" s="105">
        <f t="shared" ref="H376:H381" si="18">PRODUCT(C376:G376)</f>
        <v>9.6</v>
      </c>
    </row>
    <row r="377" spans="1:8" ht="16.5">
      <c r="A377" s="12"/>
      <c r="B377" s="17" t="s">
        <v>470</v>
      </c>
      <c r="C377" s="106">
        <v>4</v>
      </c>
      <c r="D377" s="106">
        <v>4</v>
      </c>
      <c r="E377" s="106">
        <v>1</v>
      </c>
      <c r="F377" s="106">
        <v>0.45</v>
      </c>
      <c r="G377" s="106"/>
      <c r="H377" s="105">
        <f t="shared" si="18"/>
        <v>7.2</v>
      </c>
    </row>
    <row r="378" spans="1:8" ht="16.5">
      <c r="A378" s="12"/>
      <c r="B378" s="17" t="s">
        <v>273</v>
      </c>
      <c r="C378" s="106">
        <v>2</v>
      </c>
      <c r="D378" s="106">
        <v>8</v>
      </c>
      <c r="E378" s="106">
        <v>0.9</v>
      </c>
      <c r="F378" s="106">
        <v>0.45</v>
      </c>
      <c r="G378" s="106"/>
      <c r="H378" s="105">
        <f t="shared" si="18"/>
        <v>6.48</v>
      </c>
    </row>
    <row r="379" spans="1:8" ht="16.5">
      <c r="A379" s="12"/>
      <c r="B379" s="17" t="s">
        <v>274</v>
      </c>
      <c r="C379" s="106">
        <v>2</v>
      </c>
      <c r="D379" s="106">
        <v>5</v>
      </c>
      <c r="E379" s="106">
        <v>0.9</v>
      </c>
      <c r="F379" s="106">
        <v>0.3</v>
      </c>
      <c r="G379" s="106"/>
      <c r="H379" s="105">
        <f t="shared" si="18"/>
        <v>2.6999999999999997</v>
      </c>
    </row>
    <row r="380" spans="1:8" ht="16.5">
      <c r="A380" s="12"/>
      <c r="B380" s="17" t="s">
        <v>25</v>
      </c>
      <c r="C380" s="106">
        <v>2</v>
      </c>
      <c r="D380" s="106">
        <v>3</v>
      </c>
      <c r="E380" s="106">
        <v>0.75</v>
      </c>
      <c r="F380" s="106">
        <v>0.3</v>
      </c>
      <c r="G380" s="106"/>
      <c r="H380" s="105">
        <f t="shared" si="18"/>
        <v>1.3499999999999999</v>
      </c>
    </row>
    <row r="381" spans="1:8" ht="16.5">
      <c r="A381" s="12"/>
      <c r="B381" s="17" t="s">
        <v>275</v>
      </c>
      <c r="C381" s="106">
        <v>2</v>
      </c>
      <c r="D381" s="106">
        <v>2</v>
      </c>
      <c r="E381" s="106">
        <v>0.3</v>
      </c>
      <c r="F381" s="106">
        <v>0.3</v>
      </c>
      <c r="G381" s="106"/>
      <c r="H381" s="105">
        <f t="shared" si="18"/>
        <v>0.36</v>
      </c>
    </row>
    <row r="382" spans="1:8" ht="16.5">
      <c r="A382" s="20"/>
      <c r="B382" s="21" t="s">
        <v>343</v>
      </c>
      <c r="C382" s="22"/>
      <c r="D382" s="22"/>
      <c r="E382" s="20"/>
      <c r="F382" s="20"/>
      <c r="G382" s="20"/>
      <c r="H382" s="20">
        <f>SUM(H376:H381)</f>
        <v>27.69</v>
      </c>
    </row>
    <row r="383" spans="1:8" ht="16.5">
      <c r="A383" s="20"/>
      <c r="B383" s="21"/>
      <c r="C383" s="22"/>
      <c r="D383" s="22"/>
      <c r="E383" s="20"/>
      <c r="F383" s="23" t="s">
        <v>115</v>
      </c>
      <c r="G383" s="6">
        <f>ROUNDUP(H382,1)</f>
        <v>27.700000000000003</v>
      </c>
      <c r="H383" s="23" t="s">
        <v>360</v>
      </c>
    </row>
    <row r="384" spans="1:8" ht="16.5">
      <c r="A384" s="12"/>
      <c r="B384" s="11" t="s">
        <v>10</v>
      </c>
      <c r="C384" s="106"/>
      <c r="D384" s="106"/>
      <c r="E384" s="106"/>
      <c r="F384" s="106"/>
      <c r="G384" s="106"/>
      <c r="H384" s="105"/>
    </row>
    <row r="385" spans="1:8" ht="16.5">
      <c r="A385" s="12"/>
      <c r="B385" s="17" t="s">
        <v>23</v>
      </c>
      <c r="C385" s="106"/>
      <c r="D385" s="106"/>
      <c r="E385" s="106"/>
      <c r="F385" s="106"/>
      <c r="G385" s="106"/>
      <c r="H385" s="6">
        <f>G383</f>
        <v>27.700000000000003</v>
      </c>
    </row>
    <row r="386" spans="1:8" ht="16.5">
      <c r="A386" s="12"/>
      <c r="B386" s="17"/>
      <c r="C386" s="106"/>
      <c r="D386" s="106"/>
      <c r="E386" s="106"/>
      <c r="F386" s="104" t="s">
        <v>115</v>
      </c>
      <c r="G386" s="6">
        <f>ROUNDUP(H385,1)</f>
        <v>27.7</v>
      </c>
      <c r="H386" s="6" t="s">
        <v>360</v>
      </c>
    </row>
    <row r="387" spans="1:8" ht="16.5">
      <c r="A387" s="12"/>
      <c r="B387" s="11" t="s">
        <v>8</v>
      </c>
      <c r="C387" s="106"/>
      <c r="D387" s="106"/>
      <c r="E387" s="106"/>
      <c r="F387" s="106"/>
      <c r="G387" s="106"/>
      <c r="H387" s="105"/>
    </row>
    <row r="388" spans="1:8" ht="16.5">
      <c r="A388" s="12"/>
      <c r="B388" s="17" t="s">
        <v>23</v>
      </c>
      <c r="C388" s="106"/>
      <c r="D388" s="106"/>
      <c r="E388" s="106"/>
      <c r="F388" s="106"/>
      <c r="G388" s="106"/>
      <c r="H388" s="6">
        <f>G386</f>
        <v>27.7</v>
      </c>
    </row>
    <row r="389" spans="1:8" ht="16.5">
      <c r="A389" s="12"/>
      <c r="B389" s="17"/>
      <c r="C389" s="106"/>
      <c r="D389" s="106"/>
      <c r="E389" s="106"/>
      <c r="F389" s="104" t="s">
        <v>115</v>
      </c>
      <c r="G389" s="6">
        <f>ROUNDUP(H388,1)</f>
        <v>27.7</v>
      </c>
      <c r="H389" s="6" t="s">
        <v>360</v>
      </c>
    </row>
    <row r="390" spans="1:8" ht="16.5">
      <c r="A390" s="12"/>
      <c r="B390" s="11" t="s">
        <v>685</v>
      </c>
      <c r="C390" s="106"/>
      <c r="D390" s="106"/>
      <c r="E390" s="106"/>
      <c r="F390" s="106"/>
      <c r="G390" s="106"/>
      <c r="H390" s="105"/>
    </row>
    <row r="391" spans="1:8" ht="16.5">
      <c r="A391" s="12"/>
      <c r="B391" s="17" t="s">
        <v>23</v>
      </c>
      <c r="C391" s="106"/>
      <c r="D391" s="106"/>
      <c r="E391" s="106"/>
      <c r="F391" s="106"/>
      <c r="G391" s="106"/>
      <c r="H391" s="6">
        <f>G389</f>
        <v>27.7</v>
      </c>
    </row>
    <row r="392" spans="1:8" ht="16.5">
      <c r="A392" s="12"/>
      <c r="B392" s="17"/>
      <c r="C392" s="106"/>
      <c r="D392" s="106"/>
      <c r="E392" s="106"/>
      <c r="F392" s="104" t="s">
        <v>115</v>
      </c>
      <c r="G392" s="6">
        <f>ROUNDUP(H391,1)</f>
        <v>27.7</v>
      </c>
      <c r="H392" s="6" t="s">
        <v>360</v>
      </c>
    </row>
    <row r="393" spans="1:8" ht="16.5">
      <c r="A393" s="5" t="s">
        <v>26</v>
      </c>
      <c r="B393" s="11" t="s">
        <v>27</v>
      </c>
      <c r="C393" s="106"/>
      <c r="D393" s="106"/>
      <c r="E393" s="106"/>
      <c r="F393" s="106"/>
      <c r="G393" s="106"/>
      <c r="H393" s="105"/>
    </row>
    <row r="394" spans="1:8" ht="16.5">
      <c r="A394" s="12"/>
      <c r="B394" s="11" t="s">
        <v>28</v>
      </c>
      <c r="C394" s="106"/>
      <c r="D394" s="106"/>
      <c r="E394" s="106"/>
      <c r="F394" s="106"/>
      <c r="G394" s="106"/>
      <c r="H394" s="105"/>
    </row>
    <row r="395" spans="1:8" ht="16.5">
      <c r="A395" s="12"/>
      <c r="B395" s="17" t="s">
        <v>471</v>
      </c>
      <c r="C395" s="106">
        <v>1</v>
      </c>
      <c r="D395" s="106">
        <f>+D483</f>
        <v>2</v>
      </c>
      <c r="E395" s="106">
        <v>0.9</v>
      </c>
      <c r="F395" s="106">
        <v>0.9</v>
      </c>
      <c r="G395" s="106"/>
      <c r="H395" s="105">
        <f>PRODUCT(C395:G395)</f>
        <v>1.62</v>
      </c>
    </row>
    <row r="396" spans="1:8" ht="16.5">
      <c r="A396" s="20"/>
      <c r="B396" s="21"/>
      <c r="C396" s="22"/>
      <c r="D396" s="22"/>
      <c r="E396" s="20"/>
      <c r="F396" s="23" t="s">
        <v>115</v>
      </c>
      <c r="G396" s="6">
        <f>ROUNDUP(H395,1)</f>
        <v>1.7000000000000002</v>
      </c>
      <c r="H396" s="23" t="s">
        <v>360</v>
      </c>
    </row>
    <row r="397" spans="1:8" ht="16.5">
      <c r="A397" s="12"/>
      <c r="B397" s="11" t="s">
        <v>29</v>
      </c>
      <c r="C397" s="106"/>
      <c r="D397" s="106"/>
      <c r="E397" s="106"/>
      <c r="F397" s="106"/>
      <c r="G397" s="106"/>
      <c r="H397" s="105"/>
    </row>
    <row r="398" spans="1:8" ht="16.5">
      <c r="A398" s="12"/>
      <c r="B398" s="17" t="s">
        <v>30</v>
      </c>
      <c r="C398" s="106">
        <v>2</v>
      </c>
      <c r="D398" s="106">
        <v>2</v>
      </c>
      <c r="E398" s="106">
        <v>0.9</v>
      </c>
      <c r="F398" s="106">
        <v>0.45</v>
      </c>
      <c r="G398" s="106"/>
      <c r="H398" s="105">
        <f>PRODUCT(C398:G398)</f>
        <v>1.62</v>
      </c>
    </row>
    <row r="399" spans="1:8" ht="16.5">
      <c r="A399" s="12"/>
      <c r="B399" s="17" t="s">
        <v>24</v>
      </c>
      <c r="C399" s="106">
        <v>2</v>
      </c>
      <c r="D399" s="106">
        <v>1</v>
      </c>
      <c r="E399" s="106">
        <v>0.75</v>
      </c>
      <c r="F399" s="106">
        <v>0.3</v>
      </c>
      <c r="G399" s="106"/>
      <c r="H399" s="105">
        <f>PRODUCT(C399:G399)</f>
        <v>0.44999999999999996</v>
      </c>
    </row>
    <row r="400" spans="1:8" ht="16.5">
      <c r="A400" s="20"/>
      <c r="B400" s="21" t="s">
        <v>343</v>
      </c>
      <c r="C400" s="22"/>
      <c r="D400" s="22"/>
      <c r="E400" s="20"/>
      <c r="F400" s="20"/>
      <c r="G400" s="20"/>
      <c r="H400" s="20">
        <f>SUM(H398:H399)</f>
        <v>2.0700000000000003</v>
      </c>
    </row>
    <row r="401" spans="1:8" ht="16.5">
      <c r="A401" s="20"/>
      <c r="B401" s="21"/>
      <c r="C401" s="22"/>
      <c r="D401" s="22"/>
      <c r="E401" s="20"/>
      <c r="F401" s="23" t="s">
        <v>115</v>
      </c>
      <c r="G401" s="6">
        <f>ROUNDUP(H400,1)</f>
        <v>2.1</v>
      </c>
      <c r="H401" s="23" t="s">
        <v>360</v>
      </c>
    </row>
    <row r="402" spans="1:8" ht="16.5">
      <c r="A402" s="12"/>
      <c r="B402" s="11" t="s">
        <v>31</v>
      </c>
      <c r="C402" s="106"/>
      <c r="D402" s="106"/>
      <c r="E402" s="106"/>
      <c r="F402" s="106"/>
      <c r="G402" s="106"/>
      <c r="H402" s="6"/>
    </row>
    <row r="403" spans="1:8" ht="16.5">
      <c r="A403" s="12"/>
      <c r="B403" s="17" t="s">
        <v>23</v>
      </c>
      <c r="C403" s="106"/>
      <c r="D403" s="106"/>
      <c r="E403" s="106"/>
      <c r="F403" s="106"/>
      <c r="G403" s="104"/>
      <c r="H403" s="6">
        <f>+G401</f>
        <v>2.1</v>
      </c>
    </row>
    <row r="404" spans="1:8" ht="16.5">
      <c r="A404" s="12"/>
      <c r="B404" s="17"/>
      <c r="C404" s="106"/>
      <c r="D404" s="106"/>
      <c r="E404" s="106"/>
      <c r="F404" s="104" t="s">
        <v>115</v>
      </c>
      <c r="G404" s="6">
        <f>ROUNDUP(H403,1)</f>
        <v>2.1</v>
      </c>
      <c r="H404" s="6" t="s">
        <v>360</v>
      </c>
    </row>
    <row r="405" spans="1:8" ht="16.5">
      <c r="A405" s="12"/>
      <c r="B405" s="11" t="s">
        <v>32</v>
      </c>
      <c r="C405" s="106"/>
      <c r="D405" s="106"/>
      <c r="E405" s="106"/>
      <c r="F405" s="106"/>
      <c r="G405" s="106"/>
      <c r="H405" s="6"/>
    </row>
    <row r="406" spans="1:8" ht="16.5">
      <c r="A406" s="12"/>
      <c r="B406" s="17" t="s">
        <v>23</v>
      </c>
      <c r="C406" s="106"/>
      <c r="D406" s="106"/>
      <c r="E406" s="106"/>
      <c r="F406" s="106"/>
      <c r="G406" s="104"/>
      <c r="H406" s="6">
        <f>+G404</f>
        <v>2.1</v>
      </c>
    </row>
    <row r="407" spans="1:8" ht="16.5">
      <c r="A407" s="12"/>
      <c r="B407" s="17"/>
      <c r="C407" s="106"/>
      <c r="D407" s="106"/>
      <c r="E407" s="106"/>
      <c r="F407" s="104" t="s">
        <v>115</v>
      </c>
      <c r="G407" s="6">
        <f>ROUNDUP(H406,1)</f>
        <v>2.1</v>
      </c>
      <c r="H407" s="6" t="s">
        <v>360</v>
      </c>
    </row>
    <row r="408" spans="1:8" ht="16.5">
      <c r="A408" s="12"/>
      <c r="B408" s="11" t="s">
        <v>687</v>
      </c>
      <c r="C408" s="106"/>
      <c r="D408" s="106"/>
      <c r="E408" s="106"/>
      <c r="F408" s="106"/>
      <c r="G408" s="106"/>
      <c r="H408" s="6"/>
    </row>
    <row r="409" spans="1:8" ht="16.5">
      <c r="A409" s="12"/>
      <c r="B409" s="17" t="s">
        <v>23</v>
      </c>
      <c r="C409" s="106"/>
      <c r="D409" s="106"/>
      <c r="E409" s="106"/>
      <c r="F409" s="106"/>
      <c r="G409" s="104"/>
      <c r="H409" s="6">
        <f>+G407</f>
        <v>2.1</v>
      </c>
    </row>
    <row r="410" spans="1:8" ht="16.5">
      <c r="A410" s="12"/>
      <c r="B410" s="17"/>
      <c r="C410" s="106"/>
      <c r="D410" s="106"/>
      <c r="E410" s="106"/>
      <c r="F410" s="104" t="s">
        <v>115</v>
      </c>
      <c r="G410" s="6">
        <f>ROUNDUP(H409,1)</f>
        <v>2.1</v>
      </c>
      <c r="H410" s="6" t="s">
        <v>360</v>
      </c>
    </row>
    <row r="411" spans="1:8" ht="33">
      <c r="A411" s="5" t="s">
        <v>472</v>
      </c>
      <c r="B411" s="11" t="s">
        <v>473</v>
      </c>
      <c r="C411" s="106"/>
      <c r="D411" s="106"/>
      <c r="E411" s="106"/>
      <c r="F411" s="106"/>
      <c r="G411" s="106"/>
      <c r="H411" s="105"/>
    </row>
    <row r="412" spans="1:8" ht="16.5">
      <c r="A412" s="12"/>
      <c r="B412" s="11" t="s">
        <v>33</v>
      </c>
      <c r="C412" s="106"/>
      <c r="D412" s="106"/>
      <c r="E412" s="106"/>
      <c r="F412" s="106"/>
      <c r="G412" s="106"/>
      <c r="H412" s="105"/>
    </row>
    <row r="413" spans="1:8" ht="16.5">
      <c r="A413" s="12"/>
      <c r="B413" s="17" t="s">
        <v>34</v>
      </c>
      <c r="C413" s="106">
        <v>2</v>
      </c>
      <c r="D413" s="106">
        <v>1</v>
      </c>
      <c r="E413" s="106">
        <f>(3.1+1.73)</f>
        <v>4.83</v>
      </c>
      <c r="F413" s="106">
        <v>0.6</v>
      </c>
      <c r="G413" s="106"/>
      <c r="H413" s="6">
        <f>PRODUCT(C413:G413)</f>
        <v>5.7960000000000003</v>
      </c>
    </row>
    <row r="414" spans="1:8" ht="16.5">
      <c r="A414" s="12"/>
      <c r="B414" s="17"/>
      <c r="C414" s="106"/>
      <c r="D414" s="106"/>
      <c r="E414" s="106"/>
      <c r="F414" s="104" t="s">
        <v>115</v>
      </c>
      <c r="G414" s="6">
        <f>ROUNDUP(H413,1)</f>
        <v>5.8</v>
      </c>
      <c r="H414" s="6" t="s">
        <v>360</v>
      </c>
    </row>
    <row r="415" spans="1:8" ht="16.5">
      <c r="A415" s="12"/>
      <c r="B415" s="11" t="s">
        <v>18</v>
      </c>
      <c r="C415" s="106"/>
      <c r="D415" s="106"/>
      <c r="E415" s="106"/>
      <c r="F415" s="106"/>
      <c r="G415" s="106"/>
      <c r="H415" s="105"/>
    </row>
    <row r="416" spans="1:8" ht="16.5">
      <c r="A416" s="12"/>
      <c r="B416" s="17" t="s">
        <v>23</v>
      </c>
      <c r="C416" s="106"/>
      <c r="D416" s="106"/>
      <c r="E416" s="106"/>
      <c r="F416" s="106"/>
      <c r="G416" s="106"/>
      <c r="H416" s="6">
        <f>+G414</f>
        <v>5.8</v>
      </c>
    </row>
    <row r="417" spans="1:8" ht="16.5">
      <c r="A417" s="12"/>
      <c r="B417" s="17"/>
      <c r="C417" s="106"/>
      <c r="D417" s="106"/>
      <c r="E417" s="106"/>
      <c r="F417" s="104" t="s">
        <v>115</v>
      </c>
      <c r="G417" s="6">
        <f>ROUNDUP(H416,1)</f>
        <v>5.8</v>
      </c>
      <c r="H417" s="6" t="s">
        <v>360</v>
      </c>
    </row>
    <row r="418" spans="1:8" ht="16.5">
      <c r="A418" s="12"/>
      <c r="B418" s="11" t="s">
        <v>13</v>
      </c>
      <c r="C418" s="106"/>
      <c r="D418" s="106"/>
      <c r="E418" s="106"/>
      <c r="F418" s="106"/>
      <c r="G418" s="106"/>
      <c r="H418" s="6"/>
    </row>
    <row r="419" spans="1:8" ht="16.5">
      <c r="A419" s="12"/>
      <c r="B419" s="17" t="s">
        <v>23</v>
      </c>
      <c r="C419" s="106"/>
      <c r="D419" s="106"/>
      <c r="E419" s="106"/>
      <c r="F419" s="106"/>
      <c r="G419" s="106"/>
      <c r="H419" s="6">
        <f>+G417</f>
        <v>5.8</v>
      </c>
    </row>
    <row r="420" spans="1:8" ht="16.5">
      <c r="A420" s="12"/>
      <c r="B420" s="17"/>
      <c r="C420" s="106"/>
      <c r="D420" s="106"/>
      <c r="E420" s="106"/>
      <c r="F420" s="104" t="s">
        <v>115</v>
      </c>
      <c r="G420" s="6">
        <f>ROUNDUP(H419,1)</f>
        <v>5.8</v>
      </c>
      <c r="H420" s="6" t="s">
        <v>360</v>
      </c>
    </row>
    <row r="421" spans="1:8" ht="16.5">
      <c r="A421" s="12"/>
      <c r="B421" s="11" t="s">
        <v>685</v>
      </c>
      <c r="C421" s="106"/>
      <c r="D421" s="106"/>
      <c r="E421" s="106"/>
      <c r="F421" s="106"/>
      <c r="G421" s="106"/>
      <c r="H421" s="6"/>
    </row>
    <row r="422" spans="1:8" ht="16.5">
      <c r="A422" s="12"/>
      <c r="B422" s="17" t="s">
        <v>23</v>
      </c>
      <c r="C422" s="106"/>
      <c r="D422" s="106"/>
      <c r="E422" s="106"/>
      <c r="F422" s="106"/>
      <c r="G422" s="106"/>
      <c r="H422" s="6">
        <f>+G420</f>
        <v>5.8</v>
      </c>
    </row>
    <row r="423" spans="1:8" ht="16.5">
      <c r="A423" s="12"/>
      <c r="B423" s="17"/>
      <c r="C423" s="106"/>
      <c r="D423" s="106"/>
      <c r="E423" s="106"/>
      <c r="F423" s="104" t="s">
        <v>115</v>
      </c>
      <c r="G423" s="6">
        <f>ROUNDUP(H422,1)</f>
        <v>5.8</v>
      </c>
      <c r="H423" s="6" t="s">
        <v>360</v>
      </c>
    </row>
    <row r="424" spans="1:8" ht="33">
      <c r="A424" s="5">
        <v>16.100000000000001</v>
      </c>
      <c r="B424" s="11" t="s">
        <v>474</v>
      </c>
      <c r="C424" s="106"/>
      <c r="D424" s="106"/>
      <c r="E424" s="106"/>
      <c r="F424" s="106"/>
      <c r="G424" s="106"/>
      <c r="H424" s="6"/>
    </row>
    <row r="425" spans="1:8" ht="16.5">
      <c r="A425" s="12"/>
      <c r="B425" s="11" t="s">
        <v>6</v>
      </c>
      <c r="C425" s="106"/>
      <c r="D425" s="106"/>
      <c r="E425" s="106"/>
      <c r="F425" s="106"/>
      <c r="G425" s="106"/>
      <c r="H425" s="105"/>
    </row>
    <row r="426" spans="1:8" ht="16.5">
      <c r="A426" s="12"/>
      <c r="B426" s="17" t="s">
        <v>35</v>
      </c>
      <c r="C426" s="106">
        <v>2</v>
      </c>
      <c r="D426" s="106">
        <v>2</v>
      </c>
      <c r="E426" s="106">
        <v>0.75</v>
      </c>
      <c r="F426" s="106"/>
      <c r="G426" s="106">
        <v>0.6</v>
      </c>
      <c r="H426" s="105">
        <f>PRODUCT(C426:G426)</f>
        <v>1.7999999999999998</v>
      </c>
    </row>
    <row r="427" spans="1:8" ht="16.5">
      <c r="A427" s="12"/>
      <c r="B427" s="17" t="s">
        <v>36</v>
      </c>
      <c r="C427" s="106">
        <v>1</v>
      </c>
      <c r="D427" s="106">
        <v>1</v>
      </c>
      <c r="E427" s="106">
        <v>1.5</v>
      </c>
      <c r="F427" s="106"/>
      <c r="G427" s="106">
        <v>1.35</v>
      </c>
      <c r="H427" s="105">
        <f>PRODUCT(C427:G427)</f>
        <v>2.0250000000000004</v>
      </c>
    </row>
    <row r="428" spans="1:8" ht="16.5">
      <c r="A428" s="20"/>
      <c r="B428" s="21" t="s">
        <v>343</v>
      </c>
      <c r="C428" s="22"/>
      <c r="D428" s="22"/>
      <c r="E428" s="20"/>
      <c r="F428" s="20"/>
      <c r="G428" s="20"/>
      <c r="H428" s="20">
        <v>0.17</v>
      </c>
    </row>
    <row r="429" spans="1:8" ht="16.5">
      <c r="A429" s="20"/>
      <c r="B429" s="21"/>
      <c r="C429" s="22"/>
      <c r="D429" s="22"/>
      <c r="E429" s="20"/>
      <c r="F429" s="20"/>
      <c r="G429" s="20"/>
      <c r="H429" s="23">
        <f>SUM(H426:H428)</f>
        <v>3.9950000000000001</v>
      </c>
    </row>
    <row r="430" spans="1:8" ht="16.5">
      <c r="A430" s="20"/>
      <c r="B430" s="21"/>
      <c r="C430" s="22"/>
      <c r="D430" s="22"/>
      <c r="E430" s="20"/>
      <c r="F430" s="23" t="s">
        <v>115</v>
      </c>
      <c r="G430" s="23">
        <f>H429</f>
        <v>3.9950000000000001</v>
      </c>
      <c r="H430" s="23" t="s">
        <v>360</v>
      </c>
    </row>
    <row r="431" spans="1:8" ht="16.5">
      <c r="A431" s="12"/>
      <c r="B431" s="11" t="s">
        <v>10</v>
      </c>
      <c r="C431" s="106"/>
      <c r="D431" s="106"/>
      <c r="E431" s="106"/>
      <c r="F431" s="106"/>
      <c r="G431" s="106"/>
      <c r="H431" s="105"/>
    </row>
    <row r="432" spans="1:8" ht="16.5">
      <c r="A432" s="12"/>
      <c r="B432" s="17" t="s">
        <v>23</v>
      </c>
      <c r="C432" s="106"/>
      <c r="D432" s="106"/>
      <c r="E432" s="106"/>
      <c r="F432" s="106"/>
      <c r="G432" s="104"/>
      <c r="H432" s="6">
        <f>+G430</f>
        <v>3.9950000000000001</v>
      </c>
    </row>
    <row r="433" spans="1:8" ht="16.5">
      <c r="A433" s="12"/>
      <c r="B433" s="17"/>
      <c r="C433" s="106"/>
      <c r="D433" s="106"/>
      <c r="E433" s="106"/>
      <c r="F433" s="104" t="s">
        <v>115</v>
      </c>
      <c r="G433" s="6">
        <f>ROUNDUP(H432,1)</f>
        <v>4</v>
      </c>
      <c r="H433" s="6" t="s">
        <v>360</v>
      </c>
    </row>
    <row r="434" spans="1:8" ht="16.5">
      <c r="A434" s="12"/>
      <c r="B434" s="11" t="s">
        <v>13</v>
      </c>
      <c r="C434" s="106"/>
      <c r="D434" s="106"/>
      <c r="E434" s="106"/>
      <c r="F434" s="106"/>
      <c r="G434" s="106"/>
      <c r="H434" s="6"/>
    </row>
    <row r="435" spans="1:8" ht="16.5">
      <c r="A435" s="12"/>
      <c r="B435" s="17" t="s">
        <v>23</v>
      </c>
      <c r="C435" s="106"/>
      <c r="D435" s="106"/>
      <c r="E435" s="106"/>
      <c r="F435" s="106"/>
      <c r="G435" s="104"/>
      <c r="H435" s="6">
        <f>+H432</f>
        <v>3.9950000000000001</v>
      </c>
    </row>
    <row r="436" spans="1:8" ht="16.5">
      <c r="A436" s="12"/>
      <c r="B436" s="17"/>
      <c r="C436" s="106"/>
      <c r="D436" s="106"/>
      <c r="E436" s="106"/>
      <c r="F436" s="104" t="s">
        <v>115</v>
      </c>
      <c r="G436" s="6">
        <f>ROUNDUP(H435,1)</f>
        <v>4</v>
      </c>
      <c r="H436" s="6" t="s">
        <v>360</v>
      </c>
    </row>
    <row r="437" spans="1:8" ht="16.5">
      <c r="A437" s="12"/>
      <c r="B437" s="11" t="s">
        <v>9</v>
      </c>
      <c r="C437" s="106"/>
      <c r="D437" s="106"/>
      <c r="E437" s="106"/>
      <c r="F437" s="106"/>
      <c r="G437" s="106"/>
      <c r="H437" s="6"/>
    </row>
    <row r="438" spans="1:8" ht="16.5">
      <c r="A438" s="12"/>
      <c r="B438" s="17" t="s">
        <v>23</v>
      </c>
      <c r="C438" s="106"/>
      <c r="D438" s="106"/>
      <c r="E438" s="106"/>
      <c r="F438" s="106"/>
      <c r="G438" s="104"/>
      <c r="H438" s="6">
        <f>+H435</f>
        <v>3.9950000000000001</v>
      </c>
    </row>
    <row r="439" spans="1:8" ht="16.5">
      <c r="A439" s="12"/>
      <c r="B439" s="17"/>
      <c r="C439" s="106"/>
      <c r="D439" s="106"/>
      <c r="E439" s="106"/>
      <c r="F439" s="104" t="s">
        <v>115</v>
      </c>
      <c r="G439" s="6">
        <f>ROUNDUP(H438,1)</f>
        <v>4</v>
      </c>
      <c r="H439" s="6" t="s">
        <v>360</v>
      </c>
    </row>
    <row r="440" spans="1:8" ht="16.5">
      <c r="A440" s="12"/>
      <c r="B440" s="11" t="s">
        <v>688</v>
      </c>
      <c r="C440" s="106"/>
      <c r="D440" s="106"/>
      <c r="E440" s="106"/>
      <c r="F440" s="106"/>
      <c r="G440" s="106"/>
      <c r="H440" s="105"/>
    </row>
    <row r="441" spans="1:8" ht="16.5">
      <c r="A441" s="12"/>
      <c r="B441" s="17" t="s">
        <v>37</v>
      </c>
      <c r="C441" s="106">
        <v>1</v>
      </c>
      <c r="D441" s="106">
        <v>1</v>
      </c>
      <c r="E441" s="106">
        <v>1.5</v>
      </c>
      <c r="F441" s="106"/>
      <c r="G441" s="106">
        <v>1.35</v>
      </c>
      <c r="H441" s="105">
        <f>PRODUCT(C441:G441)</f>
        <v>2.0250000000000004</v>
      </c>
    </row>
    <row r="442" spans="1:8" ht="16.5">
      <c r="A442" s="12"/>
      <c r="B442" s="17"/>
      <c r="C442" s="106"/>
      <c r="D442" s="106"/>
      <c r="E442" s="106"/>
      <c r="F442" s="104" t="s">
        <v>115</v>
      </c>
      <c r="G442" s="6">
        <f>ROUNDUP(H441,1)</f>
        <v>2.1</v>
      </c>
      <c r="H442" s="6" t="s">
        <v>360</v>
      </c>
    </row>
    <row r="443" spans="1:8" ht="16.5">
      <c r="A443" s="12">
        <v>21.6</v>
      </c>
      <c r="B443" s="11" t="s">
        <v>475</v>
      </c>
      <c r="C443" s="106"/>
      <c r="D443" s="106"/>
      <c r="E443" s="106"/>
      <c r="F443" s="106"/>
      <c r="G443" s="106"/>
      <c r="H443" s="105"/>
    </row>
    <row r="444" spans="1:8" ht="16.5">
      <c r="A444" s="12"/>
      <c r="B444" s="11" t="s">
        <v>38</v>
      </c>
      <c r="C444" s="106"/>
      <c r="D444" s="106"/>
      <c r="E444" s="106"/>
      <c r="F444" s="106"/>
      <c r="G444" s="106"/>
      <c r="H444" s="105"/>
    </row>
    <row r="445" spans="1:8" ht="16.5">
      <c r="A445" s="12"/>
      <c r="B445" s="17" t="s">
        <v>276</v>
      </c>
      <c r="C445" s="106">
        <v>2</v>
      </c>
      <c r="D445" s="106">
        <v>8</v>
      </c>
      <c r="E445" s="106"/>
      <c r="F445" s="106"/>
      <c r="G445" s="106"/>
      <c r="H445" s="105">
        <f>PRODUCT(C445:G445)</f>
        <v>16</v>
      </c>
    </row>
    <row r="446" spans="1:8" ht="16.5">
      <c r="A446" s="12"/>
      <c r="B446" s="17"/>
      <c r="C446" s="106"/>
      <c r="D446" s="106"/>
      <c r="E446" s="106"/>
      <c r="F446" s="104" t="s">
        <v>115</v>
      </c>
      <c r="G446" s="6">
        <f>ROUNDUP(H445,1)</f>
        <v>16</v>
      </c>
      <c r="H446" s="6" t="s">
        <v>339</v>
      </c>
    </row>
    <row r="447" spans="1:8" ht="16.5">
      <c r="A447" s="5">
        <v>21.2</v>
      </c>
      <c r="B447" s="11" t="s">
        <v>221</v>
      </c>
      <c r="C447" s="106"/>
      <c r="D447" s="106"/>
      <c r="E447" s="106"/>
      <c r="F447" s="106"/>
      <c r="G447" s="106"/>
      <c r="H447" s="6"/>
    </row>
    <row r="448" spans="1:8" ht="25.5" customHeight="1">
      <c r="A448" s="5"/>
      <c r="B448" s="17" t="s">
        <v>222</v>
      </c>
      <c r="C448" s="106"/>
      <c r="D448" s="106"/>
      <c r="E448" s="106"/>
      <c r="F448" s="106"/>
      <c r="G448" s="106"/>
      <c r="H448" s="6"/>
    </row>
    <row r="449" spans="1:8" ht="16.5">
      <c r="A449" s="12"/>
      <c r="B449" s="17" t="s">
        <v>39</v>
      </c>
      <c r="C449" s="106">
        <v>8</v>
      </c>
      <c r="D449" s="106">
        <v>2</v>
      </c>
      <c r="E449" s="106">
        <v>2.1</v>
      </c>
      <c r="F449" s="106">
        <v>0.1</v>
      </c>
      <c r="G449" s="106">
        <v>7.4999999999999997E-2</v>
      </c>
      <c r="H449" s="18">
        <f>PRODUCT(C449:G449)</f>
        <v>0.252</v>
      </c>
    </row>
    <row r="450" spans="1:8" ht="16.5">
      <c r="A450" s="12"/>
      <c r="B450" s="17"/>
      <c r="C450" s="106"/>
      <c r="D450" s="106"/>
      <c r="E450" s="106"/>
      <c r="F450" s="104" t="s">
        <v>115</v>
      </c>
      <c r="G450" s="24">
        <f>H449</f>
        <v>0.252</v>
      </c>
      <c r="H450" s="6" t="s">
        <v>340</v>
      </c>
    </row>
    <row r="451" spans="1:8" ht="16.5">
      <c r="A451" s="12"/>
      <c r="B451" s="17" t="s">
        <v>223</v>
      </c>
      <c r="C451" s="106"/>
      <c r="D451" s="106"/>
      <c r="E451" s="106"/>
      <c r="F451" s="106"/>
      <c r="G451" s="106"/>
      <c r="H451" s="6"/>
    </row>
    <row r="452" spans="1:8" ht="16.5">
      <c r="A452" s="12"/>
      <c r="B452" s="17" t="s">
        <v>39</v>
      </c>
      <c r="C452" s="106">
        <v>8</v>
      </c>
      <c r="D452" s="106">
        <v>2</v>
      </c>
      <c r="E452" s="106">
        <v>1</v>
      </c>
      <c r="F452" s="106">
        <v>0.1</v>
      </c>
      <c r="G452" s="106">
        <v>7.4999999999999997E-2</v>
      </c>
      <c r="H452" s="18">
        <f>PRODUCT(C452:G452)</f>
        <v>0.12</v>
      </c>
    </row>
    <row r="453" spans="1:8" ht="16.5">
      <c r="A453" s="12"/>
      <c r="B453" s="17"/>
      <c r="C453" s="106"/>
      <c r="D453" s="106"/>
      <c r="E453" s="106"/>
      <c r="F453" s="104" t="s">
        <v>115</v>
      </c>
      <c r="G453" s="24">
        <f>H452</f>
        <v>0.12</v>
      </c>
      <c r="H453" s="6" t="s">
        <v>340</v>
      </c>
    </row>
    <row r="454" spans="1:8" ht="16.5">
      <c r="A454" s="5">
        <v>23.2</v>
      </c>
      <c r="B454" s="11" t="s">
        <v>40</v>
      </c>
      <c r="C454" s="106"/>
      <c r="D454" s="106"/>
      <c r="E454" s="106"/>
      <c r="F454" s="106"/>
      <c r="G454" s="106"/>
      <c r="H454" s="105"/>
    </row>
    <row r="455" spans="1:8" ht="16.5">
      <c r="A455" s="12"/>
      <c r="B455" s="17" t="s">
        <v>277</v>
      </c>
      <c r="C455" s="106">
        <v>1</v>
      </c>
      <c r="D455" s="106">
        <v>8</v>
      </c>
      <c r="E455" s="106">
        <v>1.35</v>
      </c>
      <c r="F455" s="106">
        <v>0.86</v>
      </c>
      <c r="G455" s="106">
        <v>1.05</v>
      </c>
      <c r="H455" s="105">
        <f>PRODUCT(C455:G455)</f>
        <v>9.7524000000000015</v>
      </c>
    </row>
    <row r="456" spans="1:8" ht="16.5">
      <c r="A456" s="12"/>
      <c r="B456" s="17" t="s">
        <v>476</v>
      </c>
      <c r="C456" s="106">
        <v>3</v>
      </c>
      <c r="D456" s="106">
        <v>8</v>
      </c>
      <c r="E456" s="106">
        <v>1.8</v>
      </c>
      <c r="F456" s="106">
        <v>0.86</v>
      </c>
      <c r="G456" s="106">
        <v>1.35</v>
      </c>
      <c r="H456" s="105">
        <f>PRODUCT(C456:G456)</f>
        <v>50.155200000000008</v>
      </c>
    </row>
    <row r="457" spans="1:8" ht="16.5">
      <c r="A457" s="20"/>
      <c r="B457" s="21" t="s">
        <v>343</v>
      </c>
      <c r="C457" s="22"/>
      <c r="D457" s="22"/>
      <c r="E457" s="20"/>
      <c r="F457" s="20"/>
      <c r="G457" s="20"/>
      <c r="H457" s="20">
        <f>SUM(H455:H456)</f>
        <v>59.907600000000009</v>
      </c>
    </row>
    <row r="458" spans="1:8" ht="16.5">
      <c r="A458" s="20"/>
      <c r="B458" s="21"/>
      <c r="C458" s="22"/>
      <c r="D458" s="22"/>
      <c r="E458" s="20"/>
      <c r="F458" s="23" t="s">
        <v>115</v>
      </c>
      <c r="G458" s="23">
        <f>ROUNDUP(H457,1)</f>
        <v>60</v>
      </c>
      <c r="H458" s="23" t="s">
        <v>360</v>
      </c>
    </row>
    <row r="459" spans="1:8" ht="16.5">
      <c r="A459" s="5">
        <v>23.3</v>
      </c>
      <c r="B459" s="11" t="s">
        <v>133</v>
      </c>
      <c r="C459" s="106"/>
      <c r="D459" s="106"/>
      <c r="E459" s="106"/>
      <c r="F459" s="106"/>
      <c r="G459" s="106"/>
      <c r="H459" s="105"/>
    </row>
    <row r="460" spans="1:8" ht="16.5">
      <c r="A460" s="12"/>
      <c r="B460" s="17" t="s">
        <v>42</v>
      </c>
      <c r="C460" s="106">
        <v>8</v>
      </c>
      <c r="D460" s="106">
        <v>3</v>
      </c>
      <c r="E460" s="106"/>
      <c r="F460" s="106"/>
      <c r="G460" s="106"/>
      <c r="H460" s="6">
        <f>PRODUCT(C460:G460)</f>
        <v>24</v>
      </c>
    </row>
    <row r="461" spans="1:8" ht="16.5">
      <c r="A461" s="12"/>
      <c r="B461" s="17"/>
      <c r="C461" s="106"/>
      <c r="D461" s="106"/>
      <c r="E461" s="106"/>
      <c r="F461" s="104" t="s">
        <v>115</v>
      </c>
      <c r="G461" s="6">
        <f>H460</f>
        <v>24</v>
      </c>
      <c r="H461" s="6" t="s">
        <v>340</v>
      </c>
    </row>
    <row r="462" spans="1:8" ht="33">
      <c r="A462" s="5">
        <v>24</v>
      </c>
      <c r="B462" s="11" t="s">
        <v>477</v>
      </c>
      <c r="C462" s="106"/>
      <c r="D462" s="106"/>
      <c r="E462" s="106"/>
      <c r="F462" s="106"/>
      <c r="G462" s="106"/>
      <c r="H462" s="105"/>
    </row>
    <row r="463" spans="1:8" ht="16.5">
      <c r="A463" s="12"/>
      <c r="B463" s="17" t="s">
        <v>278</v>
      </c>
      <c r="C463" s="106">
        <v>1</v>
      </c>
      <c r="D463" s="106">
        <v>8</v>
      </c>
      <c r="E463" s="106">
        <v>1.35</v>
      </c>
      <c r="F463" s="106">
        <v>30</v>
      </c>
      <c r="G463" s="106">
        <v>1.05</v>
      </c>
      <c r="H463" s="105">
        <f>PRODUCT(C463:G463)</f>
        <v>340.2</v>
      </c>
    </row>
    <row r="464" spans="1:8" ht="16.5">
      <c r="A464" s="12"/>
      <c r="B464" s="17" t="s">
        <v>279</v>
      </c>
      <c r="C464" s="106">
        <v>3</v>
      </c>
      <c r="D464" s="106">
        <v>8</v>
      </c>
      <c r="E464" s="106">
        <v>1.8</v>
      </c>
      <c r="F464" s="106">
        <v>30</v>
      </c>
      <c r="G464" s="106">
        <v>1.35</v>
      </c>
      <c r="H464" s="105">
        <f>PRODUCT(C464:G464)</f>
        <v>1749.6000000000001</v>
      </c>
    </row>
    <row r="465" spans="1:8" ht="16.5">
      <c r="A465" s="12"/>
      <c r="B465" s="17"/>
      <c r="C465" s="106"/>
      <c r="D465" s="106"/>
      <c r="E465" s="106"/>
      <c r="F465" s="106"/>
      <c r="G465" s="106"/>
      <c r="H465" s="6">
        <f>SUM(H463:H464)</f>
        <v>2089.8000000000002</v>
      </c>
    </row>
    <row r="466" spans="1:8" ht="16.5">
      <c r="A466" s="12"/>
      <c r="B466" s="17"/>
      <c r="C466" s="106"/>
      <c r="D466" s="106"/>
      <c r="E466" s="106"/>
      <c r="F466" s="104" t="s">
        <v>115</v>
      </c>
      <c r="G466" s="6">
        <f>ROUNDUP(H465,1)</f>
        <v>2089.8000000000002</v>
      </c>
      <c r="H466" s="6" t="s">
        <v>478</v>
      </c>
    </row>
    <row r="467" spans="1:8" ht="16.5">
      <c r="A467" s="5">
        <v>25</v>
      </c>
      <c r="B467" s="11" t="s">
        <v>43</v>
      </c>
      <c r="C467" s="106"/>
      <c r="D467" s="106"/>
      <c r="E467" s="106"/>
      <c r="F467" s="106"/>
      <c r="G467" s="106"/>
      <c r="H467" s="105"/>
    </row>
    <row r="468" spans="1:8" ht="16.5">
      <c r="A468" s="12"/>
      <c r="B468" s="17" t="s">
        <v>44</v>
      </c>
      <c r="C468" s="106">
        <v>8</v>
      </c>
      <c r="D468" s="106">
        <v>3</v>
      </c>
      <c r="E468" s="106">
        <v>6</v>
      </c>
      <c r="F468" s="106"/>
      <c r="G468" s="106"/>
      <c r="H468" s="6">
        <f>PRODUCT(C468:G468)</f>
        <v>144</v>
      </c>
    </row>
    <row r="469" spans="1:8" ht="16.5">
      <c r="A469" s="12"/>
      <c r="B469" s="17"/>
      <c r="C469" s="106"/>
      <c r="D469" s="106"/>
      <c r="E469" s="106"/>
      <c r="F469" s="104" t="s">
        <v>115</v>
      </c>
      <c r="G469" s="6">
        <f>H468</f>
        <v>144</v>
      </c>
      <c r="H469" s="6" t="s">
        <v>339</v>
      </c>
    </row>
    <row r="470" spans="1:8" ht="16.5">
      <c r="A470" s="5">
        <v>26</v>
      </c>
      <c r="B470" s="11" t="s">
        <v>479</v>
      </c>
      <c r="C470" s="106"/>
      <c r="D470" s="106"/>
      <c r="E470" s="106"/>
      <c r="F470" s="106"/>
      <c r="G470" s="106"/>
      <c r="H470" s="105"/>
    </row>
    <row r="471" spans="1:8" ht="16.5">
      <c r="A471" s="12"/>
      <c r="B471" s="25" t="s">
        <v>344</v>
      </c>
      <c r="C471" s="26">
        <v>1</v>
      </c>
      <c r="D471" s="27">
        <v>1</v>
      </c>
      <c r="E471" s="28">
        <v>4.84</v>
      </c>
      <c r="F471" s="29">
        <v>0.88500000000000001</v>
      </c>
      <c r="G471" s="29">
        <v>7.4999999999999997E-2</v>
      </c>
      <c r="H471" s="105">
        <f>PRODUCT(C471:G471)</f>
        <v>0.32125500000000001</v>
      </c>
    </row>
    <row r="472" spans="1:8" ht="23.25" customHeight="1">
      <c r="A472" s="12"/>
      <c r="B472" s="25" t="s">
        <v>345</v>
      </c>
      <c r="C472" s="27">
        <v>1</v>
      </c>
      <c r="D472" s="27">
        <v>2</v>
      </c>
      <c r="E472" s="29">
        <v>4.7149999999999999</v>
      </c>
      <c r="F472" s="28">
        <v>3.05</v>
      </c>
      <c r="G472" s="29">
        <v>7.4999999999999997E-2</v>
      </c>
      <c r="H472" s="105">
        <f t="shared" ref="H472:H479" si="19">PRODUCT(C472:G472)</f>
        <v>2.1571124999999998</v>
      </c>
    </row>
    <row r="473" spans="1:8" ht="16.5">
      <c r="A473" s="12"/>
      <c r="B473" s="25" t="s">
        <v>346</v>
      </c>
      <c r="C473" s="26">
        <v>1</v>
      </c>
      <c r="D473" s="27">
        <v>2</v>
      </c>
      <c r="E473" s="28">
        <v>3.23</v>
      </c>
      <c r="F473" s="28">
        <v>3.05</v>
      </c>
      <c r="G473" s="29">
        <v>7.4999999999999997E-2</v>
      </c>
      <c r="H473" s="105">
        <f>PRODUCT(C473:G473)</f>
        <v>1.477725</v>
      </c>
    </row>
    <row r="474" spans="1:8" ht="16.5">
      <c r="A474" s="12"/>
      <c r="B474" s="25" t="s">
        <v>347</v>
      </c>
      <c r="C474" s="27">
        <v>1</v>
      </c>
      <c r="D474" s="27">
        <v>2</v>
      </c>
      <c r="E474" s="28">
        <v>3.1</v>
      </c>
      <c r="F474" s="29">
        <v>2.9849999999999999</v>
      </c>
      <c r="G474" s="29">
        <v>7.4999999999999997E-2</v>
      </c>
      <c r="H474" s="105">
        <f t="shared" si="19"/>
        <v>1.3880250000000001</v>
      </c>
    </row>
    <row r="475" spans="1:8" ht="16.5">
      <c r="A475" s="12"/>
      <c r="B475" s="25" t="s">
        <v>348</v>
      </c>
      <c r="C475" s="27">
        <v>1</v>
      </c>
      <c r="D475" s="27">
        <v>2</v>
      </c>
      <c r="E475" s="29">
        <v>1.085</v>
      </c>
      <c r="F475" s="29">
        <v>2.12</v>
      </c>
      <c r="G475" s="29">
        <v>7.4999999999999997E-2</v>
      </c>
      <c r="H475" s="105">
        <f t="shared" si="19"/>
        <v>0.34503</v>
      </c>
    </row>
    <row r="476" spans="1:8" ht="16.5">
      <c r="A476" s="12"/>
      <c r="B476" s="25" t="s">
        <v>349</v>
      </c>
      <c r="C476" s="27">
        <v>1</v>
      </c>
      <c r="D476" s="27">
        <v>2</v>
      </c>
      <c r="E476" s="29">
        <v>1.085</v>
      </c>
      <c r="F476" s="29">
        <v>0.63500000000000001</v>
      </c>
      <c r="G476" s="29">
        <v>7.4999999999999997E-2</v>
      </c>
      <c r="H476" s="105">
        <f t="shared" si="19"/>
        <v>0.10334625</v>
      </c>
    </row>
    <row r="477" spans="1:8" ht="16.5">
      <c r="A477" s="12"/>
      <c r="B477" s="25" t="s">
        <v>350</v>
      </c>
      <c r="C477" s="27">
        <v>1</v>
      </c>
      <c r="D477" s="27">
        <v>2</v>
      </c>
      <c r="E477" s="29">
        <v>2.2149999999999999</v>
      </c>
      <c r="F477" s="29">
        <v>2.9849999999999999</v>
      </c>
      <c r="G477" s="29">
        <v>7.4999999999999997E-2</v>
      </c>
      <c r="H477" s="105">
        <f t="shared" si="19"/>
        <v>0.99176624999999996</v>
      </c>
    </row>
    <row r="478" spans="1:8" ht="24.75" customHeight="1">
      <c r="A478" s="12"/>
      <c r="B478" s="25" t="s">
        <v>480</v>
      </c>
      <c r="C478" s="27">
        <v>1</v>
      </c>
      <c r="D478" s="27">
        <v>2</v>
      </c>
      <c r="E478" s="29">
        <v>1.085</v>
      </c>
      <c r="F478" s="29">
        <v>2.2850000000000001</v>
      </c>
      <c r="G478" s="29">
        <v>7.4999999999999997E-2</v>
      </c>
      <c r="H478" s="105">
        <f t="shared" si="19"/>
        <v>0.37188375000000001</v>
      </c>
    </row>
    <row r="479" spans="1:8" ht="20.25" customHeight="1">
      <c r="A479" s="12"/>
      <c r="B479" s="25" t="s">
        <v>351</v>
      </c>
      <c r="C479" s="27">
        <v>1</v>
      </c>
      <c r="D479" s="27">
        <v>1</v>
      </c>
      <c r="E479" s="28">
        <v>2</v>
      </c>
      <c r="F479" s="28">
        <v>3.77</v>
      </c>
      <c r="G479" s="29">
        <v>7.4999999999999997E-2</v>
      </c>
      <c r="H479" s="105">
        <f t="shared" si="19"/>
        <v>0.5655</v>
      </c>
    </row>
    <row r="480" spans="1:8" ht="16.5">
      <c r="A480" s="20"/>
      <c r="B480" s="21"/>
      <c r="C480" s="22"/>
      <c r="D480" s="22"/>
      <c r="E480" s="20"/>
      <c r="F480" s="20"/>
      <c r="G480" s="20"/>
      <c r="H480" s="23">
        <f>SUM(H471:H479)</f>
        <v>7.7216437500000001</v>
      </c>
    </row>
    <row r="481" spans="1:8" ht="16.5">
      <c r="A481" s="20"/>
      <c r="B481" s="21"/>
      <c r="C481" s="22"/>
      <c r="D481" s="22"/>
      <c r="E481" s="20"/>
      <c r="F481" s="23" t="s">
        <v>115</v>
      </c>
      <c r="G481" s="6">
        <f>ROUNDUP(H480,1)</f>
        <v>7.8</v>
      </c>
      <c r="H481" s="23" t="s">
        <v>340</v>
      </c>
    </row>
    <row r="482" spans="1:8" s="4" customFormat="1" ht="16.5">
      <c r="A482" s="5">
        <v>28</v>
      </c>
      <c r="B482" s="11" t="s">
        <v>45</v>
      </c>
      <c r="C482" s="106"/>
      <c r="D482" s="106"/>
      <c r="E482" s="106"/>
      <c r="F482" s="106"/>
      <c r="G482" s="106"/>
      <c r="H482" s="105"/>
    </row>
    <row r="483" spans="1:8" ht="16.5">
      <c r="A483" s="12"/>
      <c r="B483" s="17" t="s">
        <v>481</v>
      </c>
      <c r="C483" s="106">
        <v>1</v>
      </c>
      <c r="D483" s="106">
        <f>+D84</f>
        <v>2</v>
      </c>
      <c r="E483" s="105">
        <v>0.6</v>
      </c>
      <c r="F483" s="105">
        <v>0.6</v>
      </c>
      <c r="G483" s="106"/>
      <c r="H483" s="105">
        <f>PRODUCT(C483:G483)</f>
        <v>0.72</v>
      </c>
    </row>
    <row r="484" spans="1:8" ht="16.5">
      <c r="A484" s="12"/>
      <c r="B484" s="17" t="s">
        <v>482</v>
      </c>
      <c r="C484" s="106">
        <v>1</v>
      </c>
      <c r="D484" s="106">
        <v>1</v>
      </c>
      <c r="E484" s="105">
        <v>2</v>
      </c>
      <c r="F484" s="105">
        <v>4</v>
      </c>
      <c r="G484" s="106"/>
      <c r="H484" s="105">
        <f>PRODUCT(C484:G484)</f>
        <v>8</v>
      </c>
    </row>
    <row r="485" spans="1:8" ht="16.5">
      <c r="A485" s="12"/>
      <c r="B485" s="17" t="s">
        <v>483</v>
      </c>
      <c r="C485" s="106">
        <v>8</v>
      </c>
      <c r="D485" s="106">
        <v>9</v>
      </c>
      <c r="E485" s="105">
        <v>0.95</v>
      </c>
      <c r="F485" s="105">
        <v>0.45</v>
      </c>
      <c r="G485" s="106"/>
      <c r="H485" s="105">
        <f>PRODUCT(C485:G485)</f>
        <v>30.779999999999998</v>
      </c>
    </row>
    <row r="486" spans="1:8" ht="16.5">
      <c r="A486" s="12"/>
      <c r="B486" s="17" t="s">
        <v>484</v>
      </c>
      <c r="C486" s="106">
        <v>1</v>
      </c>
      <c r="D486" s="106">
        <v>2</v>
      </c>
      <c r="E486" s="105">
        <v>4.8</v>
      </c>
      <c r="F486" s="105">
        <v>0.6</v>
      </c>
      <c r="G486" s="106"/>
      <c r="H486" s="105">
        <f>PRODUCT(C486:G486)</f>
        <v>5.76</v>
      </c>
    </row>
    <row r="487" spans="1:8" ht="16.5">
      <c r="A487" s="20"/>
      <c r="B487" s="21"/>
      <c r="C487" s="22"/>
      <c r="D487" s="22"/>
      <c r="E487" s="20"/>
      <c r="F487" s="20"/>
      <c r="G487" s="20"/>
      <c r="H487" s="23">
        <f>SUM(H483:H486)</f>
        <v>45.26</v>
      </c>
    </row>
    <row r="488" spans="1:8" ht="16.5">
      <c r="A488" s="20"/>
      <c r="B488" s="21"/>
      <c r="C488" s="22"/>
      <c r="D488" s="22"/>
      <c r="E488" s="20"/>
      <c r="F488" s="23" t="s">
        <v>115</v>
      </c>
      <c r="G488" s="6">
        <f>ROUNDUP(H487,1)</f>
        <v>45.300000000000004</v>
      </c>
      <c r="H488" s="23" t="s">
        <v>360</v>
      </c>
    </row>
    <row r="489" spans="1:8" ht="33">
      <c r="A489" s="5" t="s">
        <v>485</v>
      </c>
      <c r="B489" s="11" t="s">
        <v>486</v>
      </c>
      <c r="C489" s="106"/>
      <c r="D489" s="106"/>
      <c r="E489" s="106"/>
      <c r="F489" s="106"/>
      <c r="G489" s="106"/>
      <c r="H489" s="105"/>
    </row>
    <row r="490" spans="1:8" ht="16.5">
      <c r="A490" s="12"/>
      <c r="B490" s="17" t="s">
        <v>46</v>
      </c>
      <c r="C490" s="106">
        <v>1</v>
      </c>
      <c r="D490" s="106">
        <v>8</v>
      </c>
      <c r="E490" s="18">
        <v>4.7149999999999999</v>
      </c>
      <c r="F490" s="106">
        <v>3.05</v>
      </c>
      <c r="G490" s="106"/>
      <c r="H490" s="105">
        <f t="shared" ref="H490:H500" si="20">PRODUCT(C490:G490)</f>
        <v>115.04599999999999</v>
      </c>
    </row>
    <row r="491" spans="1:8" ht="16.5">
      <c r="A491" s="12"/>
      <c r="B491" s="17" t="s">
        <v>47</v>
      </c>
      <c r="C491" s="106">
        <v>1</v>
      </c>
      <c r="D491" s="106">
        <v>8</v>
      </c>
      <c r="E491" s="106">
        <v>3.1</v>
      </c>
      <c r="F491" s="106">
        <v>3.1</v>
      </c>
      <c r="G491" s="106"/>
      <c r="H491" s="105">
        <f t="shared" si="20"/>
        <v>76.88000000000001</v>
      </c>
    </row>
    <row r="492" spans="1:8" ht="16.5">
      <c r="A492" s="12"/>
      <c r="B492" s="17" t="s">
        <v>48</v>
      </c>
      <c r="C492" s="106">
        <v>1</v>
      </c>
      <c r="D492" s="106">
        <v>8</v>
      </c>
      <c r="E492" s="18">
        <v>3.3450000000000002</v>
      </c>
      <c r="F492" s="106">
        <v>3.05</v>
      </c>
      <c r="G492" s="106"/>
      <c r="H492" s="105">
        <f t="shared" si="20"/>
        <v>81.617999999999995</v>
      </c>
    </row>
    <row r="493" spans="1:8" ht="16.5">
      <c r="A493" s="12"/>
      <c r="B493" s="17" t="s">
        <v>30</v>
      </c>
      <c r="C493" s="106">
        <v>1</v>
      </c>
      <c r="D493" s="106">
        <v>8</v>
      </c>
      <c r="E493" s="105">
        <v>3.1</v>
      </c>
      <c r="F493" s="106">
        <v>2.33</v>
      </c>
      <c r="G493" s="106"/>
      <c r="H493" s="105">
        <f t="shared" si="20"/>
        <v>57.784000000000006</v>
      </c>
    </row>
    <row r="494" spans="1:8" ht="16.5">
      <c r="A494" s="12"/>
      <c r="B494" s="17" t="s">
        <v>49</v>
      </c>
      <c r="C494" s="106">
        <v>1</v>
      </c>
      <c r="D494" s="106">
        <v>8</v>
      </c>
      <c r="E494" s="105">
        <v>1.2</v>
      </c>
      <c r="F494" s="106">
        <v>0.75</v>
      </c>
      <c r="G494" s="106"/>
      <c r="H494" s="105">
        <f t="shared" si="20"/>
        <v>7.1999999999999993</v>
      </c>
    </row>
    <row r="495" spans="1:8" ht="16.5">
      <c r="A495" s="12"/>
      <c r="B495" s="17" t="s">
        <v>281</v>
      </c>
      <c r="C495" s="106">
        <v>1</v>
      </c>
      <c r="D495" s="106">
        <v>8</v>
      </c>
      <c r="E495" s="105">
        <v>1</v>
      </c>
      <c r="F495" s="106">
        <v>0.23</v>
      </c>
      <c r="G495" s="106"/>
      <c r="H495" s="105">
        <f t="shared" si="20"/>
        <v>1.84</v>
      </c>
    </row>
    <row r="496" spans="1:8" ht="16.5">
      <c r="A496" s="12"/>
      <c r="B496" s="17" t="s">
        <v>282</v>
      </c>
      <c r="C496" s="106">
        <v>2</v>
      </c>
      <c r="D496" s="106">
        <v>8</v>
      </c>
      <c r="E496" s="105">
        <v>0.9</v>
      </c>
      <c r="F496" s="106">
        <v>0.115</v>
      </c>
      <c r="G496" s="106"/>
      <c r="H496" s="105">
        <f t="shared" si="20"/>
        <v>1.6560000000000001</v>
      </c>
    </row>
    <row r="497" spans="1:8" ht="16.5">
      <c r="A497" s="12"/>
      <c r="B497" s="17" t="s">
        <v>134</v>
      </c>
      <c r="C497" s="106">
        <v>1</v>
      </c>
      <c r="D497" s="106">
        <v>8</v>
      </c>
      <c r="E497" s="106">
        <v>1.2</v>
      </c>
      <c r="F497" s="106">
        <v>0.23</v>
      </c>
      <c r="G497" s="106"/>
      <c r="H497" s="105">
        <f t="shared" si="20"/>
        <v>2.2080000000000002</v>
      </c>
    </row>
    <row r="498" spans="1:8" ht="16.5">
      <c r="A498" s="12"/>
      <c r="B498" s="17" t="s">
        <v>283</v>
      </c>
      <c r="C498" s="106">
        <v>3</v>
      </c>
      <c r="D498" s="106">
        <v>8</v>
      </c>
      <c r="E498" s="106">
        <v>0.75</v>
      </c>
      <c r="F498" s="106">
        <v>0.115</v>
      </c>
      <c r="G498" s="106"/>
      <c r="H498" s="105">
        <f t="shared" si="20"/>
        <v>2.0700000000000003</v>
      </c>
    </row>
    <row r="499" spans="1:8" ht="16.5">
      <c r="A499" s="89"/>
      <c r="B499" s="17" t="s">
        <v>726</v>
      </c>
      <c r="C499" s="106">
        <v>-8</v>
      </c>
      <c r="D499" s="106">
        <v>2</v>
      </c>
      <c r="E499" s="106">
        <v>0.9</v>
      </c>
      <c r="F499" s="106">
        <v>0.6</v>
      </c>
      <c r="G499" s="106"/>
      <c r="H499" s="105">
        <f t="shared" si="20"/>
        <v>-8.64</v>
      </c>
    </row>
    <row r="500" spans="1:8" ht="16.5">
      <c r="A500" s="89"/>
      <c r="B500" s="17" t="s">
        <v>727</v>
      </c>
      <c r="C500" s="106">
        <v>-8</v>
      </c>
      <c r="D500" s="106">
        <v>2</v>
      </c>
      <c r="E500" s="106">
        <v>0.9</v>
      </c>
      <c r="F500" s="106">
        <v>0.45</v>
      </c>
      <c r="G500" s="106"/>
      <c r="H500" s="105">
        <f t="shared" si="20"/>
        <v>-6.48</v>
      </c>
    </row>
    <row r="501" spans="1:8" ht="16.5">
      <c r="A501" s="89"/>
      <c r="B501" s="17" t="s">
        <v>728</v>
      </c>
      <c r="C501" s="106">
        <v>-8</v>
      </c>
      <c r="D501" s="106">
        <v>2</v>
      </c>
      <c r="E501" s="106">
        <v>2.2000000000000002</v>
      </c>
      <c r="F501" s="106">
        <v>0.45</v>
      </c>
      <c r="G501" s="106"/>
      <c r="H501" s="105">
        <f t="shared" ref="H501" si="21">PRODUCT(C501:G501)</f>
        <v>-15.840000000000002</v>
      </c>
    </row>
    <row r="502" spans="1:8" ht="16.5">
      <c r="A502" s="20"/>
      <c r="B502" s="21"/>
      <c r="C502" s="22"/>
      <c r="D502" s="22"/>
      <c r="E502" s="20"/>
      <c r="F502" s="20"/>
      <c r="G502" s="20"/>
      <c r="H502" s="23">
        <f>SUM(H490:H501)</f>
        <v>315.34199999999998</v>
      </c>
    </row>
    <row r="503" spans="1:8" ht="16.5">
      <c r="A503" s="20"/>
      <c r="B503" s="21"/>
      <c r="C503" s="22"/>
      <c r="D503" s="22"/>
      <c r="E503" s="20"/>
      <c r="F503" s="23" t="s">
        <v>115</v>
      </c>
      <c r="G503" s="6">
        <v>315.35000000000002</v>
      </c>
      <c r="H503" s="23" t="s">
        <v>360</v>
      </c>
    </row>
    <row r="504" spans="1:8" ht="16.5">
      <c r="A504" s="5">
        <v>29.8</v>
      </c>
      <c r="B504" s="11" t="s">
        <v>50</v>
      </c>
      <c r="C504" s="106"/>
      <c r="D504" s="106"/>
      <c r="E504" s="106"/>
      <c r="F504" s="106"/>
      <c r="G504" s="106"/>
      <c r="H504" s="105"/>
    </row>
    <row r="505" spans="1:8" ht="16.5">
      <c r="A505" s="12"/>
      <c r="B505" s="17" t="s">
        <v>284</v>
      </c>
      <c r="C505" s="106">
        <v>1</v>
      </c>
      <c r="D505" s="106">
        <v>8</v>
      </c>
      <c r="E505" s="106">
        <v>7.2</v>
      </c>
      <c r="F505" s="106"/>
      <c r="G505" s="106">
        <v>1.58</v>
      </c>
      <c r="H505" s="105">
        <f t="shared" ref="H505:H514" si="22">PRODUCT(C505:G505)</f>
        <v>91.00800000000001</v>
      </c>
    </row>
    <row r="506" spans="1:8" ht="16.5">
      <c r="A506" s="12"/>
      <c r="B506" s="17" t="s">
        <v>285</v>
      </c>
      <c r="C506" s="106">
        <v>1</v>
      </c>
      <c r="D506" s="106">
        <v>8</v>
      </c>
      <c r="E506" s="106">
        <v>6.64</v>
      </c>
      <c r="F506" s="106"/>
      <c r="G506" s="106">
        <v>1.58</v>
      </c>
      <c r="H506" s="105">
        <f t="shared" si="22"/>
        <v>83.929599999999994</v>
      </c>
    </row>
    <row r="507" spans="1:8" ht="16.5">
      <c r="A507" s="12"/>
      <c r="B507" s="17" t="s">
        <v>286</v>
      </c>
      <c r="C507" s="106">
        <v>-2</v>
      </c>
      <c r="D507" s="106">
        <v>8</v>
      </c>
      <c r="E507" s="106">
        <v>0.75</v>
      </c>
      <c r="F507" s="106"/>
      <c r="G507" s="106">
        <v>1.58</v>
      </c>
      <c r="H507" s="105">
        <f t="shared" si="22"/>
        <v>-18.96</v>
      </c>
    </row>
    <row r="508" spans="1:8" ht="16.5">
      <c r="A508" s="12"/>
      <c r="B508" s="17" t="s">
        <v>287</v>
      </c>
      <c r="C508" s="106">
        <v>2</v>
      </c>
      <c r="D508" s="106">
        <v>8</v>
      </c>
      <c r="E508" s="106">
        <v>0.115</v>
      </c>
      <c r="F508" s="106"/>
      <c r="G508" s="106">
        <v>1.58</v>
      </c>
      <c r="H508" s="105">
        <f t="shared" si="22"/>
        <v>2.9072000000000005</v>
      </c>
    </row>
    <row r="509" spans="1:8" ht="22.5" customHeight="1">
      <c r="A509" s="12"/>
      <c r="B509" s="17" t="s">
        <v>288</v>
      </c>
      <c r="C509" s="106">
        <v>1</v>
      </c>
      <c r="D509" s="106">
        <v>8</v>
      </c>
      <c r="E509" s="106">
        <v>5.44</v>
      </c>
      <c r="F509" s="106"/>
      <c r="G509" s="106">
        <v>1.2</v>
      </c>
      <c r="H509" s="105">
        <f t="shared" si="22"/>
        <v>52.224000000000004</v>
      </c>
    </row>
    <row r="510" spans="1:8" ht="16.5">
      <c r="A510" s="12"/>
      <c r="B510" s="17" t="s">
        <v>52</v>
      </c>
      <c r="C510" s="106">
        <v>1</v>
      </c>
      <c r="D510" s="106">
        <v>8</v>
      </c>
      <c r="E510" s="106">
        <v>15.53</v>
      </c>
      <c r="F510" s="106"/>
      <c r="G510" s="106">
        <v>0.1</v>
      </c>
      <c r="H510" s="105">
        <f t="shared" si="22"/>
        <v>12.423999999999999</v>
      </c>
    </row>
    <row r="511" spans="1:8" ht="16.5">
      <c r="A511" s="12"/>
      <c r="B511" s="17" t="s">
        <v>53</v>
      </c>
      <c r="C511" s="106">
        <v>1</v>
      </c>
      <c r="D511" s="106">
        <v>8</v>
      </c>
      <c r="E511" s="106">
        <v>12.4</v>
      </c>
      <c r="F511" s="106"/>
      <c r="G511" s="106">
        <v>0.1</v>
      </c>
      <c r="H511" s="105">
        <f t="shared" si="22"/>
        <v>9.9200000000000017</v>
      </c>
    </row>
    <row r="512" spans="1:8" ht="16.5">
      <c r="A512" s="12"/>
      <c r="B512" s="17" t="s">
        <v>54</v>
      </c>
      <c r="C512" s="106">
        <v>1</v>
      </c>
      <c r="D512" s="106">
        <v>8</v>
      </c>
      <c r="E512" s="106">
        <v>12.79</v>
      </c>
      <c r="F512" s="106"/>
      <c r="G512" s="106">
        <v>0.1</v>
      </c>
      <c r="H512" s="105">
        <f t="shared" si="22"/>
        <v>10.231999999999999</v>
      </c>
    </row>
    <row r="513" spans="1:8" ht="16.5">
      <c r="A513" s="12"/>
      <c r="B513" s="17" t="s">
        <v>55</v>
      </c>
      <c r="C513" s="106">
        <v>1</v>
      </c>
      <c r="D513" s="106">
        <v>8</v>
      </c>
      <c r="E513" s="106">
        <v>10.86</v>
      </c>
      <c r="F513" s="106"/>
      <c r="G513" s="106">
        <v>0.1</v>
      </c>
      <c r="H513" s="105">
        <f t="shared" si="22"/>
        <v>8.6880000000000006</v>
      </c>
    </row>
    <row r="514" spans="1:8" ht="16.5">
      <c r="A514" s="12"/>
      <c r="B514" s="17" t="s">
        <v>116</v>
      </c>
      <c r="C514" s="106">
        <v>1</v>
      </c>
      <c r="D514" s="106">
        <v>8</v>
      </c>
      <c r="E514" s="106">
        <v>0.75</v>
      </c>
      <c r="F514" s="106">
        <v>0.6</v>
      </c>
      <c r="G514" s="106"/>
      <c r="H514" s="105">
        <f t="shared" si="22"/>
        <v>3.5999999999999996</v>
      </c>
    </row>
    <row r="515" spans="1:8" ht="16.5">
      <c r="A515" s="20"/>
      <c r="B515" s="21"/>
      <c r="C515" s="22"/>
      <c r="D515" s="22"/>
      <c r="E515" s="20"/>
      <c r="F515" s="20"/>
      <c r="G515" s="20"/>
      <c r="H515" s="23">
        <f>SUM(H505:H514)</f>
        <v>255.97279999999995</v>
      </c>
    </row>
    <row r="516" spans="1:8" ht="16.5">
      <c r="A516" s="20"/>
      <c r="B516" s="21"/>
      <c r="C516" s="22"/>
      <c r="D516" s="22"/>
      <c r="E516" s="20"/>
      <c r="F516" s="23" t="s">
        <v>115</v>
      </c>
      <c r="G516" s="6">
        <f>ROUNDUP(H515,1)</f>
        <v>256</v>
      </c>
      <c r="H516" s="23" t="s">
        <v>360</v>
      </c>
    </row>
    <row r="517" spans="1:8" ht="16.5">
      <c r="A517" s="5">
        <v>29.9</v>
      </c>
      <c r="B517" s="11" t="s">
        <v>487</v>
      </c>
      <c r="C517" s="106"/>
      <c r="D517" s="106"/>
      <c r="E517" s="106"/>
      <c r="F517" s="106"/>
      <c r="G517" s="106"/>
      <c r="H517" s="6"/>
    </row>
    <row r="518" spans="1:8" ht="16.5">
      <c r="A518" s="12"/>
      <c r="B518" s="17" t="s">
        <v>186</v>
      </c>
      <c r="C518" s="106">
        <v>1</v>
      </c>
      <c r="D518" s="106">
        <v>8</v>
      </c>
      <c r="E518" s="106">
        <v>1.2</v>
      </c>
      <c r="F518" s="106">
        <v>2.12</v>
      </c>
      <c r="G518" s="106"/>
      <c r="H518" s="105">
        <f>PRODUCT(C518:G518)</f>
        <v>20.352</v>
      </c>
    </row>
    <row r="519" spans="1:8" ht="16.5">
      <c r="A519" s="12"/>
      <c r="B519" s="17" t="s">
        <v>280</v>
      </c>
      <c r="C519" s="106">
        <v>1</v>
      </c>
      <c r="D519" s="106">
        <v>8</v>
      </c>
      <c r="E519" s="106">
        <v>1.2</v>
      </c>
      <c r="F519" s="106">
        <v>2.4</v>
      </c>
      <c r="G519" s="106"/>
      <c r="H519" s="105">
        <f>PRODUCT(C519:G519)</f>
        <v>23.04</v>
      </c>
    </row>
    <row r="520" spans="1:8" ht="16.5">
      <c r="A520" s="12"/>
      <c r="B520" s="17" t="s">
        <v>51</v>
      </c>
      <c r="C520" s="106">
        <v>2</v>
      </c>
      <c r="D520" s="106">
        <v>8</v>
      </c>
      <c r="E520" s="106">
        <v>0.75</v>
      </c>
      <c r="F520" s="106">
        <v>0.115</v>
      </c>
      <c r="G520" s="106"/>
      <c r="H520" s="105">
        <f>PRODUCT(C520:G520)</f>
        <v>1.3800000000000001</v>
      </c>
    </row>
    <row r="521" spans="1:8" ht="16.5">
      <c r="A521" s="20"/>
      <c r="B521" s="21"/>
      <c r="C521" s="22"/>
      <c r="D521" s="22"/>
      <c r="E521" s="20"/>
      <c r="F521" s="20"/>
      <c r="G521" s="20"/>
      <c r="H521" s="23">
        <f>SUM(H518:H520)</f>
        <v>44.771999999999998</v>
      </c>
    </row>
    <row r="522" spans="1:8" ht="16.5">
      <c r="A522" s="20"/>
      <c r="B522" s="21"/>
      <c r="C522" s="22"/>
      <c r="D522" s="22"/>
      <c r="E522" s="20"/>
      <c r="F522" s="23" t="s">
        <v>115</v>
      </c>
      <c r="G522" s="6">
        <f>ROUNDUP(H521,1)</f>
        <v>44.800000000000004</v>
      </c>
      <c r="H522" s="23" t="s">
        <v>360</v>
      </c>
    </row>
    <row r="523" spans="1:8" ht="16.5">
      <c r="A523" s="30">
        <v>30</v>
      </c>
      <c r="B523" s="11" t="s">
        <v>289</v>
      </c>
      <c r="C523" s="106"/>
      <c r="D523" s="106"/>
      <c r="E523" s="106"/>
      <c r="F523" s="106"/>
      <c r="G523" s="106"/>
      <c r="H523" s="6"/>
    </row>
    <row r="524" spans="1:8" ht="16.5">
      <c r="A524" s="12"/>
      <c r="B524" s="17" t="s">
        <v>290</v>
      </c>
      <c r="C524" s="106">
        <v>1</v>
      </c>
      <c r="D524" s="106">
        <v>1</v>
      </c>
      <c r="E524" s="105">
        <v>2</v>
      </c>
      <c r="F524" s="106">
        <v>1.72</v>
      </c>
      <c r="G524" s="106"/>
      <c r="H524" s="105">
        <f>PRODUCT(C524:G524)</f>
        <v>3.44</v>
      </c>
    </row>
    <row r="525" spans="1:8" ht="16.5">
      <c r="A525" s="12"/>
      <c r="B525" s="17" t="s">
        <v>57</v>
      </c>
      <c r="C525" s="106">
        <v>1</v>
      </c>
      <c r="D525" s="106">
        <v>4</v>
      </c>
      <c r="E525" s="106">
        <v>2</v>
      </c>
      <c r="F525" s="106">
        <v>1</v>
      </c>
      <c r="G525" s="106"/>
      <c r="H525" s="105">
        <f>PRODUCT(C525:G525)</f>
        <v>8</v>
      </c>
    </row>
    <row r="526" spans="1:8" ht="33">
      <c r="A526" s="12"/>
      <c r="B526" s="17" t="s">
        <v>488</v>
      </c>
      <c r="C526" s="106">
        <v>1</v>
      </c>
      <c r="D526" s="106">
        <v>3</v>
      </c>
      <c r="E526" s="106">
        <v>2</v>
      </c>
      <c r="F526" s="106">
        <v>3.51</v>
      </c>
      <c r="G526" s="106"/>
      <c r="H526" s="105">
        <f>PRODUCT(C526:G526)</f>
        <v>21.06</v>
      </c>
    </row>
    <row r="527" spans="1:8" ht="16.5">
      <c r="A527" s="20"/>
      <c r="B527" s="21"/>
      <c r="C527" s="22"/>
      <c r="D527" s="22"/>
      <c r="E527" s="20"/>
      <c r="F527" s="20"/>
      <c r="G527" s="20"/>
      <c r="H527" s="20">
        <f>SUM(H524:H526)</f>
        <v>32.5</v>
      </c>
    </row>
    <row r="528" spans="1:8" ht="16.5">
      <c r="A528" s="20"/>
      <c r="B528" s="21"/>
      <c r="C528" s="22"/>
      <c r="D528" s="22"/>
      <c r="E528" s="20"/>
      <c r="F528" s="23" t="s">
        <v>115</v>
      </c>
      <c r="G528" s="6">
        <f>ROUNDUP(H527,1)</f>
        <v>32.5</v>
      </c>
      <c r="H528" s="23" t="s">
        <v>360</v>
      </c>
    </row>
    <row r="529" spans="1:8" ht="16.5">
      <c r="A529" s="5">
        <v>31</v>
      </c>
      <c r="B529" s="11" t="s">
        <v>224</v>
      </c>
      <c r="C529" s="106"/>
      <c r="D529" s="106"/>
      <c r="E529" s="106"/>
      <c r="F529" s="106"/>
      <c r="G529" s="106"/>
      <c r="H529" s="6"/>
    </row>
    <row r="530" spans="1:8" ht="33">
      <c r="A530" s="12"/>
      <c r="B530" s="17" t="s">
        <v>291</v>
      </c>
      <c r="C530" s="106">
        <v>1</v>
      </c>
      <c r="D530" s="106">
        <v>6</v>
      </c>
      <c r="E530" s="105">
        <v>1.2</v>
      </c>
      <c r="F530" s="105">
        <v>2.4</v>
      </c>
      <c r="G530" s="105">
        <v>0.2</v>
      </c>
      <c r="H530" s="105">
        <f>PRODUCT(C530:G530)</f>
        <v>3.4559999999999995</v>
      </c>
    </row>
    <row r="531" spans="1:8" ht="16.5">
      <c r="A531" s="20"/>
      <c r="B531" s="21"/>
      <c r="C531" s="22"/>
      <c r="D531" s="22"/>
      <c r="E531" s="20"/>
      <c r="F531" s="20"/>
      <c r="G531" s="20"/>
      <c r="H531" s="23">
        <f>SUM(H530:H530)</f>
        <v>3.4559999999999995</v>
      </c>
    </row>
    <row r="532" spans="1:8" ht="16.5">
      <c r="A532" s="20"/>
      <c r="B532" s="21"/>
      <c r="C532" s="22"/>
      <c r="D532" s="22"/>
      <c r="E532" s="20"/>
      <c r="F532" s="23" t="s">
        <v>115</v>
      </c>
      <c r="G532" s="6">
        <f>ROUNDUP(H531,1)</f>
        <v>3.5</v>
      </c>
      <c r="H532" s="23" t="s">
        <v>340</v>
      </c>
    </row>
    <row r="533" spans="1:8" s="2" customFormat="1" ht="16.5">
      <c r="A533" s="30">
        <v>33</v>
      </c>
      <c r="B533" s="11" t="s">
        <v>489</v>
      </c>
      <c r="C533" s="106"/>
      <c r="D533" s="106"/>
      <c r="E533" s="106"/>
      <c r="F533" s="106"/>
      <c r="G533" s="106"/>
      <c r="H533" s="105"/>
    </row>
    <row r="534" spans="1:8" s="2" customFormat="1" ht="16.5">
      <c r="A534" s="30"/>
      <c r="B534" s="11" t="s">
        <v>189</v>
      </c>
      <c r="C534" s="106"/>
      <c r="D534" s="106"/>
      <c r="E534" s="106"/>
      <c r="F534" s="106"/>
      <c r="G534" s="106"/>
      <c r="H534" s="105"/>
    </row>
    <row r="535" spans="1:8" s="2" customFormat="1" ht="16.5">
      <c r="A535" s="30"/>
      <c r="B535" s="11" t="s">
        <v>187</v>
      </c>
      <c r="C535" s="106"/>
      <c r="D535" s="106"/>
      <c r="E535" s="106"/>
      <c r="F535" s="106"/>
      <c r="G535" s="106"/>
      <c r="H535" s="105"/>
    </row>
    <row r="536" spans="1:8" s="2" customFormat="1" ht="16.5">
      <c r="A536" s="12"/>
      <c r="B536" s="17" t="s">
        <v>490</v>
      </c>
      <c r="C536" s="106">
        <v>1</v>
      </c>
      <c r="D536" s="106">
        <v>8</v>
      </c>
      <c r="E536" s="106">
        <f>(4.715+3.05)*2</f>
        <v>15.53</v>
      </c>
      <c r="F536" s="106"/>
      <c r="G536" s="106">
        <f>2.85-0.125</f>
        <v>2.7250000000000001</v>
      </c>
      <c r="H536" s="105">
        <f t="shared" ref="H536:H592" si="23">PRODUCT(C536:G536)</f>
        <v>338.55399999999997</v>
      </c>
    </row>
    <row r="537" spans="1:8" s="2" customFormat="1" ht="16.5">
      <c r="A537" s="12"/>
      <c r="B537" s="17" t="s">
        <v>248</v>
      </c>
      <c r="C537" s="106">
        <v>1</v>
      </c>
      <c r="D537" s="106">
        <v>-8</v>
      </c>
      <c r="E537" s="106">
        <v>1</v>
      </c>
      <c r="F537" s="106"/>
      <c r="G537" s="106">
        <v>2.1</v>
      </c>
      <c r="H537" s="105">
        <f t="shared" si="23"/>
        <v>-16.8</v>
      </c>
    </row>
    <row r="538" spans="1:8" s="2" customFormat="1" ht="16.5">
      <c r="A538" s="12"/>
      <c r="B538" s="17" t="s">
        <v>242</v>
      </c>
      <c r="C538" s="106">
        <v>1</v>
      </c>
      <c r="D538" s="106">
        <v>-8</v>
      </c>
      <c r="E538" s="106">
        <v>1.8</v>
      </c>
      <c r="F538" s="106"/>
      <c r="G538" s="106">
        <v>1.35</v>
      </c>
      <c r="H538" s="105">
        <f t="shared" si="23"/>
        <v>-19.440000000000001</v>
      </c>
    </row>
    <row r="539" spans="1:8" s="2" customFormat="1" ht="16.5">
      <c r="A539" s="12"/>
      <c r="B539" s="17" t="s">
        <v>241</v>
      </c>
      <c r="C539" s="106">
        <v>2</v>
      </c>
      <c r="D539" s="106">
        <v>-8</v>
      </c>
      <c r="E539" s="106">
        <v>0.9</v>
      </c>
      <c r="F539" s="106"/>
      <c r="G539" s="106">
        <v>2.1</v>
      </c>
      <c r="H539" s="105">
        <f t="shared" si="23"/>
        <v>-30.240000000000002</v>
      </c>
    </row>
    <row r="540" spans="1:8" s="2" customFormat="1" ht="16.5">
      <c r="A540" s="12"/>
      <c r="B540" s="17" t="s">
        <v>491</v>
      </c>
      <c r="C540" s="106">
        <v>1</v>
      </c>
      <c r="D540" s="106">
        <v>-8</v>
      </c>
      <c r="E540" s="106">
        <v>1</v>
      </c>
      <c r="F540" s="106"/>
      <c r="G540" s="106">
        <v>2.1</v>
      </c>
      <c r="H540" s="105">
        <f t="shared" si="23"/>
        <v>-16.8</v>
      </c>
    </row>
    <row r="541" spans="1:8" s="2" customFormat="1" ht="16.5">
      <c r="A541" s="12"/>
      <c r="B541" s="17" t="s">
        <v>492</v>
      </c>
      <c r="C541" s="106">
        <v>8</v>
      </c>
      <c r="D541" s="106">
        <v>8</v>
      </c>
      <c r="E541" s="106">
        <v>0.3</v>
      </c>
      <c r="F541" s="106"/>
      <c r="G541" s="106">
        <v>2</v>
      </c>
      <c r="H541" s="105">
        <f t="shared" si="23"/>
        <v>38.4</v>
      </c>
    </row>
    <row r="542" spans="1:8" ht="16.5">
      <c r="A542" s="12"/>
      <c r="B542" s="17" t="s">
        <v>183</v>
      </c>
      <c r="C542" s="106">
        <v>1</v>
      </c>
      <c r="D542" s="106">
        <v>8</v>
      </c>
      <c r="E542" s="106">
        <v>12.79</v>
      </c>
      <c r="F542" s="106"/>
      <c r="G542" s="106">
        <f>+G536</f>
        <v>2.7250000000000001</v>
      </c>
      <c r="H542" s="105">
        <f t="shared" si="23"/>
        <v>278.822</v>
      </c>
    </row>
    <row r="543" spans="1:8" ht="16.5">
      <c r="A543" s="12"/>
      <c r="B543" s="17" t="s">
        <v>242</v>
      </c>
      <c r="C543" s="106">
        <v>1</v>
      </c>
      <c r="D543" s="106">
        <v>-8</v>
      </c>
      <c r="E543" s="106">
        <v>1.8</v>
      </c>
      <c r="F543" s="106"/>
      <c r="G543" s="106">
        <v>1.35</v>
      </c>
      <c r="H543" s="105">
        <f t="shared" si="23"/>
        <v>-19.440000000000001</v>
      </c>
    </row>
    <row r="544" spans="1:8" ht="16.5">
      <c r="A544" s="12"/>
      <c r="B544" s="17" t="s">
        <v>241</v>
      </c>
      <c r="C544" s="106">
        <v>1</v>
      </c>
      <c r="D544" s="106">
        <v>-8</v>
      </c>
      <c r="E544" s="106">
        <v>0.9</v>
      </c>
      <c r="F544" s="106"/>
      <c r="G544" s="106">
        <v>2.1</v>
      </c>
      <c r="H544" s="105">
        <f t="shared" si="23"/>
        <v>-15.120000000000001</v>
      </c>
    </row>
    <row r="545" spans="1:8" ht="16.5">
      <c r="A545" s="12"/>
      <c r="B545" s="17" t="s">
        <v>445</v>
      </c>
      <c r="C545" s="106">
        <v>1</v>
      </c>
      <c r="D545" s="106">
        <v>-8</v>
      </c>
      <c r="E545" s="106">
        <v>0.75</v>
      </c>
      <c r="F545" s="106"/>
      <c r="G545" s="106">
        <v>2.1</v>
      </c>
      <c r="H545" s="105">
        <f t="shared" si="23"/>
        <v>-12.600000000000001</v>
      </c>
    </row>
    <row r="546" spans="1:8" ht="16.5">
      <c r="A546" s="12"/>
      <c r="B546" s="17" t="s">
        <v>493</v>
      </c>
      <c r="C546" s="106">
        <v>1</v>
      </c>
      <c r="D546" s="106">
        <v>8</v>
      </c>
      <c r="E546" s="106">
        <v>3.05</v>
      </c>
      <c r="F546" s="106">
        <v>0.6</v>
      </c>
      <c r="G546" s="106"/>
      <c r="H546" s="105">
        <f t="shared" si="23"/>
        <v>14.639999999999999</v>
      </c>
    </row>
    <row r="547" spans="1:8" ht="16.5">
      <c r="A547" s="12"/>
      <c r="B547" s="17" t="s">
        <v>494</v>
      </c>
      <c r="C547" s="106">
        <v>4</v>
      </c>
      <c r="D547" s="106">
        <v>8</v>
      </c>
      <c r="E547" s="106">
        <v>0.6</v>
      </c>
      <c r="F547" s="106"/>
      <c r="G547" s="106">
        <v>2</v>
      </c>
      <c r="H547" s="105">
        <f t="shared" si="23"/>
        <v>38.4</v>
      </c>
    </row>
    <row r="548" spans="1:8" ht="16.5">
      <c r="A548" s="12"/>
      <c r="B548" s="17" t="s">
        <v>494</v>
      </c>
      <c r="C548" s="106">
        <v>2</v>
      </c>
      <c r="D548" s="106">
        <v>8</v>
      </c>
      <c r="E548" s="106">
        <v>0.45</v>
      </c>
      <c r="F548" s="106"/>
      <c r="G548" s="106">
        <v>2</v>
      </c>
      <c r="H548" s="105">
        <f t="shared" si="23"/>
        <v>14.4</v>
      </c>
    </row>
    <row r="549" spans="1:8" ht="16.5">
      <c r="A549" s="12"/>
      <c r="B549" s="17" t="s">
        <v>185</v>
      </c>
      <c r="C549" s="106">
        <v>1</v>
      </c>
      <c r="D549" s="106">
        <v>8</v>
      </c>
      <c r="E549" s="106">
        <v>7.2</v>
      </c>
      <c r="F549" s="106"/>
      <c r="G549" s="106">
        <f>+G542</f>
        <v>2.7250000000000001</v>
      </c>
      <c r="H549" s="105">
        <f t="shared" si="23"/>
        <v>156.96</v>
      </c>
    </row>
    <row r="550" spans="1:8" ht="16.5">
      <c r="A550" s="12"/>
      <c r="B550" s="17" t="s">
        <v>445</v>
      </c>
      <c r="C550" s="106">
        <v>1</v>
      </c>
      <c r="D550" s="106">
        <v>8</v>
      </c>
      <c r="E550" s="106">
        <v>0.75</v>
      </c>
      <c r="F550" s="106"/>
      <c r="G550" s="106">
        <v>2.1</v>
      </c>
      <c r="H550" s="105">
        <f t="shared" si="23"/>
        <v>12.600000000000001</v>
      </c>
    </row>
    <row r="551" spans="1:8" ht="16.5">
      <c r="A551" s="12"/>
      <c r="B551" s="17" t="s">
        <v>495</v>
      </c>
      <c r="C551" s="106">
        <v>1</v>
      </c>
      <c r="D551" s="106">
        <v>-8</v>
      </c>
      <c r="E551" s="106">
        <v>0.75</v>
      </c>
      <c r="F551" s="106"/>
      <c r="G551" s="106">
        <v>0.6</v>
      </c>
      <c r="H551" s="105">
        <f t="shared" si="23"/>
        <v>-3.5999999999999996</v>
      </c>
    </row>
    <row r="552" spans="1:8" ht="16.5">
      <c r="A552" s="12"/>
      <c r="B552" s="17" t="s">
        <v>56</v>
      </c>
      <c r="C552" s="106">
        <v>1</v>
      </c>
      <c r="D552" s="106">
        <v>8</v>
      </c>
      <c r="E552" s="106">
        <v>10.86</v>
      </c>
      <c r="F552" s="106"/>
      <c r="G552" s="106">
        <f>+G549</f>
        <v>2.7250000000000001</v>
      </c>
      <c r="H552" s="105">
        <f t="shared" si="23"/>
        <v>236.74799999999999</v>
      </c>
    </row>
    <row r="553" spans="1:8" ht="16.5">
      <c r="A553" s="12"/>
      <c r="B553" s="17" t="s">
        <v>243</v>
      </c>
      <c r="C553" s="106">
        <v>1</v>
      </c>
      <c r="D553" s="106">
        <v>-8</v>
      </c>
      <c r="E553" s="106">
        <v>1.35</v>
      </c>
      <c r="F553" s="106"/>
      <c r="G553" s="106">
        <v>1.05</v>
      </c>
      <c r="H553" s="105">
        <f t="shared" si="23"/>
        <v>-11.340000000000002</v>
      </c>
    </row>
    <row r="554" spans="1:8" ht="16.5">
      <c r="A554" s="12"/>
      <c r="B554" s="17" t="s">
        <v>462</v>
      </c>
      <c r="C554" s="106">
        <v>1</v>
      </c>
      <c r="D554" s="106">
        <v>-8</v>
      </c>
      <c r="E554" s="106">
        <v>0.75</v>
      </c>
      <c r="F554" s="106"/>
      <c r="G554" s="106">
        <v>2.1</v>
      </c>
      <c r="H554" s="105">
        <f t="shared" si="23"/>
        <v>-12.600000000000001</v>
      </c>
    </row>
    <row r="555" spans="1:8" ht="16.5">
      <c r="A555" s="12"/>
      <c r="B555" s="17" t="s">
        <v>494</v>
      </c>
      <c r="C555" s="106">
        <v>8</v>
      </c>
      <c r="D555" s="106">
        <v>8</v>
      </c>
      <c r="E555" s="106">
        <v>0.45</v>
      </c>
      <c r="F555" s="106"/>
      <c r="G555" s="106">
        <v>2</v>
      </c>
      <c r="H555" s="105">
        <f t="shared" si="23"/>
        <v>57.6</v>
      </c>
    </row>
    <row r="556" spans="1:8" ht="16.5">
      <c r="A556" s="12"/>
      <c r="B556" s="17" t="s">
        <v>493</v>
      </c>
      <c r="C556" s="106">
        <v>1</v>
      </c>
      <c r="D556" s="106">
        <v>8</v>
      </c>
      <c r="E556" s="106">
        <v>4.83</v>
      </c>
      <c r="F556" s="106">
        <v>0.6</v>
      </c>
      <c r="G556" s="106"/>
      <c r="H556" s="105">
        <f t="shared" si="23"/>
        <v>23.184000000000001</v>
      </c>
    </row>
    <row r="557" spans="1:8" ht="16.5">
      <c r="A557" s="12"/>
      <c r="B557" s="17" t="s">
        <v>496</v>
      </c>
      <c r="C557" s="106">
        <v>2</v>
      </c>
      <c r="D557" s="106">
        <v>8</v>
      </c>
      <c r="E557" s="106">
        <v>0.6</v>
      </c>
      <c r="F557" s="106"/>
      <c r="G557" s="106">
        <v>0.7</v>
      </c>
      <c r="H557" s="105">
        <f t="shared" si="23"/>
        <v>6.72</v>
      </c>
    </row>
    <row r="558" spans="1:8" ht="16.5">
      <c r="A558" s="12"/>
      <c r="B558" s="17" t="s">
        <v>135</v>
      </c>
      <c r="C558" s="106">
        <v>1</v>
      </c>
      <c r="D558" s="106">
        <v>8</v>
      </c>
      <c r="E558" s="105">
        <v>3.9</v>
      </c>
      <c r="F558" s="106"/>
      <c r="G558" s="106">
        <f>+G549</f>
        <v>2.7250000000000001</v>
      </c>
      <c r="H558" s="105">
        <f t="shared" si="23"/>
        <v>85.02</v>
      </c>
    </row>
    <row r="559" spans="1:8" ht="16.5">
      <c r="A559" s="12"/>
      <c r="B559" s="17" t="s">
        <v>462</v>
      </c>
      <c r="C559" s="106">
        <v>1</v>
      </c>
      <c r="D559" s="106">
        <v>-8</v>
      </c>
      <c r="E559" s="105">
        <v>1</v>
      </c>
      <c r="F559" s="106"/>
      <c r="G559" s="106">
        <v>2.1</v>
      </c>
      <c r="H559" s="105">
        <f t="shared" si="23"/>
        <v>-16.8</v>
      </c>
    </row>
    <row r="560" spans="1:8" ht="16.5">
      <c r="A560" s="12"/>
      <c r="B560" s="17" t="s">
        <v>460</v>
      </c>
      <c r="C560" s="106">
        <v>1</v>
      </c>
      <c r="D560" s="106">
        <v>-8</v>
      </c>
      <c r="E560" s="105">
        <v>0.75</v>
      </c>
      <c r="F560" s="106"/>
      <c r="G560" s="106">
        <v>2.1</v>
      </c>
      <c r="H560" s="105">
        <f t="shared" si="23"/>
        <v>-12.600000000000001</v>
      </c>
    </row>
    <row r="561" spans="1:8" ht="16.5">
      <c r="A561" s="12"/>
      <c r="B561" s="17" t="s">
        <v>445</v>
      </c>
      <c r="C561" s="106">
        <v>1</v>
      </c>
      <c r="D561" s="106">
        <v>-8</v>
      </c>
      <c r="E561" s="105">
        <v>0.75</v>
      </c>
      <c r="F561" s="106"/>
      <c r="G561" s="106">
        <v>2.1</v>
      </c>
      <c r="H561" s="105">
        <f t="shared" si="23"/>
        <v>-12.600000000000001</v>
      </c>
    </row>
    <row r="562" spans="1:8" ht="16.5">
      <c r="A562" s="12"/>
      <c r="B562" s="17" t="s">
        <v>184</v>
      </c>
      <c r="C562" s="106">
        <v>1</v>
      </c>
      <c r="D562" s="106">
        <v>8</v>
      </c>
      <c r="E562" s="105">
        <v>12.4</v>
      </c>
      <c r="F562" s="106"/>
      <c r="G562" s="106">
        <f>+G558</f>
        <v>2.7250000000000001</v>
      </c>
      <c r="H562" s="105">
        <f t="shared" si="23"/>
        <v>270.32</v>
      </c>
    </row>
    <row r="563" spans="1:8" ht="16.5">
      <c r="A563" s="12"/>
      <c r="B563" s="17" t="s">
        <v>242</v>
      </c>
      <c r="C563" s="106">
        <v>1</v>
      </c>
      <c r="D563" s="106">
        <v>-8</v>
      </c>
      <c r="E563" s="106">
        <v>1.8</v>
      </c>
      <c r="F563" s="106"/>
      <c r="G563" s="106">
        <v>1.35</v>
      </c>
      <c r="H563" s="105">
        <f t="shared" si="23"/>
        <v>-19.440000000000001</v>
      </c>
    </row>
    <row r="564" spans="1:8" ht="16.5">
      <c r="A564" s="12"/>
      <c r="B564" s="17" t="s">
        <v>241</v>
      </c>
      <c r="C564" s="106">
        <v>1</v>
      </c>
      <c r="D564" s="106">
        <v>-8</v>
      </c>
      <c r="E564" s="106">
        <v>0.9</v>
      </c>
      <c r="F564" s="106"/>
      <c r="G564" s="106">
        <v>2.1</v>
      </c>
      <c r="H564" s="105">
        <f t="shared" si="23"/>
        <v>-15.120000000000001</v>
      </c>
    </row>
    <row r="565" spans="1:8" ht="16.5">
      <c r="A565" s="12"/>
      <c r="B565" s="17" t="s">
        <v>494</v>
      </c>
      <c r="C565" s="106">
        <v>2</v>
      </c>
      <c r="D565" s="106">
        <v>8</v>
      </c>
      <c r="E565" s="105">
        <v>0.6</v>
      </c>
      <c r="F565" s="106"/>
      <c r="G565" s="106">
        <v>2</v>
      </c>
      <c r="H565" s="105">
        <f t="shared" si="23"/>
        <v>19.2</v>
      </c>
    </row>
    <row r="566" spans="1:8" ht="16.5">
      <c r="A566" s="12"/>
      <c r="B566" s="17" t="s">
        <v>494</v>
      </c>
      <c r="C566" s="106">
        <v>2</v>
      </c>
      <c r="D566" s="106">
        <v>8</v>
      </c>
      <c r="E566" s="105">
        <v>0.45</v>
      </c>
      <c r="F566" s="106"/>
      <c r="G566" s="106">
        <v>2</v>
      </c>
      <c r="H566" s="105">
        <f t="shared" si="23"/>
        <v>14.4</v>
      </c>
    </row>
    <row r="567" spans="1:8" ht="16.5">
      <c r="A567" s="12"/>
      <c r="B567" s="17" t="s">
        <v>493</v>
      </c>
      <c r="C567" s="106">
        <v>1</v>
      </c>
      <c r="D567" s="106">
        <v>8</v>
      </c>
      <c r="E567" s="106">
        <v>3.1</v>
      </c>
      <c r="F567" s="106">
        <v>0.6</v>
      </c>
      <c r="G567" s="106"/>
      <c r="H567" s="105">
        <f t="shared" si="23"/>
        <v>14.879999999999999</v>
      </c>
    </row>
    <row r="568" spans="1:8" ht="16.5">
      <c r="A568" s="12"/>
      <c r="B568" s="17" t="s">
        <v>497</v>
      </c>
      <c r="C568" s="106"/>
      <c r="D568" s="106"/>
      <c r="E568" s="106"/>
      <c r="F568" s="106"/>
      <c r="G568" s="106"/>
      <c r="H568" s="105"/>
    </row>
    <row r="569" spans="1:8" ht="16.5">
      <c r="A569" s="12"/>
      <c r="B569" s="17" t="s">
        <v>250</v>
      </c>
      <c r="C569" s="106">
        <v>1</v>
      </c>
      <c r="D569" s="106">
        <v>8</v>
      </c>
      <c r="E569" s="106">
        <v>5.2</v>
      </c>
      <c r="F569" s="106">
        <v>0.1</v>
      </c>
      <c r="G569" s="106"/>
      <c r="H569" s="105">
        <f t="shared" si="23"/>
        <v>4.16</v>
      </c>
    </row>
    <row r="570" spans="1:8" ht="16.5">
      <c r="A570" s="12"/>
      <c r="B570" s="17" t="s">
        <v>240</v>
      </c>
      <c r="C570" s="106">
        <v>2</v>
      </c>
      <c r="D570" s="106">
        <v>8</v>
      </c>
      <c r="E570" s="106">
        <f>0.9+2.1+2.1</f>
        <v>5.0999999999999996</v>
      </c>
      <c r="F570" s="106">
        <v>0.1</v>
      </c>
      <c r="G570" s="106"/>
      <c r="H570" s="105">
        <f t="shared" si="23"/>
        <v>8.16</v>
      </c>
    </row>
    <row r="571" spans="1:8" ht="16.5">
      <c r="A571" s="12"/>
      <c r="B571" s="17" t="s">
        <v>498</v>
      </c>
      <c r="C571" s="106">
        <v>1</v>
      </c>
      <c r="D571" s="106">
        <v>8</v>
      </c>
      <c r="E571" s="105">
        <v>5.2</v>
      </c>
      <c r="F571" s="106">
        <v>0.23</v>
      </c>
      <c r="G571" s="106"/>
      <c r="H571" s="105">
        <f t="shared" si="23"/>
        <v>9.5680000000000014</v>
      </c>
    </row>
    <row r="572" spans="1:8" ht="16.5">
      <c r="A572" s="12"/>
      <c r="B572" s="17" t="s">
        <v>499</v>
      </c>
      <c r="C572" s="106">
        <v>1</v>
      </c>
      <c r="D572" s="106">
        <v>8</v>
      </c>
      <c r="E572" s="105">
        <f>0.75+2.1+2.1</f>
        <v>4.95</v>
      </c>
      <c r="F572" s="106">
        <v>0.115</v>
      </c>
      <c r="G572" s="106"/>
      <c r="H572" s="105">
        <f t="shared" si="23"/>
        <v>4.5540000000000003</v>
      </c>
    </row>
    <row r="573" spans="1:8" ht="16.5">
      <c r="A573" s="12"/>
      <c r="B573" s="17" t="s">
        <v>259</v>
      </c>
      <c r="C573" s="106">
        <v>2</v>
      </c>
      <c r="D573" s="106">
        <v>8</v>
      </c>
      <c r="E573" s="105">
        <f>0.75+2.1+2.1</f>
        <v>4.95</v>
      </c>
      <c r="F573" s="106">
        <v>0.1</v>
      </c>
      <c r="G573" s="106"/>
      <c r="H573" s="105">
        <f t="shared" si="23"/>
        <v>7.9200000000000008</v>
      </c>
    </row>
    <row r="574" spans="1:8" ht="16.5">
      <c r="A574" s="12"/>
      <c r="B574" s="17" t="s">
        <v>65</v>
      </c>
      <c r="C574" s="106">
        <v>3</v>
      </c>
      <c r="D574" s="106">
        <v>8</v>
      </c>
      <c r="E574" s="105">
        <f>(1.8+1.35)*2</f>
        <v>6.3000000000000007</v>
      </c>
      <c r="F574" s="106">
        <v>0.18</v>
      </c>
      <c r="G574" s="106"/>
      <c r="H574" s="105">
        <f t="shared" si="23"/>
        <v>27.216000000000001</v>
      </c>
    </row>
    <row r="575" spans="1:8" ht="16.5">
      <c r="A575" s="12"/>
      <c r="B575" s="17" t="s">
        <v>41</v>
      </c>
      <c r="C575" s="106">
        <v>1</v>
      </c>
      <c r="D575" s="106">
        <v>8</v>
      </c>
      <c r="E575" s="105">
        <f>(1.35+1.05)*2</f>
        <v>4.8000000000000007</v>
      </c>
      <c r="F575" s="106">
        <v>0.18</v>
      </c>
      <c r="G575" s="106"/>
      <c r="H575" s="105">
        <f t="shared" si="23"/>
        <v>6.9120000000000008</v>
      </c>
    </row>
    <row r="576" spans="1:8" ht="16.5">
      <c r="A576" s="12"/>
      <c r="B576" s="17" t="s">
        <v>500</v>
      </c>
      <c r="C576" s="106">
        <v>1</v>
      </c>
      <c r="D576" s="106">
        <v>8</v>
      </c>
      <c r="E576" s="106">
        <f>(0.6+0.75)*2</f>
        <v>2.7</v>
      </c>
      <c r="F576" s="106">
        <v>0.18</v>
      </c>
      <c r="G576" s="106"/>
      <c r="H576" s="105">
        <f t="shared" si="23"/>
        <v>3.8879999999999999</v>
      </c>
    </row>
    <row r="577" spans="1:8" ht="16.5">
      <c r="A577" s="12"/>
      <c r="B577" s="11" t="s">
        <v>188</v>
      </c>
      <c r="C577" s="106"/>
      <c r="D577" s="106"/>
      <c r="E577" s="106"/>
      <c r="F577" s="106"/>
      <c r="G577" s="106"/>
      <c r="H577" s="105"/>
    </row>
    <row r="578" spans="1:8" ht="16.5">
      <c r="A578" s="12"/>
      <c r="B578" s="17" t="s">
        <v>501</v>
      </c>
      <c r="C578" s="106">
        <v>1</v>
      </c>
      <c r="D578" s="106">
        <v>1</v>
      </c>
      <c r="E578" s="106">
        <v>18.920000000000002</v>
      </c>
      <c r="F578" s="106"/>
      <c r="G578" s="18">
        <f>14.25-0.11</f>
        <v>14.14</v>
      </c>
      <c r="H578" s="105">
        <f t="shared" si="23"/>
        <v>267.52880000000005</v>
      </c>
    </row>
    <row r="579" spans="1:8" ht="16.5">
      <c r="A579" s="12"/>
      <c r="B579" s="17" t="s">
        <v>502</v>
      </c>
      <c r="C579" s="106">
        <v>1</v>
      </c>
      <c r="D579" s="106">
        <v>-4</v>
      </c>
      <c r="E579" s="106">
        <f>2+4.46</f>
        <v>6.46</v>
      </c>
      <c r="F579" s="106"/>
      <c r="G579" s="105">
        <v>1.1000000000000001</v>
      </c>
      <c r="H579" s="105">
        <f t="shared" si="23"/>
        <v>-28.424000000000003</v>
      </c>
    </row>
    <row r="580" spans="1:8" ht="16.5">
      <c r="A580" s="12"/>
      <c r="B580" s="17" t="s">
        <v>503</v>
      </c>
      <c r="C580" s="106">
        <v>2</v>
      </c>
      <c r="D580" s="106">
        <v>-4</v>
      </c>
      <c r="E580" s="106">
        <v>1</v>
      </c>
      <c r="F580" s="106"/>
      <c r="G580" s="18">
        <v>2.1</v>
      </c>
      <c r="H580" s="105">
        <f t="shared" si="23"/>
        <v>-16.8</v>
      </c>
    </row>
    <row r="581" spans="1:8" ht="16.5">
      <c r="A581" s="12"/>
      <c r="B581" s="17" t="s">
        <v>495</v>
      </c>
      <c r="C581" s="106">
        <v>1</v>
      </c>
      <c r="D581" s="106">
        <v>-4</v>
      </c>
      <c r="E581" s="106">
        <v>1.5</v>
      </c>
      <c r="F581" s="106"/>
      <c r="G581" s="18">
        <v>1.35</v>
      </c>
      <c r="H581" s="105">
        <f t="shared" si="23"/>
        <v>-8.1000000000000014</v>
      </c>
    </row>
    <row r="582" spans="1:8" ht="16.5">
      <c r="A582" s="12"/>
      <c r="B582" s="17" t="s">
        <v>504</v>
      </c>
      <c r="C582" s="106">
        <v>1</v>
      </c>
      <c r="D582" s="106">
        <v>4</v>
      </c>
      <c r="E582" s="106">
        <f>(1.5+1.8)*2</f>
        <v>6.6</v>
      </c>
      <c r="F582" s="106">
        <v>0.18</v>
      </c>
      <c r="G582" s="18"/>
      <c r="H582" s="105">
        <f t="shared" si="23"/>
        <v>4.7519999999999998</v>
      </c>
    </row>
    <row r="583" spans="1:8" ht="16.5">
      <c r="A583" s="12"/>
      <c r="B583" s="17" t="s">
        <v>505</v>
      </c>
      <c r="C583" s="106">
        <v>2</v>
      </c>
      <c r="D583" s="106">
        <v>4</v>
      </c>
      <c r="E583" s="106">
        <v>6.46</v>
      </c>
      <c r="F583" s="106">
        <v>0.115</v>
      </c>
      <c r="G583" s="106"/>
      <c r="H583" s="105">
        <f t="shared" si="23"/>
        <v>5.9432</v>
      </c>
    </row>
    <row r="584" spans="1:8" ht="16.5">
      <c r="A584" s="12"/>
      <c r="B584" s="17" t="s">
        <v>506</v>
      </c>
      <c r="C584" s="106">
        <v>2</v>
      </c>
      <c r="D584" s="106">
        <v>1</v>
      </c>
      <c r="E584" s="106">
        <f>0.9+2.1+2.1</f>
        <v>5.0999999999999996</v>
      </c>
      <c r="F584" s="106">
        <v>0.23</v>
      </c>
      <c r="G584" s="106"/>
      <c r="H584" s="105">
        <f t="shared" si="23"/>
        <v>2.3460000000000001</v>
      </c>
    </row>
    <row r="585" spans="1:8" ht="16.5">
      <c r="A585" s="12"/>
      <c r="B585" s="17" t="s">
        <v>292</v>
      </c>
      <c r="C585" s="106">
        <v>2</v>
      </c>
      <c r="D585" s="106">
        <v>2</v>
      </c>
      <c r="E585" s="106">
        <v>0.46</v>
      </c>
      <c r="F585" s="106"/>
      <c r="G585" s="106">
        <v>1.2</v>
      </c>
      <c r="H585" s="105">
        <f t="shared" si="23"/>
        <v>2.2080000000000002</v>
      </c>
    </row>
    <row r="586" spans="1:8" ht="16.5">
      <c r="A586" s="12"/>
      <c r="B586" s="17" t="s">
        <v>293</v>
      </c>
      <c r="C586" s="106">
        <v>4</v>
      </c>
      <c r="D586" s="106">
        <v>2</v>
      </c>
      <c r="E586" s="106">
        <v>0.92</v>
      </c>
      <c r="F586" s="106"/>
      <c r="G586" s="106">
        <v>1.1000000000000001</v>
      </c>
      <c r="H586" s="105">
        <f t="shared" si="23"/>
        <v>8.0960000000000019</v>
      </c>
    </row>
    <row r="587" spans="1:8" ht="16.5">
      <c r="A587" s="12"/>
      <c r="B587" s="17" t="s">
        <v>294</v>
      </c>
      <c r="C587" s="106">
        <v>2</v>
      </c>
      <c r="D587" s="106">
        <v>2</v>
      </c>
      <c r="E587" s="106">
        <v>1</v>
      </c>
      <c r="F587" s="106"/>
      <c r="G587" s="106">
        <f>+G562</f>
        <v>2.7250000000000001</v>
      </c>
      <c r="H587" s="105">
        <f t="shared" si="23"/>
        <v>10.9</v>
      </c>
    </row>
    <row r="588" spans="1:8" ht="16.5">
      <c r="A588" s="12"/>
      <c r="B588" s="17" t="s">
        <v>295</v>
      </c>
      <c r="C588" s="106">
        <v>1</v>
      </c>
      <c r="D588" s="106">
        <v>2</v>
      </c>
      <c r="E588" s="106">
        <v>0.34499999999999997</v>
      </c>
      <c r="F588" s="106"/>
      <c r="G588" s="106">
        <f>+G587</f>
        <v>2.7250000000000001</v>
      </c>
      <c r="H588" s="105">
        <f>PRODUCT(C588:G588)</f>
        <v>1.88025</v>
      </c>
    </row>
    <row r="589" spans="1:8" ht="16.5">
      <c r="A589" s="20"/>
      <c r="B589" s="21" t="s">
        <v>343</v>
      </c>
      <c r="C589" s="22"/>
      <c r="D589" s="22"/>
      <c r="E589" s="20"/>
      <c r="F589" s="20"/>
      <c r="G589" s="20">
        <f>SUM(H536:H588)</f>
        <v>1709.0162500000004</v>
      </c>
      <c r="H589" s="20"/>
    </row>
    <row r="590" spans="1:8" ht="16.5">
      <c r="A590" s="20"/>
      <c r="B590" s="21"/>
      <c r="C590" s="22"/>
      <c r="D590" s="22"/>
      <c r="E590" s="20"/>
      <c r="F590" s="20"/>
      <c r="G590" s="20"/>
      <c r="H590" s="20"/>
    </row>
    <row r="591" spans="1:8" ht="16.5">
      <c r="A591" s="12"/>
      <c r="B591" s="11" t="s">
        <v>507</v>
      </c>
      <c r="C591" s="106"/>
      <c r="D591" s="106"/>
      <c r="E591" s="106"/>
      <c r="F591" s="106"/>
      <c r="G591" s="106"/>
      <c r="H591" s="105"/>
    </row>
    <row r="592" spans="1:8" ht="33">
      <c r="A592" s="12"/>
      <c r="B592" s="17" t="s">
        <v>190</v>
      </c>
      <c r="C592" s="106">
        <v>1</v>
      </c>
      <c r="D592" s="106">
        <v>1</v>
      </c>
      <c r="E592" s="106">
        <v>59.21</v>
      </c>
      <c r="F592" s="106"/>
      <c r="G592" s="106">
        <v>13.27</v>
      </c>
      <c r="H592" s="105">
        <f t="shared" si="23"/>
        <v>785.71669999999995</v>
      </c>
    </row>
    <row r="593" spans="1:8" ht="16.5">
      <c r="A593" s="12"/>
      <c r="B593" s="17" t="s">
        <v>502</v>
      </c>
      <c r="C593" s="106">
        <v>1</v>
      </c>
      <c r="D593" s="106">
        <v>-4</v>
      </c>
      <c r="E593" s="106">
        <f>2+4.46</f>
        <v>6.46</v>
      </c>
      <c r="F593" s="106"/>
      <c r="G593" s="105">
        <v>1.1000000000000001</v>
      </c>
      <c r="H593" s="105">
        <f t="shared" ref="H593:H610" si="24">PRODUCT(C593:G593)</f>
        <v>-28.424000000000003</v>
      </c>
    </row>
    <row r="594" spans="1:8" ht="16.5">
      <c r="A594" s="12"/>
      <c r="B594" s="17" t="s">
        <v>242</v>
      </c>
      <c r="C594" s="106">
        <v>8</v>
      </c>
      <c r="D594" s="106">
        <v>-3</v>
      </c>
      <c r="E594" s="106">
        <v>1.8</v>
      </c>
      <c r="F594" s="106"/>
      <c r="G594" s="106">
        <v>1.35</v>
      </c>
      <c r="H594" s="105">
        <f t="shared" si="24"/>
        <v>-58.320000000000007</v>
      </c>
    </row>
    <row r="595" spans="1:8" ht="16.5">
      <c r="A595" s="12"/>
      <c r="B595" s="17" t="s">
        <v>243</v>
      </c>
      <c r="C595" s="106">
        <v>8</v>
      </c>
      <c r="D595" s="106">
        <v>-1</v>
      </c>
      <c r="E595" s="106">
        <v>1.35</v>
      </c>
      <c r="F595" s="106"/>
      <c r="G595" s="106">
        <v>1.05</v>
      </c>
      <c r="H595" s="105">
        <f t="shared" si="24"/>
        <v>-11.340000000000002</v>
      </c>
    </row>
    <row r="596" spans="1:8" ht="16.5">
      <c r="A596" s="12"/>
      <c r="B596" s="17" t="s">
        <v>244</v>
      </c>
      <c r="C596" s="106">
        <v>8</v>
      </c>
      <c r="D596" s="106">
        <v>-2</v>
      </c>
      <c r="E596" s="106">
        <v>0.6</v>
      </c>
      <c r="F596" s="106"/>
      <c r="G596" s="106">
        <v>7.4999999999999997E-2</v>
      </c>
      <c r="H596" s="105">
        <f t="shared" si="24"/>
        <v>-0.72</v>
      </c>
    </row>
    <row r="597" spans="1:8" ht="16.5">
      <c r="A597" s="12"/>
      <c r="B597" s="17" t="s">
        <v>508</v>
      </c>
      <c r="C597" s="106">
        <v>1</v>
      </c>
      <c r="D597" s="106">
        <v>1</v>
      </c>
      <c r="E597" s="106">
        <v>15.84</v>
      </c>
      <c r="F597" s="106"/>
      <c r="G597" s="106">
        <v>3.3</v>
      </c>
      <c r="H597" s="105">
        <f t="shared" si="24"/>
        <v>52.271999999999998</v>
      </c>
    </row>
    <row r="598" spans="1:8" ht="16.5">
      <c r="A598" s="12"/>
      <c r="B598" s="17" t="s">
        <v>509</v>
      </c>
      <c r="C598" s="106">
        <v>1</v>
      </c>
      <c r="D598" s="106">
        <v>-2</v>
      </c>
      <c r="E598" s="106">
        <v>0.9</v>
      </c>
      <c r="F598" s="106"/>
      <c r="G598" s="106">
        <v>2.1</v>
      </c>
      <c r="H598" s="105">
        <f t="shared" si="24"/>
        <v>-3.7800000000000002</v>
      </c>
    </row>
    <row r="599" spans="1:8" ht="16.5">
      <c r="A599" s="12"/>
      <c r="B599" s="17" t="s">
        <v>495</v>
      </c>
      <c r="C599" s="106">
        <v>1</v>
      </c>
      <c r="D599" s="106">
        <v>-1</v>
      </c>
      <c r="E599" s="106">
        <v>1.5</v>
      </c>
      <c r="F599" s="106"/>
      <c r="G599" s="106">
        <v>1.35</v>
      </c>
      <c r="H599" s="105">
        <f t="shared" si="24"/>
        <v>-2.0250000000000004</v>
      </c>
    </row>
    <row r="600" spans="1:8" ht="16.5">
      <c r="A600" s="12"/>
      <c r="B600" s="17" t="s">
        <v>510</v>
      </c>
      <c r="C600" s="106">
        <v>1</v>
      </c>
      <c r="D600" s="106">
        <v>2</v>
      </c>
      <c r="E600" s="106">
        <v>5.0999999999999996</v>
      </c>
      <c r="F600" s="106">
        <v>0.23</v>
      </c>
      <c r="G600" s="106"/>
      <c r="H600" s="105">
        <f t="shared" si="24"/>
        <v>2.3460000000000001</v>
      </c>
    </row>
    <row r="601" spans="1:8" ht="16.5">
      <c r="A601" s="12"/>
      <c r="B601" s="17" t="s">
        <v>504</v>
      </c>
      <c r="C601" s="106">
        <v>1</v>
      </c>
      <c r="D601" s="106">
        <v>1</v>
      </c>
      <c r="E601" s="106">
        <v>5.7</v>
      </c>
      <c r="F601" s="106">
        <v>0.18</v>
      </c>
      <c r="G601" s="106"/>
      <c r="H601" s="105">
        <f t="shared" si="24"/>
        <v>1.026</v>
      </c>
    </row>
    <row r="602" spans="1:8" ht="16.5">
      <c r="A602" s="12"/>
      <c r="B602" s="17" t="s">
        <v>511</v>
      </c>
      <c r="C602" s="106">
        <v>1</v>
      </c>
      <c r="D602" s="106">
        <v>2</v>
      </c>
      <c r="E602" s="106">
        <v>1.46</v>
      </c>
      <c r="F602" s="106">
        <v>0.45</v>
      </c>
      <c r="G602" s="106"/>
      <c r="H602" s="105">
        <f t="shared" si="24"/>
        <v>1.3140000000000001</v>
      </c>
    </row>
    <row r="603" spans="1:8" ht="16.5">
      <c r="A603" s="12"/>
      <c r="B603" s="17" t="s">
        <v>512</v>
      </c>
      <c r="C603" s="106">
        <v>1</v>
      </c>
      <c r="D603" s="106">
        <v>1</v>
      </c>
      <c r="E603" s="106">
        <v>14.92</v>
      </c>
      <c r="F603" s="106"/>
      <c r="G603" s="106">
        <f>0.45+0.115</f>
        <v>0.56500000000000006</v>
      </c>
      <c r="H603" s="105">
        <f t="shared" si="24"/>
        <v>8.4298000000000002</v>
      </c>
    </row>
    <row r="604" spans="1:8" ht="16.5">
      <c r="A604" s="12"/>
      <c r="B604" s="17" t="s">
        <v>513</v>
      </c>
      <c r="C604" s="106">
        <v>2</v>
      </c>
      <c r="D604" s="106">
        <v>2</v>
      </c>
      <c r="E604" s="106">
        <v>0.45</v>
      </c>
      <c r="F604" s="106"/>
      <c r="G604" s="106">
        <v>6.25E-2</v>
      </c>
      <c r="H604" s="105">
        <f t="shared" si="24"/>
        <v>0.1125</v>
      </c>
    </row>
    <row r="605" spans="1:8" ht="16.5">
      <c r="A605" s="12"/>
      <c r="B605" s="17" t="s">
        <v>191</v>
      </c>
      <c r="C605" s="106">
        <v>4</v>
      </c>
      <c r="D605" s="106">
        <v>2</v>
      </c>
      <c r="E605" s="106">
        <v>0.115</v>
      </c>
      <c r="F605" s="106"/>
      <c r="G605" s="106">
        <v>0.45</v>
      </c>
      <c r="H605" s="105">
        <f t="shared" si="24"/>
        <v>0.41400000000000003</v>
      </c>
    </row>
    <row r="606" spans="1:8" ht="16.5">
      <c r="A606" s="12"/>
      <c r="B606" s="17" t="s">
        <v>514</v>
      </c>
      <c r="C606" s="106">
        <v>1</v>
      </c>
      <c r="D606" s="106">
        <v>4</v>
      </c>
      <c r="E606" s="106">
        <v>0.23</v>
      </c>
      <c r="F606" s="106">
        <v>0.115</v>
      </c>
      <c r="G606" s="106"/>
      <c r="H606" s="105">
        <f t="shared" si="24"/>
        <v>0.10580000000000001</v>
      </c>
    </row>
    <row r="607" spans="1:8" ht="16.5">
      <c r="A607" s="12"/>
      <c r="B607" s="17" t="s">
        <v>515</v>
      </c>
      <c r="C607" s="106">
        <v>4</v>
      </c>
      <c r="D607" s="106">
        <v>2</v>
      </c>
      <c r="E607" s="106">
        <v>0.115</v>
      </c>
      <c r="F607" s="106"/>
      <c r="G607" s="106">
        <v>0.45</v>
      </c>
      <c r="H607" s="105">
        <f t="shared" si="24"/>
        <v>0.41400000000000003</v>
      </c>
    </row>
    <row r="608" spans="1:8" ht="16.5">
      <c r="A608" s="12"/>
      <c r="B608" s="17" t="s">
        <v>516</v>
      </c>
      <c r="C608" s="106">
        <v>1</v>
      </c>
      <c r="D608" s="106">
        <v>4</v>
      </c>
      <c r="E608" s="106">
        <v>0.38</v>
      </c>
      <c r="F608" s="106">
        <v>0.115</v>
      </c>
      <c r="G608" s="106"/>
      <c r="H608" s="105">
        <f t="shared" si="24"/>
        <v>0.17480000000000001</v>
      </c>
    </row>
    <row r="609" spans="1:8" ht="16.5">
      <c r="A609" s="12"/>
      <c r="B609" s="17" t="s">
        <v>517</v>
      </c>
      <c r="C609" s="106">
        <v>1</v>
      </c>
      <c r="D609" s="106">
        <v>1</v>
      </c>
      <c r="E609" s="106">
        <v>56.06</v>
      </c>
      <c r="F609" s="106"/>
      <c r="G609" s="106">
        <f>1.2+0.23</f>
        <v>1.43</v>
      </c>
      <c r="H609" s="105">
        <f t="shared" si="24"/>
        <v>80.165800000000004</v>
      </c>
    </row>
    <row r="610" spans="1:8" ht="16.5">
      <c r="A610" s="12"/>
      <c r="B610" s="17" t="s">
        <v>518</v>
      </c>
      <c r="C610" s="106">
        <v>1</v>
      </c>
      <c r="D610" s="106">
        <v>-1</v>
      </c>
      <c r="E610" s="106">
        <v>2.46</v>
      </c>
      <c r="F610" s="106"/>
      <c r="G610" s="106">
        <f>+G609</f>
        <v>1.43</v>
      </c>
      <c r="H610" s="105">
        <f t="shared" si="24"/>
        <v>-3.5177999999999998</v>
      </c>
    </row>
    <row r="611" spans="1:8" ht="16.5">
      <c r="A611" s="12"/>
      <c r="B611" s="17" t="s">
        <v>511</v>
      </c>
      <c r="C611" s="106"/>
      <c r="D611" s="106"/>
      <c r="E611" s="106"/>
      <c r="F611" s="106"/>
      <c r="G611" s="106"/>
      <c r="H611" s="105"/>
    </row>
    <row r="612" spans="1:8" ht="16.5">
      <c r="A612" s="12"/>
      <c r="B612" s="17" t="s">
        <v>65</v>
      </c>
      <c r="C612" s="106">
        <v>3</v>
      </c>
      <c r="D612" s="106">
        <v>8</v>
      </c>
      <c r="E612" s="106">
        <f>1.8+0.46</f>
        <v>2.2600000000000002</v>
      </c>
      <c r="F612" s="106">
        <v>0.45</v>
      </c>
      <c r="G612" s="106"/>
      <c r="H612" s="105">
        <f>PRODUCT(C612:G612)</f>
        <v>24.408000000000005</v>
      </c>
    </row>
    <row r="613" spans="1:8" s="2" customFormat="1" ht="16.5">
      <c r="A613" s="12"/>
      <c r="B613" s="17" t="s">
        <v>519</v>
      </c>
      <c r="C613" s="106">
        <v>6</v>
      </c>
      <c r="D613" s="106">
        <v>8</v>
      </c>
      <c r="E613" s="106">
        <v>0.45</v>
      </c>
      <c r="F613" s="106"/>
      <c r="G613" s="106">
        <v>6.25E-2</v>
      </c>
      <c r="H613" s="105">
        <f>PRODUCT(C613:G613)</f>
        <v>1.35</v>
      </c>
    </row>
    <row r="614" spans="1:8" ht="16.5">
      <c r="A614" s="12"/>
      <c r="B614" s="17" t="s">
        <v>41</v>
      </c>
      <c r="C614" s="106">
        <v>1</v>
      </c>
      <c r="D614" s="106">
        <v>8</v>
      </c>
      <c r="E614" s="106">
        <f>1.35+0.46</f>
        <v>1.81</v>
      </c>
      <c r="F614" s="106">
        <v>0.45</v>
      </c>
      <c r="G614" s="106"/>
      <c r="H614" s="105">
        <f>PRODUCT(C614:G614)</f>
        <v>6.516</v>
      </c>
    </row>
    <row r="615" spans="1:8" ht="16.5">
      <c r="A615" s="12"/>
      <c r="B615" s="17" t="s">
        <v>519</v>
      </c>
      <c r="C615" s="106">
        <v>2</v>
      </c>
      <c r="D615" s="106">
        <v>8</v>
      </c>
      <c r="E615" s="106">
        <v>0.45</v>
      </c>
      <c r="F615" s="106"/>
      <c r="G615" s="106">
        <v>6.25E-2</v>
      </c>
      <c r="H615" s="105">
        <f>PRODUCT(C615:G615)</f>
        <v>0.45</v>
      </c>
    </row>
    <row r="616" spans="1:8" ht="16.5">
      <c r="A616" s="12"/>
      <c r="B616" s="17" t="s">
        <v>520</v>
      </c>
      <c r="C616" s="106">
        <v>6</v>
      </c>
      <c r="D616" s="106">
        <v>1</v>
      </c>
      <c r="E616" s="106">
        <f>1.5+0.46</f>
        <v>1.96</v>
      </c>
      <c r="F616" s="106">
        <v>0.45</v>
      </c>
      <c r="G616" s="106"/>
      <c r="H616" s="105">
        <f>PRODUCT(C616:G616)</f>
        <v>5.2919999999999998</v>
      </c>
    </row>
    <row r="617" spans="1:8" ht="16.5">
      <c r="A617" s="12"/>
      <c r="B617" s="17" t="s">
        <v>521</v>
      </c>
      <c r="C617" s="106"/>
      <c r="D617" s="106"/>
      <c r="E617" s="106"/>
      <c r="F617" s="106"/>
      <c r="G617" s="106"/>
      <c r="H617" s="105"/>
    </row>
    <row r="618" spans="1:8" ht="16.5">
      <c r="A618" s="12"/>
      <c r="B618" s="17" t="s">
        <v>355</v>
      </c>
      <c r="C618" s="106">
        <v>2</v>
      </c>
      <c r="D618" s="106">
        <v>1</v>
      </c>
      <c r="E618" s="106">
        <v>2.1</v>
      </c>
      <c r="F618" s="106"/>
      <c r="G618" s="106">
        <v>0.15</v>
      </c>
      <c r="H618" s="105">
        <f>PRODUCT(C618:G618)</f>
        <v>0.63</v>
      </c>
    </row>
    <row r="619" spans="1:8" ht="16.5">
      <c r="A619" s="12"/>
      <c r="B619" s="17" t="s">
        <v>356</v>
      </c>
      <c r="C619" s="106">
        <v>2</v>
      </c>
      <c r="D619" s="106">
        <v>1</v>
      </c>
      <c r="E619" s="106">
        <f>+E618-0.3</f>
        <v>1.8</v>
      </c>
      <c r="F619" s="106"/>
      <c r="G619" s="106">
        <v>0.15</v>
      </c>
      <c r="H619" s="105">
        <f>PRODUCT(C619:G619)</f>
        <v>0.54</v>
      </c>
    </row>
    <row r="620" spans="1:8" ht="16.5">
      <c r="A620" s="12"/>
      <c r="B620" s="17" t="s">
        <v>357</v>
      </c>
      <c r="C620" s="106">
        <v>2</v>
      </c>
      <c r="D620" s="106">
        <v>1</v>
      </c>
      <c r="E620" s="106">
        <f>+E619-0.3</f>
        <v>1.5</v>
      </c>
      <c r="F620" s="106"/>
      <c r="G620" s="106">
        <v>0.15</v>
      </c>
      <c r="H620" s="105">
        <f>PRODUCT(C620:G620)</f>
        <v>0.44999999999999996</v>
      </c>
    </row>
    <row r="621" spans="1:8" ht="16.5">
      <c r="A621" s="12"/>
      <c r="B621" s="17" t="s">
        <v>358</v>
      </c>
      <c r="C621" s="106">
        <v>2</v>
      </c>
      <c r="D621" s="106">
        <v>1</v>
      </c>
      <c r="E621" s="106">
        <f>+E620-0.3</f>
        <v>1.2</v>
      </c>
      <c r="F621" s="106"/>
      <c r="G621" s="106">
        <v>0.15</v>
      </c>
      <c r="H621" s="105">
        <f>PRODUCT(C621:G621)</f>
        <v>0.36</v>
      </c>
    </row>
    <row r="622" spans="1:8" ht="16.5">
      <c r="A622" s="12"/>
      <c r="B622" s="17" t="s">
        <v>359</v>
      </c>
      <c r="C622" s="106">
        <v>2</v>
      </c>
      <c r="D622" s="106">
        <v>1</v>
      </c>
      <c r="E622" s="106">
        <f>+E621-0.3</f>
        <v>0.89999999999999991</v>
      </c>
      <c r="F622" s="106"/>
      <c r="G622" s="106">
        <v>0.15</v>
      </c>
      <c r="H622" s="105">
        <f>PRODUCT(C622:G622)</f>
        <v>0.26999999999999996</v>
      </c>
    </row>
    <row r="623" spans="1:8" ht="16.5">
      <c r="A623" s="20"/>
      <c r="B623" s="21" t="s">
        <v>522</v>
      </c>
      <c r="C623" s="22">
        <v>2</v>
      </c>
      <c r="D623" s="22">
        <v>1</v>
      </c>
      <c r="E623" s="20">
        <f>(4.875+1.3)*2</f>
        <v>12.35</v>
      </c>
      <c r="F623" s="20"/>
      <c r="G623" s="20">
        <v>1.1100000000000001</v>
      </c>
      <c r="H623" s="105">
        <f>ROUND(PRODUCT(C623:G623),2)</f>
        <v>27.42</v>
      </c>
    </row>
    <row r="624" spans="1:8" ht="16.5">
      <c r="A624" s="20"/>
      <c r="B624" s="21" t="s">
        <v>523</v>
      </c>
      <c r="C624" s="22">
        <v>2</v>
      </c>
      <c r="D624" s="22">
        <v>1</v>
      </c>
      <c r="E624" s="20">
        <f>2.645+2.645+0.23</f>
        <v>5.5200000000000005</v>
      </c>
      <c r="F624" s="20"/>
      <c r="G624" s="20">
        <v>1.2</v>
      </c>
      <c r="H624" s="105">
        <f>ROUND(PRODUCT(C624:G624),2)</f>
        <v>13.25</v>
      </c>
    </row>
    <row r="625" spans="1:8" ht="16.5">
      <c r="A625" s="20"/>
      <c r="B625" s="21" t="s">
        <v>343</v>
      </c>
      <c r="C625" s="22"/>
      <c r="D625" s="22"/>
      <c r="E625" s="20"/>
      <c r="F625" s="20"/>
      <c r="G625" s="20"/>
      <c r="H625" s="20">
        <v>0.03</v>
      </c>
    </row>
    <row r="626" spans="1:8" ht="16.5">
      <c r="A626" s="20"/>
      <c r="B626" s="32" t="s">
        <v>524</v>
      </c>
      <c r="C626" s="22"/>
      <c r="D626" s="22"/>
      <c r="E626" s="20"/>
      <c r="F626" s="20"/>
      <c r="G626" s="20"/>
      <c r="H626" s="23">
        <f>SUM(H536:H625)</f>
        <v>2614.3468499999999</v>
      </c>
    </row>
    <row r="627" spans="1:8" ht="16.5">
      <c r="A627" s="12"/>
      <c r="B627" s="11" t="s">
        <v>689</v>
      </c>
      <c r="C627" s="106"/>
      <c r="D627" s="106"/>
      <c r="E627" s="106"/>
      <c r="F627" s="104" t="s">
        <v>115</v>
      </c>
      <c r="G627" s="6">
        <f>ROUNDUP(H626,1)</f>
        <v>2614.4</v>
      </c>
      <c r="H627" s="6" t="s">
        <v>360</v>
      </c>
    </row>
    <row r="628" spans="1:8" ht="16.5">
      <c r="A628" s="30">
        <v>34</v>
      </c>
      <c r="B628" s="11" t="s">
        <v>526</v>
      </c>
      <c r="C628" s="106"/>
      <c r="D628" s="106"/>
      <c r="E628" s="106"/>
      <c r="F628" s="106"/>
      <c r="G628" s="33"/>
      <c r="H628" s="105"/>
    </row>
    <row r="629" spans="1:8" ht="16.5">
      <c r="A629" s="5"/>
      <c r="B629" s="17" t="s">
        <v>527</v>
      </c>
      <c r="C629" s="106">
        <v>2</v>
      </c>
      <c r="D629" s="106">
        <v>4</v>
      </c>
      <c r="E629" s="105">
        <v>3</v>
      </c>
      <c r="F629" s="105"/>
      <c r="G629" s="105">
        <v>1.8</v>
      </c>
      <c r="H629" s="105">
        <f t="shared" ref="H629:H634" si="25">PRODUCT(C629:G629)</f>
        <v>43.2</v>
      </c>
    </row>
    <row r="630" spans="1:8" ht="16.5">
      <c r="A630" s="5"/>
      <c r="B630" s="17" t="s">
        <v>528</v>
      </c>
      <c r="C630" s="106">
        <v>2</v>
      </c>
      <c r="D630" s="106">
        <v>3</v>
      </c>
      <c r="E630" s="105">
        <f>+E629</f>
        <v>3</v>
      </c>
      <c r="F630" s="105"/>
      <c r="G630" s="105">
        <v>1.8</v>
      </c>
      <c r="H630" s="105">
        <f t="shared" si="25"/>
        <v>32.4</v>
      </c>
    </row>
    <row r="631" spans="1:8" ht="16.5">
      <c r="A631" s="5"/>
      <c r="B631" s="17" t="s">
        <v>529</v>
      </c>
      <c r="C631" s="106">
        <v>2</v>
      </c>
      <c r="D631" s="106">
        <v>1</v>
      </c>
      <c r="E631" s="105">
        <f>+E630</f>
        <v>3</v>
      </c>
      <c r="F631" s="105"/>
      <c r="G631" s="105">
        <v>1.8</v>
      </c>
      <c r="H631" s="105">
        <f t="shared" si="25"/>
        <v>10.8</v>
      </c>
    </row>
    <row r="632" spans="1:8" ht="16.5">
      <c r="A632" s="5"/>
      <c r="B632" s="17" t="s">
        <v>530</v>
      </c>
      <c r="C632" s="106">
        <v>1</v>
      </c>
      <c r="D632" s="106">
        <v>2</v>
      </c>
      <c r="E632" s="105">
        <v>1</v>
      </c>
      <c r="F632" s="105"/>
      <c r="G632" s="105">
        <v>1.8</v>
      </c>
      <c r="H632" s="105">
        <f t="shared" si="25"/>
        <v>3.6</v>
      </c>
    </row>
    <row r="633" spans="1:8" ht="16.5">
      <c r="A633" s="5"/>
      <c r="B633" s="17" t="s">
        <v>531</v>
      </c>
      <c r="C633" s="106">
        <v>1</v>
      </c>
      <c r="D633" s="106">
        <f>+D84</f>
        <v>2</v>
      </c>
      <c r="E633" s="105">
        <v>3.35</v>
      </c>
      <c r="F633" s="105">
        <v>0.23</v>
      </c>
      <c r="G633" s="105"/>
      <c r="H633" s="105">
        <f t="shared" si="25"/>
        <v>1.5410000000000001</v>
      </c>
    </row>
    <row r="634" spans="1:8" ht="16.5">
      <c r="A634" s="5"/>
      <c r="B634" s="17" t="s">
        <v>532</v>
      </c>
      <c r="C634" s="106">
        <v>1</v>
      </c>
      <c r="D634" s="106">
        <f>+D633</f>
        <v>2</v>
      </c>
      <c r="E634" s="105">
        <v>2.4</v>
      </c>
      <c r="F634" s="105"/>
      <c r="G634" s="105">
        <v>0.6</v>
      </c>
      <c r="H634" s="105">
        <f t="shared" si="25"/>
        <v>2.88</v>
      </c>
    </row>
    <row r="635" spans="1:8" ht="16.5">
      <c r="A635" s="20"/>
      <c r="B635" s="21" t="s">
        <v>343</v>
      </c>
      <c r="C635" s="22"/>
      <c r="D635" s="22"/>
      <c r="E635" s="20"/>
      <c r="F635" s="20"/>
      <c r="G635" s="20"/>
      <c r="H635" s="20">
        <v>0.19</v>
      </c>
    </row>
    <row r="636" spans="1:8" ht="16.5">
      <c r="A636" s="20"/>
      <c r="B636" s="32"/>
      <c r="C636" s="22"/>
      <c r="D636" s="22"/>
      <c r="E636" s="20"/>
      <c r="F636" s="20"/>
      <c r="G636" s="20"/>
      <c r="H636" s="23">
        <f>SUM(H629:H635)</f>
        <v>94.610999999999976</v>
      </c>
    </row>
    <row r="637" spans="1:8" ht="16.5">
      <c r="A637" s="20"/>
      <c r="B637" s="21"/>
      <c r="C637" s="22"/>
      <c r="D637" s="22"/>
      <c r="E637" s="20"/>
      <c r="F637" s="23" t="s">
        <v>115</v>
      </c>
      <c r="G637" s="6">
        <f>ROUNDUP(H636,1)</f>
        <v>94.699999999999989</v>
      </c>
      <c r="H637" s="23" t="s">
        <v>360</v>
      </c>
    </row>
    <row r="638" spans="1:8" ht="16.5">
      <c r="A638" s="12"/>
      <c r="B638" s="17"/>
      <c r="C638" s="106"/>
      <c r="D638" s="106"/>
      <c r="E638" s="106"/>
      <c r="F638" s="106"/>
      <c r="G638" s="106"/>
      <c r="H638" s="105"/>
    </row>
    <row r="639" spans="1:8" ht="33">
      <c r="A639" s="30">
        <v>35</v>
      </c>
      <c r="B639" s="11" t="s">
        <v>533</v>
      </c>
      <c r="C639" s="106"/>
      <c r="D639" s="106"/>
      <c r="E639" s="106"/>
      <c r="F639" s="106"/>
      <c r="G639" s="106"/>
      <c r="H639" s="105"/>
    </row>
    <row r="640" spans="1:8" ht="16.5">
      <c r="A640" s="12"/>
      <c r="B640" s="17" t="s">
        <v>171</v>
      </c>
      <c r="C640" s="106">
        <v>1</v>
      </c>
      <c r="D640" s="106">
        <v>8</v>
      </c>
      <c r="E640" s="106">
        <v>3.1</v>
      </c>
      <c r="F640" s="106">
        <v>3.1</v>
      </c>
      <c r="G640" s="106"/>
      <c r="H640" s="105">
        <f t="shared" ref="H640:H687" si="26">PRODUCT(C640:G640)</f>
        <v>76.88000000000001</v>
      </c>
    </row>
    <row r="641" spans="1:8" ht="16.5">
      <c r="A641" s="12"/>
      <c r="B641" s="17" t="s">
        <v>176</v>
      </c>
      <c r="C641" s="106">
        <v>1</v>
      </c>
      <c r="D641" s="106">
        <v>8</v>
      </c>
      <c r="E641" s="106">
        <v>3.1</v>
      </c>
      <c r="F641" s="106">
        <v>0.6</v>
      </c>
      <c r="G641" s="106"/>
      <c r="H641" s="105">
        <f t="shared" si="26"/>
        <v>14.879999999999999</v>
      </c>
    </row>
    <row r="642" spans="1:8" ht="16.5">
      <c r="A642" s="12"/>
      <c r="B642" s="17" t="s">
        <v>30</v>
      </c>
      <c r="C642" s="106">
        <v>1</v>
      </c>
      <c r="D642" s="106">
        <v>8</v>
      </c>
      <c r="E642" s="106">
        <v>2.33</v>
      </c>
      <c r="F642" s="106">
        <v>3.1</v>
      </c>
      <c r="G642" s="106"/>
      <c r="H642" s="105">
        <f t="shared" si="26"/>
        <v>57.784000000000006</v>
      </c>
    </row>
    <row r="643" spans="1:8" ht="16.5">
      <c r="A643" s="12"/>
      <c r="B643" s="17" t="s">
        <v>534</v>
      </c>
      <c r="C643" s="106">
        <v>1</v>
      </c>
      <c r="D643" s="106">
        <v>8</v>
      </c>
      <c r="E643" s="106">
        <v>4.83</v>
      </c>
      <c r="F643" s="106">
        <v>0.6</v>
      </c>
      <c r="G643" s="106"/>
      <c r="H643" s="105">
        <f t="shared" si="26"/>
        <v>23.184000000000001</v>
      </c>
    </row>
    <row r="644" spans="1:8" ht="16.5">
      <c r="A644" s="12"/>
      <c r="B644" s="17" t="s">
        <v>172</v>
      </c>
      <c r="C644" s="106">
        <v>1</v>
      </c>
      <c r="D644" s="106">
        <v>8</v>
      </c>
      <c r="E644" s="105">
        <v>5.23</v>
      </c>
      <c r="F644" s="106">
        <v>0.6</v>
      </c>
      <c r="G644" s="106"/>
      <c r="H644" s="105">
        <f t="shared" si="26"/>
        <v>25.104000000000003</v>
      </c>
    </row>
    <row r="645" spans="1:8" ht="16.5">
      <c r="A645" s="12"/>
      <c r="B645" s="17" t="s">
        <v>179</v>
      </c>
      <c r="C645" s="106">
        <v>1</v>
      </c>
      <c r="D645" s="106">
        <v>8</v>
      </c>
      <c r="E645" s="105">
        <v>1.2</v>
      </c>
      <c r="F645" s="106">
        <v>2.12</v>
      </c>
      <c r="G645" s="106"/>
      <c r="H645" s="105">
        <f t="shared" si="26"/>
        <v>20.352</v>
      </c>
    </row>
    <row r="646" spans="1:8" ht="16.5">
      <c r="A646" s="12"/>
      <c r="B646" s="17" t="s">
        <v>173</v>
      </c>
      <c r="C646" s="106">
        <v>1</v>
      </c>
      <c r="D646" s="106">
        <v>8</v>
      </c>
      <c r="E646" s="106">
        <v>1.2</v>
      </c>
      <c r="F646" s="106">
        <v>0.75</v>
      </c>
      <c r="G646" s="106"/>
      <c r="H646" s="105">
        <f t="shared" si="26"/>
        <v>7.1999999999999993</v>
      </c>
    </row>
    <row r="647" spans="1:8" ht="16.5">
      <c r="A647" s="12"/>
      <c r="B647" s="17" t="s">
        <v>174</v>
      </c>
      <c r="C647" s="106">
        <v>1</v>
      </c>
      <c r="D647" s="106">
        <v>8</v>
      </c>
      <c r="E647" s="106">
        <v>1.2</v>
      </c>
      <c r="F647" s="106">
        <v>2.4</v>
      </c>
      <c r="G647" s="106"/>
      <c r="H647" s="105">
        <f t="shared" si="26"/>
        <v>23.04</v>
      </c>
    </row>
    <row r="648" spans="1:8" ht="16.5">
      <c r="A648" s="12"/>
      <c r="B648" s="17" t="s">
        <v>175</v>
      </c>
      <c r="C648" s="106">
        <v>1</v>
      </c>
      <c r="D648" s="106">
        <v>8</v>
      </c>
      <c r="E648" s="106">
        <v>3.3450000000000002</v>
      </c>
      <c r="F648" s="106">
        <v>3.05</v>
      </c>
      <c r="G648" s="106"/>
      <c r="H648" s="105">
        <f t="shared" si="26"/>
        <v>81.617999999999995</v>
      </c>
    </row>
    <row r="649" spans="1:8" ht="16.5">
      <c r="A649" s="12"/>
      <c r="B649" s="17" t="s">
        <v>177</v>
      </c>
      <c r="C649" s="106">
        <v>1</v>
      </c>
      <c r="D649" s="106">
        <v>8</v>
      </c>
      <c r="E649" s="106">
        <v>3.05</v>
      </c>
      <c r="F649" s="106">
        <v>0.6</v>
      </c>
      <c r="G649" s="106"/>
      <c r="H649" s="105">
        <f t="shared" si="26"/>
        <v>14.639999999999999</v>
      </c>
    </row>
    <row r="650" spans="1:8" ht="16.5">
      <c r="A650" s="12"/>
      <c r="B650" s="17" t="s">
        <v>178</v>
      </c>
      <c r="C650" s="106">
        <v>1</v>
      </c>
      <c r="D650" s="106">
        <v>8</v>
      </c>
      <c r="E650" s="106">
        <v>4.7149999999999999</v>
      </c>
      <c r="F650" s="106">
        <v>3.05</v>
      </c>
      <c r="G650" s="106"/>
      <c r="H650" s="105">
        <f t="shared" si="26"/>
        <v>115.04599999999999</v>
      </c>
    </row>
    <row r="651" spans="1:8" ht="16.5">
      <c r="A651" s="12"/>
      <c r="B651" s="17" t="s">
        <v>136</v>
      </c>
      <c r="C651" s="106">
        <v>1</v>
      </c>
      <c r="D651" s="106">
        <v>1</v>
      </c>
      <c r="E651" s="105">
        <v>2</v>
      </c>
      <c r="F651" s="106">
        <v>5</v>
      </c>
      <c r="G651" s="106"/>
      <c r="H651" s="105">
        <f t="shared" si="26"/>
        <v>10</v>
      </c>
    </row>
    <row r="652" spans="1:8" ht="16.5">
      <c r="A652" s="12"/>
      <c r="B652" s="17" t="s">
        <v>180</v>
      </c>
      <c r="C652" s="106">
        <v>1</v>
      </c>
      <c r="D652" s="106">
        <v>8</v>
      </c>
      <c r="E652" s="106">
        <v>3.1</v>
      </c>
      <c r="F652" s="105">
        <v>1</v>
      </c>
      <c r="G652" s="106"/>
      <c r="H652" s="105">
        <f t="shared" si="26"/>
        <v>24.8</v>
      </c>
    </row>
    <row r="653" spans="1:8" ht="16.5">
      <c r="A653" s="12"/>
      <c r="B653" s="17" t="s">
        <v>57</v>
      </c>
      <c r="C653" s="106">
        <v>1</v>
      </c>
      <c r="D653" s="106">
        <v>4</v>
      </c>
      <c r="E653" s="105">
        <v>2</v>
      </c>
      <c r="F653" s="105">
        <v>1</v>
      </c>
      <c r="G653" s="106"/>
      <c r="H653" s="105">
        <f t="shared" si="26"/>
        <v>8</v>
      </c>
    </row>
    <row r="654" spans="1:8" ht="33">
      <c r="A654" s="12"/>
      <c r="B654" s="17" t="s">
        <v>181</v>
      </c>
      <c r="C654" s="106">
        <v>1</v>
      </c>
      <c r="D654" s="106">
        <v>4</v>
      </c>
      <c r="E654" s="105">
        <v>4.46</v>
      </c>
      <c r="F654" s="106">
        <v>1</v>
      </c>
      <c r="G654" s="106"/>
      <c r="H654" s="105">
        <f t="shared" si="26"/>
        <v>17.84</v>
      </c>
    </row>
    <row r="655" spans="1:8" ht="16.5">
      <c r="A655" s="12"/>
      <c r="B655" s="17" t="s">
        <v>147</v>
      </c>
      <c r="C655" s="106">
        <v>8</v>
      </c>
      <c r="D655" s="106">
        <v>1</v>
      </c>
      <c r="E655" s="106">
        <f>1.35+0.46</f>
        <v>1.81</v>
      </c>
      <c r="F655" s="105">
        <v>0.45</v>
      </c>
      <c r="G655" s="106"/>
      <c r="H655" s="105">
        <f t="shared" si="26"/>
        <v>6.516</v>
      </c>
    </row>
    <row r="656" spans="1:8" ht="16.5">
      <c r="A656" s="12"/>
      <c r="B656" s="17" t="s">
        <v>535</v>
      </c>
      <c r="C656" s="106">
        <v>8</v>
      </c>
      <c r="D656" s="106">
        <v>3</v>
      </c>
      <c r="E656" s="106">
        <f>1.8+0.46</f>
        <v>2.2600000000000002</v>
      </c>
      <c r="F656" s="105">
        <v>0.45</v>
      </c>
      <c r="G656" s="106"/>
      <c r="H656" s="105">
        <f t="shared" si="26"/>
        <v>24.408000000000005</v>
      </c>
    </row>
    <row r="657" spans="1:8" ht="16.5">
      <c r="A657" s="12"/>
      <c r="B657" s="17" t="s">
        <v>182</v>
      </c>
      <c r="C657" s="106">
        <v>1</v>
      </c>
      <c r="D657" s="106">
        <v>3</v>
      </c>
      <c r="E657" s="106">
        <v>1.96</v>
      </c>
      <c r="F657" s="105">
        <v>0.45</v>
      </c>
      <c r="G657" s="106"/>
      <c r="H657" s="105">
        <f t="shared" si="26"/>
        <v>2.6459999999999999</v>
      </c>
    </row>
    <row r="658" spans="1:8" ht="16.5">
      <c r="A658" s="12"/>
      <c r="B658" s="17" t="s">
        <v>536</v>
      </c>
      <c r="C658" s="106">
        <v>1</v>
      </c>
      <c r="D658" s="106">
        <v>1</v>
      </c>
      <c r="E658" s="106">
        <v>1.96</v>
      </c>
      <c r="F658" s="105">
        <v>0.45</v>
      </c>
      <c r="G658" s="106"/>
      <c r="H658" s="105">
        <f t="shared" si="26"/>
        <v>0.88200000000000001</v>
      </c>
    </row>
    <row r="659" spans="1:8" ht="16.5">
      <c r="A659" s="12"/>
      <c r="B659" s="17" t="s">
        <v>537</v>
      </c>
      <c r="C659" s="106">
        <v>1</v>
      </c>
      <c r="D659" s="106">
        <v>2</v>
      </c>
      <c r="E659" s="106">
        <v>1.46</v>
      </c>
      <c r="F659" s="105">
        <v>0.45</v>
      </c>
      <c r="G659" s="106"/>
      <c r="H659" s="105">
        <f t="shared" si="26"/>
        <v>1.3140000000000001</v>
      </c>
    </row>
    <row r="660" spans="1:8" s="1" customFormat="1" ht="16.5">
      <c r="A660" s="12"/>
      <c r="B660" s="17" t="s">
        <v>538</v>
      </c>
      <c r="C660" s="106">
        <v>1</v>
      </c>
      <c r="D660" s="106">
        <v>4</v>
      </c>
      <c r="E660" s="106">
        <v>5.46</v>
      </c>
      <c r="F660" s="105">
        <v>1.23</v>
      </c>
      <c r="G660" s="106"/>
      <c r="H660" s="105">
        <f t="shared" si="26"/>
        <v>26.863199999999999</v>
      </c>
    </row>
    <row r="661" spans="1:8" s="1" customFormat="1" ht="16.5">
      <c r="A661" s="20"/>
      <c r="B661" s="21" t="s">
        <v>539</v>
      </c>
      <c r="C661" s="22">
        <v>2</v>
      </c>
      <c r="D661" s="22">
        <v>4</v>
      </c>
      <c r="E661" s="20">
        <v>1</v>
      </c>
      <c r="F661" s="20">
        <v>1.03</v>
      </c>
      <c r="G661" s="20"/>
      <c r="H661" s="105">
        <f>ROUND(PRODUCT(C661:G661),2)</f>
        <v>8.24</v>
      </c>
    </row>
    <row r="662" spans="1:8" s="1" customFormat="1" ht="16.5">
      <c r="A662" s="20"/>
      <c r="B662" s="21" t="s">
        <v>429</v>
      </c>
      <c r="C662" s="22">
        <v>2</v>
      </c>
      <c r="D662" s="22">
        <v>4</v>
      </c>
      <c r="E662" s="20">
        <v>0.6</v>
      </c>
      <c r="F662" s="20">
        <v>0.6</v>
      </c>
      <c r="G662" s="20"/>
      <c r="H662" s="105">
        <f>ROUND(PRODUCT(C662:G662),2)</f>
        <v>2.88</v>
      </c>
    </row>
    <row r="663" spans="1:8" s="1" customFormat="1" ht="16.5">
      <c r="A663" s="20"/>
      <c r="B663" s="21" t="s">
        <v>540</v>
      </c>
      <c r="C663" s="22">
        <v>2</v>
      </c>
      <c r="D663" s="22">
        <v>4</v>
      </c>
      <c r="E663" s="20">
        <v>2.4</v>
      </c>
      <c r="F663" s="20"/>
      <c r="G663" s="20">
        <v>0.11</v>
      </c>
      <c r="H663" s="105">
        <f>ROUND(PRODUCT(C663:G663),2)</f>
        <v>2.11</v>
      </c>
    </row>
    <row r="664" spans="1:8" s="1" customFormat="1" ht="16.5">
      <c r="A664" s="20"/>
      <c r="B664" s="21" t="s">
        <v>541</v>
      </c>
      <c r="C664" s="22">
        <v>2</v>
      </c>
      <c r="D664" s="22">
        <v>1</v>
      </c>
      <c r="E664" s="20">
        <f>4.875-0.46</f>
        <v>4.415</v>
      </c>
      <c r="F664" s="20">
        <v>1.37</v>
      </c>
      <c r="G664" s="20"/>
      <c r="H664" s="105">
        <f>ROUND(PRODUCT(C664:G664),2)</f>
        <v>12.1</v>
      </c>
    </row>
    <row r="665" spans="1:8" s="1" customFormat="1" ht="16.5">
      <c r="A665" s="20"/>
      <c r="B665" s="32"/>
      <c r="C665" s="22"/>
      <c r="D665" s="22"/>
      <c r="E665" s="20"/>
      <c r="F665" s="20"/>
      <c r="G665" s="20"/>
      <c r="H665" s="23">
        <f>SUM(H640:H664)</f>
        <v>608.32719999999995</v>
      </c>
    </row>
    <row r="666" spans="1:8" s="1" customFormat="1" ht="16.5">
      <c r="A666" s="20"/>
      <c r="B666" s="21"/>
      <c r="C666" s="22"/>
      <c r="D666" s="22"/>
      <c r="E666" s="20"/>
      <c r="F666" s="23" t="s">
        <v>115</v>
      </c>
      <c r="G666" s="6">
        <f>ROUNDUP(H665,1)</f>
        <v>608.4</v>
      </c>
      <c r="H666" s="23" t="s">
        <v>360</v>
      </c>
    </row>
    <row r="667" spans="1:8" s="1" customFormat="1" ht="33">
      <c r="A667" s="34">
        <v>35.1</v>
      </c>
      <c r="B667" s="32" t="s">
        <v>542</v>
      </c>
      <c r="C667" s="22"/>
      <c r="D667" s="22"/>
      <c r="E667" s="20"/>
      <c r="F667" s="20"/>
      <c r="G667" s="20"/>
      <c r="H667" s="20"/>
    </row>
    <row r="668" spans="1:8" s="1" customFormat="1" ht="16.5">
      <c r="A668" s="20"/>
      <c r="B668" s="21" t="s">
        <v>539</v>
      </c>
      <c r="C668" s="22">
        <v>2</v>
      </c>
      <c r="D668" s="22">
        <v>4</v>
      </c>
      <c r="E668" s="20">
        <v>4.0599999999999996</v>
      </c>
      <c r="F668" s="20"/>
      <c r="G668" s="20">
        <v>1</v>
      </c>
      <c r="H668" s="105">
        <f>ROUND(PRODUCT(C668:G668),2)</f>
        <v>32.479999999999997</v>
      </c>
    </row>
    <row r="669" spans="1:8" s="1" customFormat="1" ht="16.5">
      <c r="A669" s="20"/>
      <c r="B669" s="21" t="s">
        <v>246</v>
      </c>
      <c r="C669" s="22">
        <v>2</v>
      </c>
      <c r="D669" s="22">
        <v>4</v>
      </c>
      <c r="E669" s="35">
        <v>1</v>
      </c>
      <c r="F669" s="20">
        <v>1.03</v>
      </c>
      <c r="G669" s="20"/>
      <c r="H669" s="105">
        <f>ROUND(PRODUCT(C669:G669),2)</f>
        <v>8.24</v>
      </c>
    </row>
    <row r="670" spans="1:8" s="1" customFormat="1" ht="16.5">
      <c r="A670" s="20"/>
      <c r="B670" s="32"/>
      <c r="C670" s="22"/>
      <c r="D670" s="22"/>
      <c r="E670" s="20"/>
      <c r="F670" s="20"/>
      <c r="G670" s="20"/>
      <c r="H670" s="23">
        <f>SUM(H668:H669)</f>
        <v>40.72</v>
      </c>
    </row>
    <row r="671" spans="1:8" s="1" customFormat="1" ht="16.5">
      <c r="A671" s="20"/>
      <c r="B671" s="21"/>
      <c r="C671" s="22"/>
      <c r="D671" s="22"/>
      <c r="E671" s="20"/>
      <c r="F671" s="23" t="s">
        <v>115</v>
      </c>
      <c r="G671" s="6">
        <v>40.75</v>
      </c>
      <c r="H671" s="23" t="s">
        <v>360</v>
      </c>
    </row>
    <row r="672" spans="1:8" s="1" customFormat="1" ht="16.5">
      <c r="A672" s="12"/>
      <c r="B672" s="17"/>
      <c r="C672" s="106"/>
      <c r="D672" s="106"/>
      <c r="E672" s="105"/>
      <c r="F672" s="106"/>
      <c r="G672" s="106"/>
      <c r="H672" s="105"/>
    </row>
    <row r="673" spans="1:8" s="1" customFormat="1" ht="33">
      <c r="A673" s="30">
        <v>36</v>
      </c>
      <c r="B673" s="11" t="s">
        <v>543</v>
      </c>
      <c r="C673" s="106"/>
      <c r="D673" s="106"/>
      <c r="E673" s="106"/>
      <c r="F673" s="106"/>
      <c r="G673" s="106"/>
      <c r="H673" s="105"/>
    </row>
    <row r="674" spans="1:8" s="1" customFormat="1" ht="16.5">
      <c r="A674" s="12"/>
      <c r="B674" s="11" t="s">
        <v>137</v>
      </c>
      <c r="C674" s="106"/>
      <c r="D674" s="106"/>
      <c r="E674" s="106"/>
      <c r="F674" s="106"/>
      <c r="G674" s="106"/>
      <c r="H674" s="105"/>
    </row>
    <row r="675" spans="1:8" s="1" customFormat="1" ht="16.5">
      <c r="A675" s="12"/>
      <c r="B675" s="17" t="s">
        <v>296</v>
      </c>
      <c r="C675" s="106">
        <v>1</v>
      </c>
      <c r="D675" s="106">
        <v>1</v>
      </c>
      <c r="E675" s="106">
        <f>+E592</f>
        <v>59.21</v>
      </c>
      <c r="F675" s="106"/>
      <c r="G675" s="106"/>
      <c r="H675" s="105">
        <f t="shared" si="26"/>
        <v>59.21</v>
      </c>
    </row>
    <row r="676" spans="1:8" s="1" customFormat="1" ht="16.5">
      <c r="A676" s="12"/>
      <c r="B676" s="17" t="s">
        <v>297</v>
      </c>
      <c r="C676" s="106">
        <v>1</v>
      </c>
      <c r="D676" s="106">
        <v>1</v>
      </c>
      <c r="E676" s="106">
        <f>+E597</f>
        <v>15.84</v>
      </c>
      <c r="F676" s="106"/>
      <c r="G676" s="106"/>
      <c r="H676" s="105">
        <f t="shared" si="26"/>
        <v>15.84</v>
      </c>
    </row>
    <row r="677" spans="1:8" s="1" customFormat="1" ht="16.5">
      <c r="A677" s="20"/>
      <c r="B677" s="32"/>
      <c r="C677" s="22"/>
      <c r="D677" s="22"/>
      <c r="E677" s="20"/>
      <c r="F677" s="20"/>
      <c r="G677" s="20"/>
      <c r="H677" s="23">
        <f>SUM(H675:H676)</f>
        <v>75.05</v>
      </c>
    </row>
    <row r="678" spans="1:8" s="1" customFormat="1" ht="16.5">
      <c r="A678" s="20"/>
      <c r="B678" s="21"/>
      <c r="C678" s="22"/>
      <c r="D678" s="22"/>
      <c r="E678" s="20"/>
      <c r="F678" s="23" t="s">
        <v>115</v>
      </c>
      <c r="G678" s="6">
        <f>ROUNDUP(H677,1)</f>
        <v>75.099999999999994</v>
      </c>
      <c r="H678" s="23" t="s">
        <v>544</v>
      </c>
    </row>
    <row r="679" spans="1:8" s="1" customFormat="1" ht="16.5">
      <c r="A679" s="12"/>
      <c r="B679" s="11" t="s">
        <v>138</v>
      </c>
      <c r="C679" s="106"/>
      <c r="D679" s="106"/>
      <c r="E679" s="106"/>
      <c r="F679" s="106"/>
      <c r="G679" s="106"/>
      <c r="H679" s="105"/>
    </row>
    <row r="680" spans="1:8" s="1" customFormat="1" ht="33">
      <c r="A680" s="12"/>
      <c r="B680" s="17" t="s">
        <v>298</v>
      </c>
      <c r="C680" s="106">
        <v>1</v>
      </c>
      <c r="D680" s="106">
        <v>5</v>
      </c>
      <c r="E680" s="106">
        <f>+E675</f>
        <v>59.21</v>
      </c>
      <c r="F680" s="106"/>
      <c r="G680" s="106"/>
      <c r="H680" s="105">
        <f>PRODUCT(C680:G680)</f>
        <v>296.05</v>
      </c>
    </row>
    <row r="681" spans="1:8" s="1" customFormat="1" ht="16.5">
      <c r="A681" s="12"/>
      <c r="B681" s="17" t="s">
        <v>297</v>
      </c>
      <c r="C681" s="106">
        <v>1</v>
      </c>
      <c r="D681" s="106">
        <v>1</v>
      </c>
      <c r="E681" s="106">
        <f>+E676</f>
        <v>15.84</v>
      </c>
      <c r="F681" s="106"/>
      <c r="G681" s="106"/>
      <c r="H681" s="105">
        <f t="shared" si="26"/>
        <v>15.84</v>
      </c>
    </row>
    <row r="682" spans="1:8" s="1" customFormat="1" ht="16.5">
      <c r="A682" s="20"/>
      <c r="B682" s="32"/>
      <c r="C682" s="22"/>
      <c r="D682" s="22"/>
      <c r="E682" s="20"/>
      <c r="F682" s="20"/>
      <c r="G682" s="20"/>
      <c r="H682" s="23">
        <f>SUM(H680:H681)</f>
        <v>311.89</v>
      </c>
    </row>
    <row r="683" spans="1:8" s="1" customFormat="1" ht="16.5">
      <c r="A683" s="20"/>
      <c r="B683" s="21"/>
      <c r="C683" s="22"/>
      <c r="D683" s="22"/>
      <c r="E683" s="20"/>
      <c r="F683" s="23" t="s">
        <v>115</v>
      </c>
      <c r="G683" s="6">
        <f>ROUNDUP(H682,1)</f>
        <v>311.90000000000003</v>
      </c>
      <c r="H683" s="23" t="s">
        <v>544</v>
      </c>
    </row>
    <row r="684" spans="1:8" s="1" customFormat="1" ht="16.5">
      <c r="A684" s="12"/>
      <c r="B684" s="11" t="s">
        <v>58</v>
      </c>
      <c r="C684" s="106"/>
      <c r="D684" s="106"/>
      <c r="E684" s="106"/>
      <c r="F684" s="106"/>
      <c r="G684" s="106"/>
      <c r="H684" s="6"/>
    </row>
    <row r="685" spans="1:8" s="1" customFormat="1" ht="16.5">
      <c r="A685" s="12"/>
      <c r="B685" s="17" t="s">
        <v>296</v>
      </c>
      <c r="C685" s="106">
        <v>1</v>
      </c>
      <c r="D685" s="106">
        <v>1</v>
      </c>
      <c r="E685" s="106">
        <f>+E680</f>
        <v>59.21</v>
      </c>
      <c r="F685" s="106"/>
      <c r="G685" s="106"/>
      <c r="H685" s="105">
        <f t="shared" si="26"/>
        <v>59.21</v>
      </c>
    </row>
    <row r="686" spans="1:8" s="1" customFormat="1" ht="16.5">
      <c r="A686" s="12"/>
      <c r="B686" s="17" t="s">
        <v>297</v>
      </c>
      <c r="C686" s="106">
        <v>1</v>
      </c>
      <c r="D686" s="106">
        <v>1</v>
      </c>
      <c r="E686" s="106">
        <f>+E681</f>
        <v>15.84</v>
      </c>
      <c r="F686" s="106"/>
      <c r="G686" s="106"/>
      <c r="H686" s="105">
        <f t="shared" si="26"/>
        <v>15.84</v>
      </c>
    </row>
    <row r="687" spans="1:8" s="1" customFormat="1" ht="16.5">
      <c r="A687" s="12"/>
      <c r="B687" s="17" t="s">
        <v>299</v>
      </c>
      <c r="C687" s="106">
        <v>2</v>
      </c>
      <c r="D687" s="106">
        <v>8</v>
      </c>
      <c r="E687" s="106">
        <v>2.7</v>
      </c>
      <c r="F687" s="106"/>
      <c r="G687" s="106"/>
      <c r="H687" s="105">
        <f t="shared" si="26"/>
        <v>43.2</v>
      </c>
    </row>
    <row r="688" spans="1:8" s="1" customFormat="1" ht="16.5">
      <c r="A688" s="20"/>
      <c r="B688" s="32"/>
      <c r="C688" s="22"/>
      <c r="D688" s="22"/>
      <c r="E688" s="20"/>
      <c r="F688" s="20"/>
      <c r="G688" s="20"/>
      <c r="H688" s="23">
        <f>SUM(H685:H687)</f>
        <v>118.25</v>
      </c>
    </row>
    <row r="689" spans="1:8" s="1" customFormat="1" ht="16.5">
      <c r="A689" s="20"/>
      <c r="B689" s="21"/>
      <c r="C689" s="22"/>
      <c r="D689" s="22"/>
      <c r="E689" s="20"/>
      <c r="F689" s="23" t="s">
        <v>115</v>
      </c>
      <c r="G689" s="6">
        <f>ROUNDUP(H688,1)</f>
        <v>118.3</v>
      </c>
      <c r="H689" s="23" t="s">
        <v>544</v>
      </c>
    </row>
    <row r="690" spans="1:8" s="1" customFormat="1" ht="16.5">
      <c r="A690" s="5">
        <v>37.1</v>
      </c>
      <c r="B690" s="11" t="s">
        <v>59</v>
      </c>
      <c r="C690" s="106"/>
      <c r="D690" s="106"/>
      <c r="E690" s="106"/>
      <c r="F690" s="106"/>
      <c r="G690" s="106"/>
      <c r="H690" s="105"/>
    </row>
    <row r="691" spans="1:8" s="1" customFormat="1" ht="16.5">
      <c r="A691" s="12"/>
      <c r="B691" s="17" t="s">
        <v>60</v>
      </c>
      <c r="C691" s="106"/>
      <c r="D691" s="106"/>
      <c r="E691" s="106"/>
      <c r="F691" s="106"/>
      <c r="G691" s="106"/>
      <c r="H691" s="6">
        <f>+G666</f>
        <v>608.4</v>
      </c>
    </row>
    <row r="692" spans="1:8" s="1" customFormat="1" ht="16.5">
      <c r="A692" s="12"/>
      <c r="B692" s="17"/>
      <c r="C692" s="106"/>
      <c r="D692" s="106"/>
      <c r="E692" s="106"/>
      <c r="F692" s="104" t="s">
        <v>115</v>
      </c>
      <c r="G692" s="6">
        <f>ROUNDUP(H691,1)</f>
        <v>608.4</v>
      </c>
      <c r="H692" s="6" t="s">
        <v>544</v>
      </c>
    </row>
    <row r="693" spans="1:8" s="1" customFormat="1" ht="16.5">
      <c r="A693" s="5">
        <v>33.4</v>
      </c>
      <c r="B693" s="11" t="s">
        <v>545</v>
      </c>
      <c r="C693" s="106"/>
      <c r="D693" s="106"/>
      <c r="E693" s="106"/>
      <c r="F693" s="106"/>
      <c r="G693" s="106"/>
      <c r="H693" s="105"/>
    </row>
    <row r="694" spans="1:8" s="1" customFormat="1" ht="16.5">
      <c r="A694" s="12"/>
      <c r="B694" s="17" t="s">
        <v>546</v>
      </c>
      <c r="C694" s="106"/>
      <c r="D694" s="106"/>
      <c r="E694" s="106"/>
      <c r="F694" s="106"/>
      <c r="G694" s="106"/>
      <c r="H694" s="105">
        <f>G589</f>
        <v>1709.0162500000004</v>
      </c>
    </row>
    <row r="695" spans="1:8" s="1" customFormat="1" ht="16.5">
      <c r="A695" s="5"/>
      <c r="B695" s="17" t="s">
        <v>527</v>
      </c>
      <c r="C695" s="106">
        <v>2</v>
      </c>
      <c r="D695" s="106">
        <v>3</v>
      </c>
      <c r="E695" s="105">
        <v>2.86</v>
      </c>
      <c r="F695" s="105"/>
      <c r="G695" s="105">
        <v>1.8</v>
      </c>
      <c r="H695" s="105">
        <f>PRODUCT(C695:G695)</f>
        <v>30.888000000000002</v>
      </c>
    </row>
    <row r="696" spans="1:8" s="1" customFormat="1" ht="16.5">
      <c r="A696" s="5"/>
      <c r="B696" s="17" t="s">
        <v>528</v>
      </c>
      <c r="C696" s="106">
        <v>2</v>
      </c>
      <c r="D696" s="106">
        <v>3</v>
      </c>
      <c r="E696" s="105">
        <v>2.56</v>
      </c>
      <c r="F696" s="105"/>
      <c r="G696" s="105">
        <v>1.8</v>
      </c>
      <c r="H696" s="105">
        <f>PRODUCT(C696:G696)</f>
        <v>27.648</v>
      </c>
    </row>
    <row r="697" spans="1:8" s="1" customFormat="1" ht="16.5">
      <c r="A697" s="5"/>
      <c r="B697" s="17" t="s">
        <v>529</v>
      </c>
      <c r="C697" s="106">
        <v>1</v>
      </c>
      <c r="D697" s="106">
        <v>2</v>
      </c>
      <c r="E697" s="105">
        <v>2.5499999999999998</v>
      </c>
      <c r="F697" s="105"/>
      <c r="G697" s="105">
        <v>1.8</v>
      </c>
      <c r="H697" s="105">
        <f>PRODUCT(C697:G697)</f>
        <v>9.18</v>
      </c>
    </row>
    <row r="698" spans="1:8" s="1" customFormat="1" ht="16.5">
      <c r="A698" s="5"/>
      <c r="B698" s="17" t="s">
        <v>530</v>
      </c>
      <c r="C698" s="106">
        <v>1</v>
      </c>
      <c r="D698" s="106">
        <v>2</v>
      </c>
      <c r="E698" s="105">
        <v>1</v>
      </c>
      <c r="F698" s="105"/>
      <c r="G698" s="105">
        <v>1.8</v>
      </c>
      <c r="H698" s="105">
        <f>PRODUCT(C698:G698)</f>
        <v>3.6</v>
      </c>
    </row>
    <row r="699" spans="1:8" s="1" customFormat="1" ht="16.5">
      <c r="A699" s="20"/>
      <c r="B699" s="21" t="s">
        <v>343</v>
      </c>
      <c r="C699" s="22"/>
      <c r="D699" s="22"/>
      <c r="E699" s="20"/>
      <c r="F699" s="20"/>
      <c r="G699" s="20"/>
      <c r="H699" s="20">
        <v>0.2</v>
      </c>
    </row>
    <row r="700" spans="1:8" s="1" customFormat="1" ht="16.5">
      <c r="A700" s="20"/>
      <c r="B700" s="32"/>
      <c r="C700" s="22"/>
      <c r="D700" s="22"/>
      <c r="E700" s="20"/>
      <c r="F700" s="20"/>
      <c r="G700" s="20"/>
      <c r="H700" s="23">
        <f>SUM(H694:H699)</f>
        <v>1780.5322500000002</v>
      </c>
    </row>
    <row r="701" spans="1:8" s="1" customFormat="1" ht="16.5">
      <c r="A701" s="20"/>
      <c r="B701" s="21"/>
      <c r="C701" s="22"/>
      <c r="D701" s="22"/>
      <c r="E701" s="20"/>
      <c r="F701" s="23" t="s">
        <v>115</v>
      </c>
      <c r="G701" s="6">
        <f>ROUNDUP(H700,1)</f>
        <v>1780.6</v>
      </c>
      <c r="H701" s="23" t="s">
        <v>360</v>
      </c>
    </row>
    <row r="702" spans="1:8" s="1" customFormat="1" ht="16.5">
      <c r="A702" s="5">
        <v>38.6</v>
      </c>
      <c r="B702" s="11" t="s">
        <v>547</v>
      </c>
      <c r="C702" s="106"/>
      <c r="D702" s="106"/>
      <c r="E702" s="106"/>
      <c r="F702" s="106"/>
      <c r="G702" s="106"/>
      <c r="H702" s="105"/>
    </row>
    <row r="703" spans="1:8" s="1" customFormat="1" ht="16.5">
      <c r="A703" s="12"/>
      <c r="B703" s="17" t="s">
        <v>548</v>
      </c>
      <c r="C703" s="106"/>
      <c r="D703" s="106"/>
      <c r="E703" s="106"/>
      <c r="F703" s="106"/>
      <c r="G703" s="106"/>
      <c r="H703" s="105">
        <f>+H694</f>
        <v>1709.0162500000004</v>
      </c>
    </row>
    <row r="704" spans="1:8" ht="16.5">
      <c r="A704" s="12"/>
      <c r="B704" s="17" t="s">
        <v>549</v>
      </c>
      <c r="C704" s="106"/>
      <c r="D704" s="106"/>
      <c r="E704" s="106"/>
      <c r="F704" s="106"/>
      <c r="G704" s="106"/>
      <c r="H704" s="105">
        <v>90.3</v>
      </c>
    </row>
    <row r="705" spans="1:8" ht="16.5">
      <c r="A705" s="12"/>
      <c r="B705" s="17"/>
      <c r="C705" s="106"/>
      <c r="D705" s="106"/>
      <c r="E705" s="106"/>
      <c r="F705" s="106"/>
      <c r="G705" s="106"/>
      <c r="H705" s="105">
        <f>SUM(H703:H704)</f>
        <v>1799.3162500000003</v>
      </c>
    </row>
    <row r="706" spans="1:8" ht="16.5">
      <c r="A706" s="12"/>
      <c r="B706" s="17"/>
      <c r="C706" s="106"/>
      <c r="D706" s="106"/>
      <c r="E706" s="106"/>
      <c r="F706" s="104" t="s">
        <v>115</v>
      </c>
      <c r="G706" s="6">
        <f>ROUNDUP(H705,1)</f>
        <v>1799.3999999999999</v>
      </c>
      <c r="H706" s="6" t="s">
        <v>360</v>
      </c>
    </row>
    <row r="707" spans="1:8" ht="16.5">
      <c r="A707" s="5">
        <v>39</v>
      </c>
      <c r="B707" s="11" t="s">
        <v>61</v>
      </c>
      <c r="C707" s="106"/>
      <c r="D707" s="106"/>
      <c r="E707" s="106"/>
      <c r="F707" s="106"/>
      <c r="G707" s="106"/>
      <c r="H707" s="105"/>
    </row>
    <row r="708" spans="1:8" ht="16.5">
      <c r="A708" s="12"/>
      <c r="B708" s="17" t="s">
        <v>300</v>
      </c>
      <c r="C708" s="106">
        <v>2</v>
      </c>
      <c r="D708" s="106">
        <v>1</v>
      </c>
      <c r="E708" s="106">
        <v>1</v>
      </c>
      <c r="F708" s="106"/>
      <c r="G708" s="106">
        <v>2.1</v>
      </c>
      <c r="H708" s="105">
        <f>PRODUCT(C708:G708)</f>
        <v>4.2</v>
      </c>
    </row>
    <row r="709" spans="1:8" ht="16.5">
      <c r="A709" s="12"/>
      <c r="B709" s="17" t="s">
        <v>550</v>
      </c>
      <c r="C709" s="106">
        <v>1</v>
      </c>
      <c r="D709" s="106">
        <v>1</v>
      </c>
      <c r="E709" s="106">
        <v>2</v>
      </c>
      <c r="F709" s="106"/>
      <c r="G709" s="106">
        <v>1.35</v>
      </c>
      <c r="H709" s="105">
        <f>PRODUCT(C709:G709)</f>
        <v>2.7</v>
      </c>
    </row>
    <row r="710" spans="1:8" ht="16.5">
      <c r="A710" s="12"/>
      <c r="B710" s="17"/>
      <c r="C710" s="106"/>
      <c r="D710" s="106"/>
      <c r="E710" s="106"/>
      <c r="F710" s="106"/>
      <c r="G710" s="106"/>
      <c r="H710" s="6">
        <f>SUM(H708:H709)</f>
        <v>6.9</v>
      </c>
    </row>
    <row r="711" spans="1:8" ht="19.5">
      <c r="A711" s="12"/>
      <c r="B711" s="17"/>
      <c r="C711" s="157">
        <v>7</v>
      </c>
      <c r="D711" s="158"/>
      <c r="E711" s="106" t="s">
        <v>551</v>
      </c>
      <c r="F711" s="106">
        <v>25</v>
      </c>
      <c r="G711" s="106" t="s">
        <v>718</v>
      </c>
      <c r="H711" s="105">
        <f>PRODUCT(C711:G711)</f>
        <v>175</v>
      </c>
    </row>
    <row r="712" spans="1:8" ht="16.5">
      <c r="A712" s="12"/>
      <c r="B712" s="17"/>
      <c r="C712" s="106"/>
      <c r="D712" s="106"/>
      <c r="E712" s="106"/>
      <c r="F712" s="104" t="s">
        <v>115</v>
      </c>
      <c r="G712" s="6">
        <f>ROUNDUP(H711,1)</f>
        <v>175</v>
      </c>
      <c r="H712" s="6" t="s">
        <v>478</v>
      </c>
    </row>
    <row r="713" spans="1:8" ht="16.5">
      <c r="A713" s="5">
        <v>100.1</v>
      </c>
      <c r="B713" s="11" t="s">
        <v>552</v>
      </c>
      <c r="C713" s="106"/>
      <c r="D713" s="106"/>
      <c r="E713" s="106"/>
      <c r="F713" s="106"/>
      <c r="G713" s="106"/>
      <c r="H713" s="6"/>
    </row>
    <row r="714" spans="1:8" ht="16.5">
      <c r="A714" s="12"/>
      <c r="B714" s="17" t="s">
        <v>249</v>
      </c>
      <c r="C714" s="106">
        <v>1</v>
      </c>
      <c r="D714" s="106">
        <v>8</v>
      </c>
      <c r="E714" s="105">
        <v>1</v>
      </c>
      <c r="F714" s="105">
        <v>2.1</v>
      </c>
      <c r="G714" s="106">
        <v>2.25</v>
      </c>
      <c r="H714" s="105">
        <f>PRODUCT(C714:G714)</f>
        <v>37.800000000000004</v>
      </c>
    </row>
    <row r="715" spans="1:8" ht="16.5">
      <c r="A715" s="12"/>
      <c r="B715" s="17"/>
      <c r="C715" s="106"/>
      <c r="D715" s="106"/>
      <c r="E715" s="106"/>
      <c r="F715" s="104" t="s">
        <v>115</v>
      </c>
      <c r="G715" s="6">
        <f>ROUNDUP(H714,1)</f>
        <v>37.799999999999997</v>
      </c>
      <c r="H715" s="6" t="s">
        <v>360</v>
      </c>
    </row>
    <row r="716" spans="1:8" ht="16.5">
      <c r="A716" s="12"/>
      <c r="B716" s="17"/>
      <c r="C716" s="106"/>
      <c r="D716" s="106"/>
      <c r="E716" s="106"/>
      <c r="F716" s="106"/>
      <c r="G716" s="106"/>
      <c r="H716" s="6"/>
    </row>
    <row r="717" spans="1:8" s="2" customFormat="1" ht="16.5">
      <c r="A717" s="12"/>
      <c r="B717" s="17"/>
      <c r="C717" s="106"/>
      <c r="D717" s="106"/>
      <c r="E717" s="106"/>
      <c r="F717" s="106"/>
      <c r="G717" s="106"/>
      <c r="H717" s="6"/>
    </row>
    <row r="718" spans="1:8" s="2" customFormat="1" ht="16.5">
      <c r="A718" s="5">
        <v>40</v>
      </c>
      <c r="B718" s="11" t="s">
        <v>62</v>
      </c>
      <c r="C718" s="106"/>
      <c r="D718" s="106"/>
      <c r="E718" s="106"/>
      <c r="F718" s="106"/>
      <c r="G718" s="106"/>
      <c r="H718" s="105"/>
    </row>
    <row r="719" spans="1:8" s="2" customFormat="1" ht="16.5">
      <c r="A719" s="12"/>
      <c r="B719" s="17" t="s">
        <v>63</v>
      </c>
      <c r="C719" s="106">
        <v>2</v>
      </c>
      <c r="D719" s="106">
        <v>8</v>
      </c>
      <c r="E719" s="105">
        <v>0.9</v>
      </c>
      <c r="F719" s="106">
        <v>2.6</v>
      </c>
      <c r="G719" s="106">
        <v>2.1</v>
      </c>
      <c r="H719" s="105">
        <f>PRODUCT(C719:G719)</f>
        <v>78.624000000000009</v>
      </c>
    </row>
    <row r="720" spans="1:8" s="2" customFormat="1" ht="16.5">
      <c r="A720" s="20"/>
      <c r="B720" s="32"/>
      <c r="C720" s="22"/>
      <c r="D720" s="22"/>
      <c r="E720" s="20"/>
      <c r="F720" s="20"/>
      <c r="G720" s="20"/>
      <c r="H720" s="23">
        <f>SUM(H719:H719)</f>
        <v>78.624000000000009</v>
      </c>
    </row>
    <row r="721" spans="1:8" s="2" customFormat="1" ht="16.5">
      <c r="A721" s="20"/>
      <c r="B721" s="21"/>
      <c r="C721" s="22"/>
      <c r="D721" s="22"/>
      <c r="E721" s="20"/>
      <c r="F721" s="23" t="s">
        <v>115</v>
      </c>
      <c r="G721" s="6">
        <v>78.599999999999994</v>
      </c>
      <c r="H721" s="23" t="s">
        <v>360</v>
      </c>
    </row>
    <row r="722" spans="1:8" s="2" customFormat="1" ht="16.5">
      <c r="A722" s="5">
        <v>41</v>
      </c>
      <c r="B722" s="11" t="s">
        <v>64</v>
      </c>
      <c r="C722" s="106"/>
      <c r="D722" s="106"/>
      <c r="E722" s="106"/>
      <c r="F722" s="106"/>
      <c r="G722" s="106"/>
      <c r="H722" s="6"/>
    </row>
    <row r="723" spans="1:8" s="2" customFormat="1" ht="16.5">
      <c r="A723" s="12"/>
      <c r="B723" s="17" t="s">
        <v>41</v>
      </c>
      <c r="C723" s="106">
        <v>1</v>
      </c>
      <c r="D723" s="106">
        <v>8</v>
      </c>
      <c r="E723" s="106">
        <v>1.35</v>
      </c>
      <c r="F723" s="105">
        <v>1</v>
      </c>
      <c r="G723" s="106">
        <v>1.05</v>
      </c>
      <c r="H723" s="105">
        <f t="shared" ref="H723:H730" si="27">PRODUCT(C723:G723)</f>
        <v>11.340000000000002</v>
      </c>
    </row>
    <row r="724" spans="1:8" s="2" customFormat="1" ht="16.5">
      <c r="A724" s="12"/>
      <c r="B724" s="17" t="s">
        <v>65</v>
      </c>
      <c r="C724" s="106">
        <v>3</v>
      </c>
      <c r="D724" s="106">
        <v>8</v>
      </c>
      <c r="E724" s="106">
        <v>1.8</v>
      </c>
      <c r="F724" s="105">
        <v>1</v>
      </c>
      <c r="G724" s="106">
        <v>1.35</v>
      </c>
      <c r="H724" s="105">
        <f t="shared" si="27"/>
        <v>58.320000000000007</v>
      </c>
    </row>
    <row r="725" spans="1:8" s="2" customFormat="1" ht="16.5">
      <c r="A725" s="12"/>
      <c r="B725" s="17" t="s">
        <v>66</v>
      </c>
      <c r="C725" s="106">
        <v>2</v>
      </c>
      <c r="D725" s="106">
        <v>1</v>
      </c>
      <c r="E725" s="105">
        <v>1</v>
      </c>
      <c r="F725" s="105">
        <v>1</v>
      </c>
      <c r="G725" s="106">
        <v>2.1</v>
      </c>
      <c r="H725" s="105">
        <f t="shared" si="27"/>
        <v>4.2</v>
      </c>
    </row>
    <row r="726" spans="1:8" s="2" customFormat="1" ht="16.5">
      <c r="A726" s="12"/>
      <c r="B726" s="17" t="s">
        <v>550</v>
      </c>
      <c r="C726" s="106">
        <v>1</v>
      </c>
      <c r="D726" s="106">
        <v>1</v>
      </c>
      <c r="E726" s="105">
        <v>2</v>
      </c>
      <c r="F726" s="105">
        <v>1</v>
      </c>
      <c r="G726" s="106">
        <v>1.35</v>
      </c>
      <c r="H726" s="105">
        <f>PRODUCT(C726:G726)</f>
        <v>2.7</v>
      </c>
    </row>
    <row r="727" spans="1:8" s="2" customFormat="1" ht="16.5">
      <c r="A727" s="12"/>
      <c r="B727" s="17" t="s">
        <v>67</v>
      </c>
      <c r="C727" s="106">
        <v>1</v>
      </c>
      <c r="D727" s="105">
        <v>3.14</v>
      </c>
      <c r="E727" s="105">
        <v>50</v>
      </c>
      <c r="F727" s="105">
        <v>1</v>
      </c>
      <c r="G727" s="106">
        <v>3.2000000000000001E-2</v>
      </c>
      <c r="H727" s="105">
        <f t="shared" si="27"/>
        <v>5.024</v>
      </c>
    </row>
    <row r="728" spans="1:8" s="2" customFormat="1" ht="16.5">
      <c r="A728" s="12"/>
      <c r="B728" s="17" t="s">
        <v>68</v>
      </c>
      <c r="C728" s="106">
        <v>1</v>
      </c>
      <c r="D728" s="105">
        <v>3.14</v>
      </c>
      <c r="E728" s="105">
        <v>339.5</v>
      </c>
      <c r="F728" s="105">
        <v>1</v>
      </c>
      <c r="G728" s="106">
        <v>2.5000000000000001E-2</v>
      </c>
      <c r="H728" s="105">
        <f t="shared" si="27"/>
        <v>26.650750000000002</v>
      </c>
    </row>
    <row r="729" spans="1:8" s="2" customFormat="1" ht="16.5">
      <c r="A729" s="12"/>
      <c r="B729" s="17" t="s">
        <v>69</v>
      </c>
      <c r="C729" s="106">
        <v>1</v>
      </c>
      <c r="D729" s="105">
        <v>3.14</v>
      </c>
      <c r="E729" s="105">
        <v>153</v>
      </c>
      <c r="F729" s="105">
        <v>1</v>
      </c>
      <c r="G729" s="106">
        <v>7.4999999999999997E-2</v>
      </c>
      <c r="H729" s="105">
        <f t="shared" si="27"/>
        <v>36.031500000000001</v>
      </c>
    </row>
    <row r="730" spans="1:8" s="2" customFormat="1" ht="16.5">
      <c r="A730" s="12"/>
      <c r="B730" s="17" t="s">
        <v>215</v>
      </c>
      <c r="C730" s="106">
        <v>1</v>
      </c>
      <c r="D730" s="105">
        <v>3.14</v>
      </c>
      <c r="E730" s="105">
        <v>136</v>
      </c>
      <c r="F730" s="105">
        <v>1</v>
      </c>
      <c r="G730" s="106">
        <v>0.11</v>
      </c>
      <c r="H730" s="105">
        <f t="shared" si="27"/>
        <v>46.974400000000003</v>
      </c>
    </row>
    <row r="731" spans="1:8" s="2" customFormat="1" ht="16.5">
      <c r="A731" s="20"/>
      <c r="B731" s="32"/>
      <c r="C731" s="22"/>
      <c r="D731" s="22"/>
      <c r="E731" s="20"/>
      <c r="F731" s="20"/>
      <c r="G731" s="20"/>
      <c r="H731" s="23">
        <f>SUM(H723:H730)</f>
        <v>191.24065000000002</v>
      </c>
    </row>
    <row r="732" spans="1:8" s="2" customFormat="1" ht="16.5">
      <c r="A732" s="20"/>
      <c r="B732" s="21"/>
      <c r="C732" s="22"/>
      <c r="D732" s="22"/>
      <c r="E732" s="20"/>
      <c r="F732" s="23" t="s">
        <v>115</v>
      </c>
      <c r="G732" s="23">
        <v>191.3</v>
      </c>
      <c r="H732" s="23" t="s">
        <v>360</v>
      </c>
    </row>
    <row r="733" spans="1:8" ht="16.5">
      <c r="A733" s="5">
        <v>44.6</v>
      </c>
      <c r="B733" s="11" t="s">
        <v>70</v>
      </c>
      <c r="C733" s="106"/>
      <c r="D733" s="106"/>
      <c r="E733" s="106"/>
      <c r="F733" s="106"/>
      <c r="G733" s="106"/>
      <c r="H733" s="105"/>
    </row>
    <row r="734" spans="1:8" ht="16.5">
      <c r="A734" s="12"/>
      <c r="B734" s="17" t="s">
        <v>553</v>
      </c>
      <c r="C734" s="106">
        <v>2</v>
      </c>
      <c r="D734" s="106">
        <v>2</v>
      </c>
      <c r="E734" s="106">
        <v>13.5</v>
      </c>
      <c r="F734" s="106"/>
      <c r="G734" s="106"/>
      <c r="H734" s="105">
        <f>PRODUCT(C734:G734)</f>
        <v>54</v>
      </c>
    </row>
    <row r="735" spans="1:8" ht="16.5">
      <c r="A735" s="12"/>
      <c r="B735" s="17" t="s">
        <v>71</v>
      </c>
      <c r="C735" s="106">
        <v>2</v>
      </c>
      <c r="D735" s="106">
        <v>2</v>
      </c>
      <c r="E735" s="106">
        <v>3</v>
      </c>
      <c r="F735" s="106"/>
      <c r="G735" s="106"/>
      <c r="H735" s="105">
        <f>PRODUCT(C735:G735)</f>
        <v>12</v>
      </c>
    </row>
    <row r="736" spans="1:8" ht="16.5">
      <c r="A736" s="12"/>
      <c r="B736" s="17" t="s">
        <v>72</v>
      </c>
      <c r="C736" s="106">
        <v>1</v>
      </c>
      <c r="D736" s="106">
        <v>1</v>
      </c>
      <c r="E736" s="106">
        <v>3.3</v>
      </c>
      <c r="F736" s="106"/>
      <c r="G736" s="106"/>
      <c r="H736" s="105">
        <f>PRODUCT(C736:G736)</f>
        <v>3.3</v>
      </c>
    </row>
    <row r="737" spans="1:8" ht="16.5">
      <c r="A737" s="20"/>
      <c r="B737" s="32"/>
      <c r="C737" s="22"/>
      <c r="D737" s="22"/>
      <c r="E737" s="20"/>
      <c r="F737" s="20"/>
      <c r="G737" s="20"/>
      <c r="H737" s="23">
        <f>SUM(H734:H736)</f>
        <v>69.3</v>
      </c>
    </row>
    <row r="738" spans="1:8" ht="16.5">
      <c r="A738" s="20"/>
      <c r="B738" s="21"/>
      <c r="C738" s="22"/>
      <c r="D738" s="22"/>
      <c r="E738" s="20"/>
      <c r="F738" s="23" t="s">
        <v>115</v>
      </c>
      <c r="G738" s="23">
        <f>H737</f>
        <v>69.3</v>
      </c>
      <c r="H738" s="23" t="s">
        <v>544</v>
      </c>
    </row>
    <row r="739" spans="1:8" ht="33">
      <c r="A739" s="30">
        <v>46</v>
      </c>
      <c r="B739" s="11" t="s">
        <v>216</v>
      </c>
      <c r="C739" s="106"/>
      <c r="D739" s="106"/>
      <c r="E739" s="106"/>
      <c r="F739" s="106"/>
      <c r="G739" s="106"/>
      <c r="H739" s="105"/>
    </row>
    <row r="740" spans="1:8" ht="16.5">
      <c r="A740" s="12"/>
      <c r="B740" s="17" t="s">
        <v>301</v>
      </c>
      <c r="C740" s="106">
        <v>2</v>
      </c>
      <c r="D740" s="106">
        <v>8</v>
      </c>
      <c r="E740" s="106">
        <v>1</v>
      </c>
      <c r="F740" s="106"/>
      <c r="G740" s="106"/>
      <c r="H740" s="6">
        <f>PRODUCT(C740:G740)</f>
        <v>16</v>
      </c>
    </row>
    <row r="741" spans="1:8" ht="16.5">
      <c r="A741" s="12"/>
      <c r="B741" s="17"/>
      <c r="C741" s="106"/>
      <c r="D741" s="106"/>
      <c r="E741" s="106"/>
      <c r="F741" s="104" t="s">
        <v>115</v>
      </c>
      <c r="G741" s="6">
        <f>ROUNDUP(H740,1)</f>
        <v>16</v>
      </c>
      <c r="H741" s="6" t="s">
        <v>544</v>
      </c>
    </row>
    <row r="742" spans="1:8" ht="16.5">
      <c r="A742" s="30">
        <v>47</v>
      </c>
      <c r="B742" s="11" t="s">
        <v>74</v>
      </c>
      <c r="C742" s="106"/>
      <c r="D742" s="106"/>
      <c r="E742" s="106"/>
      <c r="F742" s="106"/>
      <c r="G742" s="106"/>
      <c r="H742" s="105"/>
    </row>
    <row r="743" spans="1:8" ht="16.5">
      <c r="A743" s="12"/>
      <c r="B743" s="17" t="s">
        <v>75</v>
      </c>
      <c r="C743" s="106">
        <v>2</v>
      </c>
      <c r="D743" s="106">
        <v>8</v>
      </c>
      <c r="E743" s="106"/>
      <c r="F743" s="106"/>
      <c r="G743" s="106"/>
      <c r="H743" s="6">
        <f>PRODUCT(C743:G743)</f>
        <v>16</v>
      </c>
    </row>
    <row r="744" spans="1:8" ht="16.5">
      <c r="A744" s="12"/>
      <c r="B744" s="17"/>
      <c r="C744" s="106"/>
      <c r="D744" s="106"/>
      <c r="E744" s="106"/>
      <c r="F744" s="104" t="s">
        <v>115</v>
      </c>
      <c r="G744" s="6">
        <f>ROUNDUP(H743,1)</f>
        <v>16</v>
      </c>
      <c r="H744" s="6" t="s">
        <v>339</v>
      </c>
    </row>
    <row r="745" spans="1:8" ht="16.5">
      <c r="A745" s="30">
        <v>48</v>
      </c>
      <c r="B745" s="11" t="s">
        <v>76</v>
      </c>
      <c r="C745" s="106"/>
      <c r="D745" s="106"/>
      <c r="E745" s="106"/>
      <c r="F745" s="106"/>
      <c r="G745" s="106"/>
      <c r="H745" s="105"/>
    </row>
    <row r="746" spans="1:8" ht="16.5">
      <c r="A746" s="12"/>
      <c r="B746" s="17" t="s">
        <v>77</v>
      </c>
      <c r="C746" s="106">
        <v>2</v>
      </c>
      <c r="D746" s="106">
        <v>8</v>
      </c>
      <c r="E746" s="106"/>
      <c r="F746" s="106"/>
      <c r="G746" s="106"/>
      <c r="H746" s="6">
        <f>PRODUCT(C746:G746)</f>
        <v>16</v>
      </c>
    </row>
    <row r="747" spans="1:8" ht="16.5">
      <c r="A747" s="12"/>
      <c r="B747" s="17"/>
      <c r="C747" s="106"/>
      <c r="D747" s="106"/>
      <c r="E747" s="106"/>
      <c r="F747" s="104" t="s">
        <v>115</v>
      </c>
      <c r="G747" s="6">
        <f>ROUNDUP(H746,1)</f>
        <v>16</v>
      </c>
      <c r="H747" s="6" t="s">
        <v>339</v>
      </c>
    </row>
    <row r="748" spans="1:8" ht="16.5">
      <c r="A748" s="30">
        <v>49</v>
      </c>
      <c r="B748" s="11" t="s">
        <v>78</v>
      </c>
      <c r="C748" s="106"/>
      <c r="D748" s="106"/>
      <c r="E748" s="106"/>
      <c r="F748" s="106"/>
      <c r="G748" s="106"/>
      <c r="H748" s="105"/>
    </row>
    <row r="749" spans="1:8" ht="16.5">
      <c r="A749" s="12"/>
      <c r="B749" s="17" t="s">
        <v>79</v>
      </c>
      <c r="C749" s="106">
        <v>10</v>
      </c>
      <c r="D749" s="106">
        <v>8</v>
      </c>
      <c r="E749" s="106"/>
      <c r="F749" s="106"/>
      <c r="G749" s="106"/>
      <c r="H749" s="6">
        <f>PRODUCT(C749:G749)</f>
        <v>80</v>
      </c>
    </row>
    <row r="750" spans="1:8" ht="16.5">
      <c r="A750" s="12"/>
      <c r="B750" s="17"/>
      <c r="C750" s="106"/>
      <c r="D750" s="106"/>
      <c r="E750" s="106"/>
      <c r="F750" s="104" t="s">
        <v>115</v>
      </c>
      <c r="G750" s="6">
        <f>ROUNDUP(H749,1)</f>
        <v>80</v>
      </c>
      <c r="H750" s="6" t="s">
        <v>339</v>
      </c>
    </row>
    <row r="751" spans="1:8" ht="16.5">
      <c r="A751" s="5">
        <v>50.3</v>
      </c>
      <c r="B751" s="11" t="s">
        <v>80</v>
      </c>
      <c r="C751" s="106"/>
      <c r="D751" s="106"/>
      <c r="E751" s="106"/>
      <c r="F751" s="106"/>
      <c r="G751" s="106"/>
      <c r="H751" s="105"/>
    </row>
    <row r="752" spans="1:8" ht="16.5">
      <c r="A752" s="12"/>
      <c r="B752" s="17" t="s">
        <v>73</v>
      </c>
      <c r="C752" s="106">
        <v>1</v>
      </c>
      <c r="D752" s="106">
        <v>2</v>
      </c>
      <c r="E752" s="106"/>
      <c r="F752" s="106"/>
      <c r="G752" s="106"/>
      <c r="H752" s="6">
        <f>PRODUCT(C752:G752)</f>
        <v>2</v>
      </c>
    </row>
    <row r="753" spans="1:8" ht="16.5">
      <c r="A753" s="12"/>
      <c r="B753" s="17"/>
      <c r="C753" s="106"/>
      <c r="D753" s="106"/>
      <c r="E753" s="106"/>
      <c r="F753" s="104" t="s">
        <v>115</v>
      </c>
      <c r="G753" s="6">
        <f>ROUNDUP(H752,1)</f>
        <v>2</v>
      </c>
      <c r="H753" s="6" t="s">
        <v>339</v>
      </c>
    </row>
    <row r="754" spans="1:8" ht="16.5">
      <c r="A754" s="5">
        <v>50.4</v>
      </c>
      <c r="B754" s="11" t="s">
        <v>81</v>
      </c>
      <c r="C754" s="106">
        <v>1</v>
      </c>
      <c r="D754" s="106">
        <v>2</v>
      </c>
      <c r="E754" s="106"/>
      <c r="F754" s="106"/>
      <c r="G754" s="106"/>
      <c r="H754" s="6">
        <f>PRODUCT(C754:G754)</f>
        <v>2</v>
      </c>
    </row>
    <row r="755" spans="1:8" ht="16.5">
      <c r="A755" s="5"/>
      <c r="B755" s="11"/>
      <c r="C755" s="106"/>
      <c r="D755" s="106"/>
      <c r="E755" s="106"/>
      <c r="F755" s="104" t="s">
        <v>115</v>
      </c>
      <c r="G755" s="6">
        <f>ROUNDUP(H754,1)</f>
        <v>2</v>
      </c>
      <c r="H755" s="6" t="s">
        <v>339</v>
      </c>
    </row>
    <row r="756" spans="1:8" ht="16.5">
      <c r="A756" s="30">
        <v>52</v>
      </c>
      <c r="B756" s="11" t="s">
        <v>139</v>
      </c>
      <c r="C756" s="106"/>
      <c r="D756" s="106"/>
      <c r="E756" s="106"/>
      <c r="F756" s="106"/>
      <c r="G756" s="106"/>
      <c r="H756" s="105"/>
    </row>
    <row r="757" spans="1:8" ht="16.5">
      <c r="A757" s="12"/>
      <c r="B757" s="36" t="s">
        <v>217</v>
      </c>
      <c r="C757" s="106"/>
      <c r="D757" s="106"/>
      <c r="E757" s="106"/>
      <c r="F757" s="106"/>
      <c r="G757" s="106"/>
      <c r="H757" s="105"/>
    </row>
    <row r="758" spans="1:8" ht="16.5">
      <c r="A758" s="12"/>
      <c r="B758" s="37" t="s">
        <v>554</v>
      </c>
      <c r="C758" s="38">
        <v>1</v>
      </c>
      <c r="D758" s="39">
        <v>2</v>
      </c>
      <c r="E758" s="40">
        <v>25</v>
      </c>
      <c r="F758" s="106"/>
      <c r="G758" s="106"/>
      <c r="H758" s="105">
        <f>PRODUCT(C758:G758)</f>
        <v>50</v>
      </c>
    </row>
    <row r="759" spans="1:8" s="1" customFormat="1" ht="16.5">
      <c r="A759" s="12"/>
      <c r="B759" s="17"/>
      <c r="C759" s="106"/>
      <c r="D759" s="106"/>
      <c r="E759" s="106"/>
      <c r="F759" s="104" t="s">
        <v>115</v>
      </c>
      <c r="G759" s="6">
        <f>ROUNDUP(H758,1)</f>
        <v>50</v>
      </c>
      <c r="H759" s="6" t="s">
        <v>544</v>
      </c>
    </row>
    <row r="760" spans="1:8" ht="16.5">
      <c r="A760" s="12"/>
      <c r="B760" s="36" t="s">
        <v>218</v>
      </c>
      <c r="C760" s="106"/>
      <c r="D760" s="106"/>
      <c r="E760" s="106"/>
      <c r="F760" s="106"/>
      <c r="G760" s="106"/>
      <c r="H760" s="105"/>
    </row>
    <row r="761" spans="1:8" ht="16.5">
      <c r="A761" s="41"/>
      <c r="B761" s="37" t="s">
        <v>555</v>
      </c>
      <c r="C761" s="38">
        <v>2</v>
      </c>
      <c r="D761" s="39">
        <v>2</v>
      </c>
      <c r="E761" s="40">
        <v>23.5</v>
      </c>
      <c r="F761" s="40"/>
      <c r="G761" s="42"/>
      <c r="H761" s="40">
        <f t="shared" ref="H761:H766" si="28">PRODUCT(C761:G761)</f>
        <v>94</v>
      </c>
    </row>
    <row r="762" spans="1:8" ht="16.5">
      <c r="A762" s="41"/>
      <c r="B762" s="37" t="s">
        <v>556</v>
      </c>
      <c r="C762" s="38">
        <v>2</v>
      </c>
      <c r="D762" s="39">
        <v>2</v>
      </c>
      <c r="E762" s="40">
        <f>E761-2.85</f>
        <v>20.65</v>
      </c>
      <c r="F762" s="40"/>
      <c r="G762" s="42"/>
      <c r="H762" s="40">
        <f t="shared" si="28"/>
        <v>82.6</v>
      </c>
    </row>
    <row r="763" spans="1:8" ht="16.5">
      <c r="A763" s="41"/>
      <c r="B763" s="37" t="s">
        <v>557</v>
      </c>
      <c r="C763" s="38">
        <v>2</v>
      </c>
      <c r="D763" s="39">
        <v>2</v>
      </c>
      <c r="E763" s="40">
        <f>E762-2.85</f>
        <v>17.799999999999997</v>
      </c>
      <c r="F763" s="40"/>
      <c r="G763" s="42"/>
      <c r="H763" s="40">
        <f t="shared" si="28"/>
        <v>71.199999999999989</v>
      </c>
    </row>
    <row r="764" spans="1:8" ht="16.5">
      <c r="A764" s="41"/>
      <c r="B764" s="37" t="s">
        <v>693</v>
      </c>
      <c r="C764" s="38">
        <v>2</v>
      </c>
      <c r="D764" s="39">
        <v>2</v>
      </c>
      <c r="E764" s="40">
        <f>E763-2.85</f>
        <v>14.949999999999998</v>
      </c>
      <c r="F764" s="40"/>
      <c r="G764" s="42"/>
      <c r="H764" s="40">
        <f t="shared" si="28"/>
        <v>59.79999999999999</v>
      </c>
    </row>
    <row r="765" spans="1:8" ht="16.5">
      <c r="A765" s="5"/>
      <c r="B765" s="17" t="s">
        <v>558</v>
      </c>
      <c r="C765" s="106">
        <v>2</v>
      </c>
      <c r="D765" s="106">
        <v>8</v>
      </c>
      <c r="E765" s="105">
        <v>1.5</v>
      </c>
      <c r="F765" s="106"/>
      <c r="G765" s="106"/>
      <c r="H765" s="40">
        <f t="shared" si="28"/>
        <v>24</v>
      </c>
    </row>
    <row r="766" spans="1:8" ht="16.5">
      <c r="A766" s="5"/>
      <c r="B766" s="17" t="s">
        <v>559</v>
      </c>
      <c r="C766" s="106">
        <v>2</v>
      </c>
      <c r="D766" s="106">
        <v>2</v>
      </c>
      <c r="E766" s="105">
        <v>2</v>
      </c>
      <c r="F766" s="106"/>
      <c r="G766" s="106"/>
      <c r="H766" s="40">
        <f t="shared" si="28"/>
        <v>8</v>
      </c>
    </row>
    <row r="767" spans="1:8" ht="16.5">
      <c r="A767" s="12"/>
      <c r="B767" s="17"/>
      <c r="C767" s="106"/>
      <c r="D767" s="106"/>
      <c r="E767" s="106"/>
      <c r="F767" s="106"/>
      <c r="G767" s="106"/>
      <c r="H767" s="6">
        <f>SUM(H761:H766)</f>
        <v>339.59999999999997</v>
      </c>
    </row>
    <row r="768" spans="1:8" ht="16.5">
      <c r="A768" s="12"/>
      <c r="B768" s="17"/>
      <c r="C768" s="106"/>
      <c r="D768" s="106"/>
      <c r="E768" s="106"/>
      <c r="F768" s="104" t="s">
        <v>115</v>
      </c>
      <c r="G768" s="6">
        <f>ROUNDUP(H767,1)</f>
        <v>339.6</v>
      </c>
      <c r="H768" s="6" t="s">
        <v>544</v>
      </c>
    </row>
    <row r="769" spans="1:8" ht="16.5">
      <c r="A769" s="5">
        <v>52.4</v>
      </c>
      <c r="B769" s="11" t="s">
        <v>560</v>
      </c>
      <c r="C769" s="106"/>
      <c r="D769" s="106"/>
      <c r="E769" s="106"/>
      <c r="F769" s="106"/>
      <c r="G769" s="106"/>
      <c r="H769" s="6"/>
    </row>
    <row r="770" spans="1:8" ht="16.5">
      <c r="A770" s="12"/>
      <c r="B770" s="17" t="s">
        <v>561</v>
      </c>
      <c r="C770" s="106">
        <v>2</v>
      </c>
      <c r="D770" s="106">
        <v>8</v>
      </c>
      <c r="E770" s="106">
        <v>7.5</v>
      </c>
      <c r="F770" s="106"/>
      <c r="G770" s="106"/>
      <c r="H770" s="105">
        <f>PRODUCT(C770:G770)</f>
        <v>120</v>
      </c>
    </row>
    <row r="771" spans="1:8" ht="16.5">
      <c r="A771" s="12"/>
      <c r="B771" s="17" t="s">
        <v>83</v>
      </c>
      <c r="C771" s="106">
        <v>2</v>
      </c>
      <c r="D771" s="106">
        <v>8</v>
      </c>
      <c r="E771" s="106">
        <v>2.5</v>
      </c>
      <c r="F771" s="106"/>
      <c r="G771" s="106"/>
      <c r="H771" s="105">
        <f t="shared" ref="H771:H773" si="29">PRODUCT(C771:G771)</f>
        <v>40</v>
      </c>
    </row>
    <row r="772" spans="1:8" ht="16.5">
      <c r="A772" s="12"/>
      <c r="B772" s="17" t="s">
        <v>30</v>
      </c>
      <c r="C772" s="106">
        <v>1</v>
      </c>
      <c r="D772" s="106">
        <v>8</v>
      </c>
      <c r="E772" s="106">
        <v>1.5</v>
      </c>
      <c r="F772" s="106"/>
      <c r="G772" s="106"/>
      <c r="H772" s="105">
        <f t="shared" si="29"/>
        <v>12</v>
      </c>
    </row>
    <row r="773" spans="1:8" ht="16.5">
      <c r="A773" s="20"/>
      <c r="B773" s="21" t="s">
        <v>343</v>
      </c>
      <c r="C773" s="22"/>
      <c r="D773" s="22"/>
      <c r="E773" s="20"/>
      <c r="F773" s="20"/>
      <c r="G773" s="20"/>
      <c r="H773" s="105">
        <f t="shared" si="29"/>
        <v>0</v>
      </c>
    </row>
    <row r="774" spans="1:8" ht="16.5">
      <c r="A774" s="20"/>
      <c r="B774" s="32"/>
      <c r="C774" s="22"/>
      <c r="D774" s="22"/>
      <c r="E774" s="20"/>
      <c r="F774" s="20"/>
      <c r="G774" s="20"/>
      <c r="H774" s="23">
        <f>SUM(H770:H773)</f>
        <v>172</v>
      </c>
    </row>
    <row r="775" spans="1:8" ht="16.5">
      <c r="A775" s="20"/>
      <c r="B775" s="21"/>
      <c r="C775" s="22"/>
      <c r="D775" s="22"/>
      <c r="E775" s="20"/>
      <c r="F775" s="23" t="s">
        <v>115</v>
      </c>
      <c r="G775" s="23">
        <f>H774</f>
        <v>172</v>
      </c>
      <c r="H775" s="23" t="s">
        <v>544</v>
      </c>
    </row>
    <row r="776" spans="1:8" ht="16.5">
      <c r="A776" s="5">
        <v>52.1</v>
      </c>
      <c r="B776" s="11" t="s">
        <v>82</v>
      </c>
      <c r="C776" s="106"/>
      <c r="D776" s="106"/>
      <c r="E776" s="106"/>
      <c r="F776" s="106"/>
      <c r="G776" s="106"/>
      <c r="H776" s="6"/>
    </row>
    <row r="777" spans="1:8" ht="16.5">
      <c r="A777" s="5"/>
      <c r="B777" s="17" t="s">
        <v>562</v>
      </c>
      <c r="C777" s="106">
        <v>2</v>
      </c>
      <c r="D777" s="106">
        <v>8</v>
      </c>
      <c r="E777" s="106">
        <v>2</v>
      </c>
      <c r="F777" s="106"/>
      <c r="G777" s="106"/>
      <c r="H777" s="6">
        <f>PRODUCT(C777:G777)</f>
        <v>32</v>
      </c>
    </row>
    <row r="778" spans="1:8" ht="16.5">
      <c r="A778" s="5"/>
      <c r="B778" s="11"/>
      <c r="C778" s="106"/>
      <c r="D778" s="106"/>
      <c r="E778" s="106"/>
      <c r="F778" s="104" t="s">
        <v>115</v>
      </c>
      <c r="G778" s="6">
        <f>ROUNDUP(H777,1)</f>
        <v>32</v>
      </c>
      <c r="H778" s="6" t="s">
        <v>544</v>
      </c>
    </row>
    <row r="779" spans="1:8" ht="16.5">
      <c r="A779" s="5">
        <v>53.1</v>
      </c>
      <c r="B779" s="11" t="s">
        <v>83</v>
      </c>
      <c r="C779" s="106">
        <v>2</v>
      </c>
      <c r="D779" s="106">
        <v>8</v>
      </c>
      <c r="E779" s="106"/>
      <c r="F779" s="106"/>
      <c r="G779" s="106"/>
      <c r="H779" s="6">
        <f>PRODUCT(C779:G779)</f>
        <v>16</v>
      </c>
    </row>
    <row r="780" spans="1:8" ht="16.5">
      <c r="A780" s="5"/>
      <c r="B780" s="11"/>
      <c r="C780" s="106"/>
      <c r="D780" s="106"/>
      <c r="E780" s="106"/>
      <c r="F780" s="104" t="s">
        <v>115</v>
      </c>
      <c r="G780" s="6">
        <f>ROUNDUP(H779,1)</f>
        <v>16</v>
      </c>
      <c r="H780" s="6" t="s">
        <v>339</v>
      </c>
    </row>
    <row r="781" spans="1:8" ht="16.5">
      <c r="A781" s="5">
        <v>54.1</v>
      </c>
      <c r="B781" s="11" t="s">
        <v>563</v>
      </c>
      <c r="C781" s="106"/>
      <c r="D781" s="106"/>
      <c r="E781" s="106"/>
      <c r="F781" s="106"/>
      <c r="G781" s="106"/>
      <c r="H781" s="6"/>
    </row>
    <row r="782" spans="1:8" ht="16.5">
      <c r="A782" s="5"/>
      <c r="B782" s="17" t="s">
        <v>564</v>
      </c>
      <c r="C782" s="106">
        <v>8</v>
      </c>
      <c r="D782" s="106">
        <v>3</v>
      </c>
      <c r="E782" s="106"/>
      <c r="F782" s="106"/>
      <c r="G782" s="106"/>
      <c r="H782" s="6">
        <f>PRODUCT(C782:G782)</f>
        <v>24</v>
      </c>
    </row>
    <row r="783" spans="1:8" ht="16.5">
      <c r="A783" s="5"/>
      <c r="B783" s="11"/>
      <c r="C783" s="106"/>
      <c r="D783" s="106"/>
      <c r="E783" s="106"/>
      <c r="F783" s="104" t="s">
        <v>115</v>
      </c>
      <c r="G783" s="6">
        <f>ROUNDUP(H782,1)</f>
        <v>24</v>
      </c>
      <c r="H783" s="6" t="s">
        <v>339</v>
      </c>
    </row>
    <row r="784" spans="1:8" ht="16.5">
      <c r="A784" s="5">
        <v>54.2</v>
      </c>
      <c r="B784" s="11" t="s">
        <v>565</v>
      </c>
      <c r="C784" s="106"/>
      <c r="D784" s="106"/>
      <c r="E784" s="106"/>
      <c r="F784" s="106"/>
      <c r="G784" s="106"/>
      <c r="H784" s="6"/>
    </row>
    <row r="785" spans="1:8" ht="16.5">
      <c r="A785" s="5"/>
      <c r="B785" s="17" t="s">
        <v>97</v>
      </c>
      <c r="C785" s="106">
        <v>8</v>
      </c>
      <c r="D785" s="106">
        <v>2</v>
      </c>
      <c r="E785" s="106"/>
      <c r="F785" s="106"/>
      <c r="G785" s="106"/>
      <c r="H785" s="6">
        <f>PRODUCT(C785:G785)</f>
        <v>16</v>
      </c>
    </row>
    <row r="786" spans="1:8" ht="16.5">
      <c r="A786" s="5"/>
      <c r="B786" s="11"/>
      <c r="C786" s="106"/>
      <c r="D786" s="106"/>
      <c r="E786" s="106"/>
      <c r="F786" s="104" t="s">
        <v>115</v>
      </c>
      <c r="G786" s="6">
        <f>ROUNDUP(H785,1)</f>
        <v>16</v>
      </c>
      <c r="H786" s="6" t="s">
        <v>339</v>
      </c>
    </row>
    <row r="787" spans="1:8" ht="16.5">
      <c r="A787" s="5">
        <v>56.3</v>
      </c>
      <c r="B787" s="11" t="s">
        <v>302</v>
      </c>
      <c r="C787" s="106">
        <v>1</v>
      </c>
      <c r="D787" s="106">
        <v>2</v>
      </c>
      <c r="E787" s="106"/>
      <c r="F787" s="106"/>
      <c r="G787" s="106"/>
      <c r="H787" s="6">
        <f>PRODUCT(C787:G787)</f>
        <v>2</v>
      </c>
    </row>
    <row r="788" spans="1:8" ht="16.5">
      <c r="A788" s="5"/>
      <c r="B788" s="11"/>
      <c r="C788" s="106"/>
      <c r="D788" s="106"/>
      <c r="E788" s="106"/>
      <c r="F788" s="104" t="s">
        <v>115</v>
      </c>
      <c r="G788" s="6">
        <f>ROUNDUP(H787,1)</f>
        <v>2</v>
      </c>
      <c r="H788" s="6" t="s">
        <v>339</v>
      </c>
    </row>
    <row r="789" spans="1:8" ht="16.5">
      <c r="A789" s="5">
        <v>56.4</v>
      </c>
      <c r="B789" s="11" t="s">
        <v>303</v>
      </c>
      <c r="C789" s="106">
        <v>1</v>
      </c>
      <c r="D789" s="106">
        <v>6</v>
      </c>
      <c r="E789" s="106"/>
      <c r="F789" s="106"/>
      <c r="G789" s="106"/>
      <c r="H789" s="6">
        <f>PRODUCT(C789:G789)</f>
        <v>6</v>
      </c>
    </row>
    <row r="790" spans="1:8" ht="16.5">
      <c r="A790" s="5"/>
      <c r="B790" s="11"/>
      <c r="C790" s="106"/>
      <c r="D790" s="106"/>
      <c r="E790" s="106"/>
      <c r="F790" s="104" t="s">
        <v>115</v>
      </c>
      <c r="G790" s="6">
        <f>ROUNDUP(H789,1)</f>
        <v>6</v>
      </c>
      <c r="H790" s="6" t="s">
        <v>339</v>
      </c>
    </row>
    <row r="791" spans="1:8" ht="16.5">
      <c r="A791" s="30">
        <v>57</v>
      </c>
      <c r="B791" s="11" t="s">
        <v>304</v>
      </c>
      <c r="C791" s="106">
        <v>8</v>
      </c>
      <c r="D791" s="106">
        <v>1</v>
      </c>
      <c r="E791" s="106"/>
      <c r="F791" s="106"/>
      <c r="G791" s="106"/>
      <c r="H791" s="6">
        <f>PRODUCT(C791:G791)</f>
        <v>8</v>
      </c>
    </row>
    <row r="792" spans="1:8" ht="16.5">
      <c r="A792" s="30"/>
      <c r="B792" s="11"/>
      <c r="C792" s="106"/>
      <c r="D792" s="106"/>
      <c r="E792" s="106"/>
      <c r="F792" s="104" t="s">
        <v>115</v>
      </c>
      <c r="G792" s="6">
        <f>ROUNDUP(H791,1)</f>
        <v>8</v>
      </c>
      <c r="H792" s="6" t="s">
        <v>339</v>
      </c>
    </row>
    <row r="793" spans="1:8" ht="16.5">
      <c r="A793" s="5">
        <v>58.3</v>
      </c>
      <c r="B793" s="11" t="s">
        <v>566</v>
      </c>
      <c r="C793" s="106"/>
      <c r="D793" s="106"/>
      <c r="E793" s="106"/>
      <c r="F793" s="106"/>
      <c r="G793" s="106"/>
      <c r="H793" s="105"/>
    </row>
    <row r="794" spans="1:8" ht="16.5">
      <c r="A794" s="12"/>
      <c r="B794" s="11" t="s">
        <v>84</v>
      </c>
      <c r="C794" s="106"/>
      <c r="D794" s="106"/>
      <c r="E794" s="106"/>
      <c r="F794" s="106"/>
      <c r="G794" s="106"/>
      <c r="H794" s="105"/>
    </row>
    <row r="795" spans="1:8" ht="16.5">
      <c r="A795" s="12"/>
      <c r="B795" s="17" t="s">
        <v>305</v>
      </c>
      <c r="C795" s="106">
        <v>1</v>
      </c>
      <c r="D795" s="106">
        <v>4</v>
      </c>
      <c r="E795" s="106">
        <v>13</v>
      </c>
      <c r="F795" s="106"/>
      <c r="G795" s="106"/>
      <c r="H795" s="105">
        <f>PRODUCT(C795:G795)</f>
        <v>52</v>
      </c>
    </row>
    <row r="796" spans="1:8" ht="16.5">
      <c r="A796" s="12"/>
      <c r="B796" s="17" t="s">
        <v>567</v>
      </c>
      <c r="C796" s="106">
        <v>3</v>
      </c>
      <c r="D796" s="106">
        <v>4</v>
      </c>
      <c r="E796" s="106">
        <v>1</v>
      </c>
      <c r="F796" s="106"/>
      <c r="G796" s="106"/>
      <c r="H796" s="105">
        <f>PRODUCT(C796:G796)</f>
        <v>12</v>
      </c>
    </row>
    <row r="797" spans="1:8" ht="16.5">
      <c r="A797" s="12"/>
      <c r="B797" s="17" t="s">
        <v>85</v>
      </c>
      <c r="C797" s="106">
        <v>8</v>
      </c>
      <c r="D797" s="106">
        <v>2</v>
      </c>
      <c r="E797" s="106">
        <v>1</v>
      </c>
      <c r="F797" s="106"/>
      <c r="G797" s="106"/>
      <c r="H797" s="105">
        <f>PRODUCT(C797:G797)</f>
        <v>16</v>
      </c>
    </row>
    <row r="798" spans="1:8" ht="16.5">
      <c r="A798" s="12"/>
      <c r="B798" s="17" t="s">
        <v>306</v>
      </c>
      <c r="C798" s="106">
        <v>4</v>
      </c>
      <c r="D798" s="106">
        <v>2</v>
      </c>
      <c r="E798" s="106">
        <v>0.5</v>
      </c>
      <c r="F798" s="106"/>
      <c r="G798" s="106"/>
      <c r="H798" s="105">
        <f>PRODUCT(C798:G798)</f>
        <v>4</v>
      </c>
    </row>
    <row r="799" spans="1:8" ht="16.5">
      <c r="A799" s="20"/>
      <c r="B799" s="32"/>
      <c r="C799" s="22"/>
      <c r="D799" s="22"/>
      <c r="E799" s="20"/>
      <c r="F799" s="20"/>
      <c r="G799" s="20"/>
      <c r="H799" s="23">
        <f>SUM(H795:H798)</f>
        <v>84</v>
      </c>
    </row>
    <row r="800" spans="1:8" ht="16.5">
      <c r="A800" s="20"/>
      <c r="B800" s="21"/>
      <c r="C800" s="22"/>
      <c r="D800" s="22"/>
      <c r="E800" s="20"/>
      <c r="F800" s="23" t="s">
        <v>115</v>
      </c>
      <c r="G800" s="23">
        <f>H799</f>
        <v>84</v>
      </c>
      <c r="H800" s="23" t="s">
        <v>544</v>
      </c>
    </row>
    <row r="801" spans="1:8" ht="16.5">
      <c r="A801" s="12"/>
      <c r="B801" s="11" t="s">
        <v>86</v>
      </c>
      <c r="C801" s="106"/>
      <c r="D801" s="106"/>
      <c r="E801" s="106"/>
      <c r="F801" s="106"/>
      <c r="G801" s="106"/>
      <c r="H801" s="105"/>
    </row>
    <row r="802" spans="1:8" ht="16.5">
      <c r="A802" s="12"/>
      <c r="B802" s="17" t="s">
        <v>305</v>
      </c>
      <c r="C802" s="106">
        <v>2</v>
      </c>
      <c r="D802" s="106">
        <v>3</v>
      </c>
      <c r="E802" s="106">
        <v>13</v>
      </c>
      <c r="F802" s="106"/>
      <c r="G802" s="106"/>
      <c r="H802" s="105">
        <f t="shared" ref="H802:H805" si="30">PRODUCT(C802:G802)</f>
        <v>78</v>
      </c>
    </row>
    <row r="803" spans="1:8" ht="16.5">
      <c r="A803" s="12"/>
      <c r="B803" s="17" t="s">
        <v>567</v>
      </c>
      <c r="C803" s="106">
        <v>3</v>
      </c>
      <c r="D803" s="106">
        <v>6</v>
      </c>
      <c r="E803" s="106">
        <v>1.5</v>
      </c>
      <c r="F803" s="106"/>
      <c r="G803" s="106"/>
      <c r="H803" s="105">
        <f t="shared" si="30"/>
        <v>27</v>
      </c>
    </row>
    <row r="804" spans="1:8" s="3" customFormat="1" ht="16.5">
      <c r="A804" s="12"/>
      <c r="B804" s="17" t="s">
        <v>85</v>
      </c>
      <c r="C804" s="106">
        <v>8</v>
      </c>
      <c r="D804" s="106">
        <v>2</v>
      </c>
      <c r="E804" s="106">
        <v>2.5</v>
      </c>
      <c r="F804" s="106"/>
      <c r="G804" s="106"/>
      <c r="H804" s="105">
        <f t="shared" si="30"/>
        <v>40</v>
      </c>
    </row>
    <row r="805" spans="1:8" ht="16.5">
      <c r="A805" s="12"/>
      <c r="B805" s="17" t="s">
        <v>87</v>
      </c>
      <c r="C805" s="106">
        <v>4</v>
      </c>
      <c r="D805" s="106">
        <v>2</v>
      </c>
      <c r="E805" s="106">
        <v>1</v>
      </c>
      <c r="F805" s="106"/>
      <c r="G805" s="106"/>
      <c r="H805" s="105">
        <f t="shared" si="30"/>
        <v>8</v>
      </c>
    </row>
    <row r="806" spans="1:8" ht="16.5">
      <c r="A806" s="20"/>
      <c r="B806" s="32"/>
      <c r="C806" s="22"/>
      <c r="D806" s="22"/>
      <c r="E806" s="20"/>
      <c r="F806" s="20"/>
      <c r="G806" s="20"/>
      <c r="H806" s="23">
        <f>SUM(H802:H805)</f>
        <v>153</v>
      </c>
    </row>
    <row r="807" spans="1:8" ht="16.5">
      <c r="A807" s="20"/>
      <c r="B807" s="21"/>
      <c r="C807" s="22"/>
      <c r="D807" s="22"/>
      <c r="E807" s="20"/>
      <c r="F807" s="23" t="s">
        <v>115</v>
      </c>
      <c r="G807" s="23">
        <f>H806</f>
        <v>153</v>
      </c>
      <c r="H807" s="23" t="s">
        <v>544</v>
      </c>
    </row>
    <row r="808" spans="1:8" ht="16.5">
      <c r="A808" s="5">
        <v>59.5</v>
      </c>
      <c r="B808" s="11" t="s">
        <v>140</v>
      </c>
      <c r="C808" s="106"/>
      <c r="D808" s="106"/>
      <c r="E808" s="106"/>
      <c r="F808" s="106"/>
      <c r="G808" s="106"/>
      <c r="H808" s="105"/>
    </row>
    <row r="809" spans="1:8" ht="16.5">
      <c r="A809" s="12"/>
      <c r="B809" s="17" t="s">
        <v>307</v>
      </c>
      <c r="C809" s="106">
        <v>1</v>
      </c>
      <c r="D809" s="106">
        <v>2</v>
      </c>
      <c r="E809" s="106"/>
      <c r="F809" s="106"/>
      <c r="G809" s="106"/>
      <c r="H809" s="105">
        <f>PRODUCT(C809:G809)</f>
        <v>2</v>
      </c>
    </row>
    <row r="810" spans="1:8" ht="16.5">
      <c r="A810" s="12"/>
      <c r="B810" s="17" t="s">
        <v>308</v>
      </c>
      <c r="C810" s="106">
        <v>1</v>
      </c>
      <c r="D810" s="106">
        <v>2</v>
      </c>
      <c r="E810" s="106"/>
      <c r="F810" s="106"/>
      <c r="G810" s="106"/>
      <c r="H810" s="105">
        <f>PRODUCT(C810:G810)</f>
        <v>2</v>
      </c>
    </row>
    <row r="811" spans="1:8" ht="16.5">
      <c r="A811" s="12"/>
      <c r="B811" s="17" t="s">
        <v>87</v>
      </c>
      <c r="C811" s="106">
        <v>1</v>
      </c>
      <c r="D811" s="106">
        <v>2</v>
      </c>
      <c r="E811" s="106"/>
      <c r="F811" s="106"/>
      <c r="G811" s="106"/>
      <c r="H811" s="105">
        <f>PRODUCT(C811:G811)</f>
        <v>2</v>
      </c>
    </row>
    <row r="812" spans="1:8" ht="16.5">
      <c r="A812" s="12"/>
      <c r="B812" s="17"/>
      <c r="C812" s="106"/>
      <c r="D812" s="106"/>
      <c r="E812" s="106"/>
      <c r="F812" s="106"/>
      <c r="G812" s="106"/>
      <c r="H812" s="105">
        <f>SUM(H809:H811)</f>
        <v>6</v>
      </c>
    </row>
    <row r="813" spans="1:8" ht="16.5">
      <c r="A813" s="12"/>
      <c r="B813" s="17"/>
      <c r="C813" s="106"/>
      <c r="D813" s="106"/>
      <c r="E813" s="106"/>
      <c r="F813" s="104" t="s">
        <v>115</v>
      </c>
      <c r="G813" s="6">
        <f>ROUNDUP(H812,1)</f>
        <v>6</v>
      </c>
      <c r="H813" s="6" t="s">
        <v>339</v>
      </c>
    </row>
    <row r="814" spans="1:8" ht="16.5">
      <c r="A814" s="30">
        <v>60</v>
      </c>
      <c r="B814" s="11" t="s">
        <v>88</v>
      </c>
      <c r="C814" s="106"/>
      <c r="D814" s="106"/>
      <c r="E814" s="106"/>
      <c r="F814" s="106"/>
      <c r="G814" s="106"/>
      <c r="H814" s="105"/>
    </row>
    <row r="815" spans="1:8" ht="16.5">
      <c r="A815" s="12"/>
      <c r="B815" s="17" t="s">
        <v>309</v>
      </c>
      <c r="C815" s="106">
        <v>8</v>
      </c>
      <c r="D815" s="106">
        <v>5</v>
      </c>
      <c r="E815" s="106"/>
      <c r="F815" s="106"/>
      <c r="G815" s="106"/>
      <c r="H815" s="6">
        <f>PRODUCT(C815:G815)</f>
        <v>40</v>
      </c>
    </row>
    <row r="816" spans="1:8" ht="16.5">
      <c r="A816" s="12"/>
      <c r="B816" s="17"/>
      <c r="C816" s="106"/>
      <c r="D816" s="106"/>
      <c r="E816" s="106"/>
      <c r="F816" s="104" t="s">
        <v>115</v>
      </c>
      <c r="G816" s="6">
        <f>ROUNDUP(H815,1)</f>
        <v>40</v>
      </c>
      <c r="H816" s="6" t="s">
        <v>339</v>
      </c>
    </row>
    <row r="817" spans="1:8" ht="16.5">
      <c r="A817" s="31"/>
      <c r="B817" s="11" t="s">
        <v>568</v>
      </c>
      <c r="C817" s="106"/>
      <c r="D817" s="106"/>
      <c r="E817" s="106"/>
      <c r="F817" s="106"/>
      <c r="G817" s="106"/>
      <c r="H817" s="105"/>
    </row>
    <row r="818" spans="1:8" ht="16.5">
      <c r="A818" s="12"/>
      <c r="B818" s="11" t="s">
        <v>675</v>
      </c>
      <c r="C818" s="106"/>
      <c r="D818" s="106"/>
      <c r="E818" s="106"/>
      <c r="F818" s="106"/>
      <c r="G818" s="106"/>
      <c r="H818" s="105"/>
    </row>
    <row r="819" spans="1:8" ht="16.5">
      <c r="A819" s="12"/>
      <c r="B819" s="17" t="s">
        <v>89</v>
      </c>
      <c r="C819" s="106">
        <v>2</v>
      </c>
      <c r="D819" s="106">
        <v>2</v>
      </c>
      <c r="E819" s="106">
        <v>5</v>
      </c>
      <c r="F819" s="106"/>
      <c r="G819" s="106"/>
      <c r="H819" s="105">
        <f>PRODUCT(C819:G819)</f>
        <v>20</v>
      </c>
    </row>
    <row r="820" spans="1:8" ht="16.5">
      <c r="A820" s="12"/>
      <c r="B820" s="11"/>
      <c r="C820" s="106"/>
      <c r="D820" s="106"/>
      <c r="E820" s="106"/>
      <c r="F820" s="104" t="s">
        <v>115</v>
      </c>
      <c r="G820" s="6">
        <f>+H819</f>
        <v>20</v>
      </c>
      <c r="H820" s="6" t="s">
        <v>544</v>
      </c>
    </row>
    <row r="821" spans="1:8" s="3" customFormat="1" ht="16.5">
      <c r="A821" s="91"/>
      <c r="B821" s="88" t="s">
        <v>569</v>
      </c>
      <c r="C821" s="91"/>
      <c r="D821" s="91"/>
      <c r="E821" s="91"/>
      <c r="F821" s="91"/>
      <c r="G821" s="91"/>
      <c r="H821" s="97"/>
    </row>
    <row r="822" spans="1:8" s="3" customFormat="1" ht="16.5">
      <c r="A822" s="91"/>
      <c r="B822" s="92" t="s">
        <v>89</v>
      </c>
      <c r="C822" s="91">
        <v>1</v>
      </c>
      <c r="D822" s="91">
        <v>1</v>
      </c>
      <c r="E822" s="91">
        <v>18</v>
      </c>
      <c r="F822" s="91"/>
      <c r="G822" s="91"/>
      <c r="H822" s="96">
        <f>PRODUCT(C822:G822)</f>
        <v>18</v>
      </c>
    </row>
    <row r="823" spans="1:8" ht="16.5">
      <c r="A823" s="12"/>
      <c r="B823" s="11"/>
      <c r="C823" s="106"/>
      <c r="D823" s="106"/>
      <c r="E823" s="106"/>
      <c r="F823" s="104" t="s">
        <v>115</v>
      </c>
      <c r="G823" s="6">
        <f>+H822</f>
        <v>18</v>
      </c>
      <c r="H823" s="6" t="s">
        <v>544</v>
      </c>
    </row>
    <row r="824" spans="1:8" ht="16.5">
      <c r="A824" s="12"/>
      <c r="B824" s="11" t="s">
        <v>570</v>
      </c>
      <c r="C824" s="106"/>
      <c r="D824" s="106"/>
      <c r="E824" s="106"/>
      <c r="F824" s="106"/>
      <c r="G824" s="106"/>
      <c r="H824" s="105"/>
    </row>
    <row r="825" spans="1:8" ht="16.5">
      <c r="A825" s="12"/>
      <c r="B825" s="17" t="s">
        <v>571</v>
      </c>
      <c r="C825" s="106">
        <v>1</v>
      </c>
      <c r="D825" s="106">
        <v>4</v>
      </c>
      <c r="E825" s="106"/>
      <c r="F825" s="106"/>
      <c r="G825" s="106"/>
      <c r="H825" s="105">
        <f>PRODUCT(C825:G825)</f>
        <v>4</v>
      </c>
    </row>
    <row r="826" spans="1:8" ht="16.5">
      <c r="A826" s="12"/>
      <c r="B826" s="17"/>
      <c r="C826" s="106"/>
      <c r="D826" s="106"/>
      <c r="E826" s="106"/>
      <c r="F826" s="104" t="s">
        <v>115</v>
      </c>
      <c r="G826" s="6">
        <f>+H825</f>
        <v>4</v>
      </c>
      <c r="H826" s="6" t="s">
        <v>339</v>
      </c>
    </row>
    <row r="827" spans="1:8" s="2" customFormat="1" ht="16.5">
      <c r="A827" s="12"/>
      <c r="B827" s="11" t="s">
        <v>572</v>
      </c>
      <c r="C827" s="106"/>
      <c r="D827" s="106"/>
      <c r="E827" s="106"/>
      <c r="F827" s="106"/>
      <c r="G827" s="106"/>
      <c r="H827" s="105"/>
    </row>
    <row r="828" spans="1:8" s="2" customFormat="1" ht="16.5">
      <c r="A828" s="12"/>
      <c r="B828" s="17" t="s">
        <v>573</v>
      </c>
      <c r="C828" s="106">
        <v>1</v>
      </c>
      <c r="D828" s="106">
        <v>4</v>
      </c>
      <c r="E828" s="106"/>
      <c r="F828" s="106"/>
      <c r="G828" s="106"/>
      <c r="H828" s="105">
        <f>PRODUCT(C828:G828)</f>
        <v>4</v>
      </c>
    </row>
    <row r="829" spans="1:8" s="2" customFormat="1" ht="16.5">
      <c r="A829" s="12"/>
      <c r="B829" s="17"/>
      <c r="C829" s="106"/>
      <c r="D829" s="106"/>
      <c r="E829" s="106"/>
      <c r="F829" s="104" t="s">
        <v>115</v>
      </c>
      <c r="G829" s="6">
        <f>+H828</f>
        <v>4</v>
      </c>
      <c r="H829" s="6" t="s">
        <v>339</v>
      </c>
    </row>
    <row r="830" spans="1:8" s="2" customFormat="1" ht="16.5">
      <c r="A830" s="12"/>
      <c r="B830" s="36" t="s">
        <v>141</v>
      </c>
      <c r="C830" s="106"/>
      <c r="D830" s="106"/>
      <c r="E830" s="106"/>
      <c r="F830" s="106"/>
      <c r="G830" s="106"/>
      <c r="H830" s="105"/>
    </row>
    <row r="831" spans="1:8" s="2" customFormat="1" ht="25.5" customHeight="1">
      <c r="A831" s="31">
        <v>64.099999999999994</v>
      </c>
      <c r="B831" s="11" t="s">
        <v>310</v>
      </c>
      <c r="C831" s="106"/>
      <c r="D831" s="106"/>
      <c r="E831" s="106"/>
      <c r="F831" s="106"/>
      <c r="G831" s="106"/>
      <c r="H831" s="105"/>
    </row>
    <row r="832" spans="1:8" s="2" customFormat="1" ht="16.5">
      <c r="A832" s="12"/>
      <c r="B832" s="17" t="s">
        <v>90</v>
      </c>
      <c r="C832" s="106">
        <v>8</v>
      </c>
      <c r="D832" s="106">
        <v>2</v>
      </c>
      <c r="E832" s="106"/>
      <c r="F832" s="106"/>
      <c r="G832" s="106"/>
      <c r="H832" s="105">
        <f>PRODUCT(C832:G832)</f>
        <v>16</v>
      </c>
    </row>
    <row r="833" spans="1:8" s="2" customFormat="1" ht="16.5">
      <c r="A833" s="12"/>
      <c r="B833" s="17" t="s">
        <v>91</v>
      </c>
      <c r="C833" s="106">
        <v>8</v>
      </c>
      <c r="D833" s="106">
        <v>2</v>
      </c>
      <c r="E833" s="106"/>
      <c r="F833" s="106"/>
      <c r="G833" s="106"/>
      <c r="H833" s="105">
        <f>PRODUCT(C833:G833)</f>
        <v>16</v>
      </c>
    </row>
    <row r="834" spans="1:8" s="2" customFormat="1" ht="16.5">
      <c r="A834" s="12"/>
      <c r="B834" s="17" t="s">
        <v>87</v>
      </c>
      <c r="C834" s="106">
        <v>8</v>
      </c>
      <c r="D834" s="106">
        <v>1</v>
      </c>
      <c r="E834" s="106"/>
      <c r="F834" s="106"/>
      <c r="G834" s="106"/>
      <c r="H834" s="105">
        <f>PRODUCT(C834:G834)</f>
        <v>8</v>
      </c>
    </row>
    <row r="835" spans="1:8" s="2" customFormat="1" ht="16.5">
      <c r="A835" s="12"/>
      <c r="B835" s="17" t="s">
        <v>93</v>
      </c>
      <c r="C835" s="106">
        <v>1</v>
      </c>
      <c r="D835" s="106">
        <v>4</v>
      </c>
      <c r="E835" s="106"/>
      <c r="F835" s="106"/>
      <c r="G835" s="106"/>
      <c r="H835" s="105">
        <f>PRODUCT(C835:G835)</f>
        <v>4</v>
      </c>
    </row>
    <row r="836" spans="1:8" s="2" customFormat="1" ht="16.5">
      <c r="A836" s="12"/>
      <c r="B836" s="17" t="s">
        <v>94</v>
      </c>
      <c r="C836" s="106">
        <v>1</v>
      </c>
      <c r="D836" s="106">
        <v>8</v>
      </c>
      <c r="E836" s="106"/>
      <c r="F836" s="106"/>
      <c r="G836" s="106"/>
      <c r="H836" s="105">
        <f>PRODUCT(C836:G836)</f>
        <v>8</v>
      </c>
    </row>
    <row r="837" spans="1:8" s="2" customFormat="1" ht="16.5">
      <c r="A837" s="12"/>
      <c r="B837" s="17"/>
      <c r="C837" s="106"/>
      <c r="D837" s="106"/>
      <c r="E837" s="106"/>
      <c r="F837" s="106"/>
      <c r="G837" s="106"/>
      <c r="H837" s="6">
        <f>SUM(H832:H836)</f>
        <v>52</v>
      </c>
    </row>
    <row r="838" spans="1:8" s="2" customFormat="1" ht="16.5">
      <c r="A838" s="12"/>
      <c r="B838" s="17"/>
      <c r="C838" s="106"/>
      <c r="D838" s="106"/>
      <c r="E838" s="106"/>
      <c r="F838" s="104" t="s">
        <v>115</v>
      </c>
      <c r="G838" s="6">
        <f>ROUNDUP(H837,1)</f>
        <v>52</v>
      </c>
      <c r="H838" s="6" t="s">
        <v>339</v>
      </c>
    </row>
    <row r="839" spans="1:8" s="2" customFormat="1" ht="16.5">
      <c r="A839" s="12"/>
      <c r="B839" s="11" t="s">
        <v>96</v>
      </c>
      <c r="C839" s="106"/>
      <c r="D839" s="106"/>
      <c r="E839" s="106"/>
      <c r="F839" s="106"/>
      <c r="G839" s="106"/>
      <c r="H839" s="105"/>
    </row>
    <row r="840" spans="1:8" s="2" customFormat="1" ht="16.5">
      <c r="A840" s="12"/>
      <c r="B840" s="17" t="s">
        <v>90</v>
      </c>
      <c r="C840" s="106">
        <v>8</v>
      </c>
      <c r="D840" s="106">
        <v>2</v>
      </c>
      <c r="E840" s="106"/>
      <c r="F840" s="106"/>
      <c r="G840" s="106"/>
      <c r="H840" s="105">
        <f t="shared" ref="H840:H846" si="31">PRODUCT(C840:G840)</f>
        <v>16</v>
      </c>
    </row>
    <row r="841" spans="1:8" s="2" customFormat="1" ht="16.5">
      <c r="A841" s="12"/>
      <c r="B841" s="17" t="s">
        <v>91</v>
      </c>
      <c r="C841" s="106">
        <v>8</v>
      </c>
      <c r="D841" s="106">
        <v>2</v>
      </c>
      <c r="E841" s="106"/>
      <c r="F841" s="106"/>
      <c r="G841" s="106"/>
      <c r="H841" s="105">
        <f t="shared" si="31"/>
        <v>16</v>
      </c>
    </row>
    <row r="842" spans="1:8" s="2" customFormat="1" ht="16.5">
      <c r="A842" s="12"/>
      <c r="B842" s="17" t="s">
        <v>87</v>
      </c>
      <c r="C842" s="106">
        <v>8</v>
      </c>
      <c r="D842" s="106">
        <v>1</v>
      </c>
      <c r="E842" s="106"/>
      <c r="F842" s="106"/>
      <c r="G842" s="106"/>
      <c r="H842" s="105">
        <f t="shared" si="31"/>
        <v>8</v>
      </c>
    </row>
    <row r="843" spans="1:8" s="2" customFormat="1" ht="16.5">
      <c r="A843" s="12"/>
      <c r="B843" s="17" t="s">
        <v>49</v>
      </c>
      <c r="C843" s="106">
        <v>8</v>
      </c>
      <c r="D843" s="106">
        <v>2</v>
      </c>
      <c r="E843" s="106"/>
      <c r="F843" s="106"/>
      <c r="G843" s="106"/>
      <c r="H843" s="105">
        <f t="shared" si="31"/>
        <v>16</v>
      </c>
    </row>
    <row r="844" spans="1:8" s="2" customFormat="1" ht="16.5">
      <c r="A844" s="12"/>
      <c r="B844" s="17" t="s">
        <v>574</v>
      </c>
      <c r="C844" s="106">
        <v>8</v>
      </c>
      <c r="D844" s="106">
        <v>2</v>
      </c>
      <c r="E844" s="106"/>
      <c r="F844" s="106"/>
      <c r="G844" s="106"/>
      <c r="H844" s="105">
        <f t="shared" si="31"/>
        <v>16</v>
      </c>
    </row>
    <row r="845" spans="1:8" s="2" customFormat="1" ht="16.5">
      <c r="A845" s="12"/>
      <c r="B845" s="17" t="s">
        <v>575</v>
      </c>
      <c r="C845" s="106">
        <v>1</v>
      </c>
      <c r="D845" s="106">
        <v>2</v>
      </c>
      <c r="E845" s="106"/>
      <c r="F845" s="106"/>
      <c r="G845" s="106"/>
      <c r="H845" s="105">
        <f t="shared" si="31"/>
        <v>2</v>
      </c>
    </row>
    <row r="846" spans="1:8" s="2" customFormat="1" ht="16.5">
      <c r="A846" s="12"/>
      <c r="B846" s="17" t="s">
        <v>95</v>
      </c>
      <c r="C846" s="106">
        <v>1</v>
      </c>
      <c r="D846" s="106">
        <v>8</v>
      </c>
      <c r="E846" s="106"/>
      <c r="F846" s="106"/>
      <c r="G846" s="106"/>
      <c r="H846" s="105">
        <f t="shared" si="31"/>
        <v>8</v>
      </c>
    </row>
    <row r="847" spans="1:8" s="2" customFormat="1" ht="16.5">
      <c r="A847" s="12"/>
      <c r="B847" s="17"/>
      <c r="C847" s="106"/>
      <c r="D847" s="106"/>
      <c r="E847" s="106"/>
      <c r="F847" s="106"/>
      <c r="G847" s="106"/>
      <c r="H847" s="6">
        <f>SUM(H840:H846)</f>
        <v>82</v>
      </c>
    </row>
    <row r="848" spans="1:8" s="2" customFormat="1" ht="16.5">
      <c r="A848" s="12"/>
      <c r="B848" s="17"/>
      <c r="C848" s="106"/>
      <c r="D848" s="106"/>
      <c r="E848" s="106"/>
      <c r="F848" s="104" t="s">
        <v>115</v>
      </c>
      <c r="G848" s="6">
        <f>ROUNDUP(H847,1)</f>
        <v>82</v>
      </c>
      <c r="H848" s="6" t="s">
        <v>339</v>
      </c>
    </row>
    <row r="849" spans="1:8" s="2" customFormat="1" ht="16.5">
      <c r="A849" s="12"/>
      <c r="B849" s="11" t="s">
        <v>142</v>
      </c>
      <c r="C849" s="106"/>
      <c r="D849" s="106"/>
      <c r="E849" s="106"/>
      <c r="F849" s="106"/>
      <c r="G849" s="106"/>
      <c r="H849" s="105"/>
    </row>
    <row r="850" spans="1:8" s="2" customFormat="1" ht="16.5">
      <c r="A850" s="12"/>
      <c r="B850" s="17" t="s">
        <v>90</v>
      </c>
      <c r="C850" s="106">
        <v>8</v>
      </c>
      <c r="D850" s="106">
        <v>1</v>
      </c>
      <c r="E850" s="106"/>
      <c r="F850" s="106"/>
      <c r="G850" s="106"/>
      <c r="H850" s="105">
        <f>PRODUCT(C850:G850)</f>
        <v>8</v>
      </c>
    </row>
    <row r="851" spans="1:8" s="2" customFormat="1" ht="16.5">
      <c r="A851" s="12"/>
      <c r="B851" s="17"/>
      <c r="C851" s="106"/>
      <c r="D851" s="106"/>
      <c r="E851" s="106"/>
      <c r="F851" s="104" t="s">
        <v>115</v>
      </c>
      <c r="G851" s="6">
        <f>ROUNDUP(H850,1)</f>
        <v>8</v>
      </c>
      <c r="H851" s="6" t="s">
        <v>339</v>
      </c>
    </row>
    <row r="852" spans="1:8" s="2" customFormat="1" ht="16.5">
      <c r="A852" s="5">
        <v>65.099999999999994</v>
      </c>
      <c r="B852" s="11" t="s">
        <v>226</v>
      </c>
      <c r="C852" s="106"/>
      <c r="D852" s="106"/>
      <c r="E852" s="106"/>
      <c r="F852" s="106"/>
      <c r="G852" s="106"/>
      <c r="H852" s="6"/>
    </row>
    <row r="853" spans="1:8" s="2" customFormat="1" ht="16.5">
      <c r="A853" s="12"/>
      <c r="B853" s="17" t="s">
        <v>311</v>
      </c>
      <c r="C853" s="106">
        <v>8</v>
      </c>
      <c r="D853" s="106">
        <v>4</v>
      </c>
      <c r="E853" s="106"/>
      <c r="F853" s="106"/>
      <c r="G853" s="106"/>
      <c r="H853" s="6">
        <f>PRODUCT(C853:G853)</f>
        <v>32</v>
      </c>
    </row>
    <row r="854" spans="1:8" s="2" customFormat="1" ht="16.5">
      <c r="A854" s="12"/>
      <c r="B854" s="17"/>
      <c r="C854" s="106"/>
      <c r="D854" s="106"/>
      <c r="E854" s="106"/>
      <c r="F854" s="104" t="s">
        <v>115</v>
      </c>
      <c r="G854" s="6">
        <f>ROUNDUP(H853,1)</f>
        <v>32</v>
      </c>
      <c r="H854" s="6" t="s">
        <v>339</v>
      </c>
    </row>
    <row r="855" spans="1:8" s="2" customFormat="1" ht="16.5">
      <c r="A855" s="30">
        <v>66</v>
      </c>
      <c r="B855" s="11" t="s">
        <v>98</v>
      </c>
      <c r="C855" s="106"/>
      <c r="D855" s="106"/>
      <c r="E855" s="106"/>
      <c r="F855" s="106"/>
      <c r="G855" s="106"/>
      <c r="H855" s="105"/>
    </row>
    <row r="856" spans="1:8" s="2" customFormat="1" ht="16.5">
      <c r="A856" s="12"/>
      <c r="B856" s="17" t="s">
        <v>692</v>
      </c>
      <c r="C856" s="106">
        <v>1</v>
      </c>
      <c r="D856" s="106">
        <v>6</v>
      </c>
      <c r="E856" s="106"/>
      <c r="F856" s="106"/>
      <c r="G856" s="106"/>
      <c r="H856" s="6">
        <f>PRODUCT(C856:G856)</f>
        <v>6</v>
      </c>
    </row>
    <row r="857" spans="1:8" s="2" customFormat="1" ht="16.5">
      <c r="A857" s="12"/>
      <c r="B857" s="17"/>
      <c r="C857" s="106"/>
      <c r="D857" s="106"/>
      <c r="E857" s="106"/>
      <c r="F857" s="104" t="s">
        <v>115</v>
      </c>
      <c r="G857" s="6">
        <f>ROUNDUP(H856,1)</f>
        <v>6</v>
      </c>
      <c r="H857" s="6" t="s">
        <v>339</v>
      </c>
    </row>
    <row r="858" spans="1:8" s="2" customFormat="1" ht="33">
      <c r="A858" s="30">
        <v>67</v>
      </c>
      <c r="B858" s="11" t="s">
        <v>313</v>
      </c>
      <c r="C858" s="106"/>
      <c r="D858" s="106"/>
      <c r="E858" s="106"/>
      <c r="F858" s="106"/>
      <c r="G858" s="106"/>
      <c r="H858" s="105"/>
    </row>
    <row r="859" spans="1:8" s="2" customFormat="1" ht="16.5">
      <c r="A859" s="12"/>
      <c r="B859" s="17" t="s">
        <v>90</v>
      </c>
      <c r="C859" s="106">
        <v>8</v>
      </c>
      <c r="D859" s="106">
        <v>1</v>
      </c>
      <c r="E859" s="106"/>
      <c r="F859" s="106"/>
      <c r="G859" s="106"/>
      <c r="H859" s="105">
        <f>PRODUCT(C859:G859)</f>
        <v>8</v>
      </c>
    </row>
    <row r="860" spans="1:8" s="2" customFormat="1" ht="16.5">
      <c r="A860" s="12"/>
      <c r="B860" s="17" t="s">
        <v>91</v>
      </c>
      <c r="C860" s="106">
        <v>8</v>
      </c>
      <c r="D860" s="106">
        <v>2</v>
      </c>
      <c r="E860" s="106"/>
      <c r="F860" s="106"/>
      <c r="G860" s="106"/>
      <c r="H860" s="105">
        <f>PRODUCT(C860:G860)</f>
        <v>16</v>
      </c>
    </row>
    <row r="861" spans="1:8" s="2" customFormat="1" ht="16.5">
      <c r="A861" s="12"/>
      <c r="B861" s="17" t="s">
        <v>99</v>
      </c>
      <c r="C861" s="106">
        <v>8</v>
      </c>
      <c r="D861" s="106">
        <v>1</v>
      </c>
      <c r="E861" s="106"/>
      <c r="F861" s="106"/>
      <c r="G861" s="106"/>
      <c r="H861" s="105">
        <f>PRODUCT(C861:G861)</f>
        <v>8</v>
      </c>
    </row>
    <row r="862" spans="1:8" s="2" customFormat="1" ht="16.5">
      <c r="A862" s="12"/>
      <c r="B862" s="17" t="s">
        <v>49</v>
      </c>
      <c r="C862" s="106">
        <v>8</v>
      </c>
      <c r="D862" s="106">
        <v>1</v>
      </c>
      <c r="E862" s="106"/>
      <c r="F862" s="106"/>
      <c r="G862" s="106"/>
      <c r="H862" s="105">
        <f>PRODUCT(C862:G862)</f>
        <v>8</v>
      </c>
    </row>
    <row r="863" spans="1:8" s="2" customFormat="1" ht="16.5">
      <c r="A863" s="12"/>
      <c r="B863" s="17"/>
      <c r="C863" s="106"/>
      <c r="D863" s="106"/>
      <c r="E863" s="106"/>
      <c r="F863" s="106"/>
      <c r="G863" s="106"/>
      <c r="H863" s="6">
        <f>SUM(H859:H862)</f>
        <v>40</v>
      </c>
    </row>
    <row r="864" spans="1:8" s="2" customFormat="1" ht="16.5">
      <c r="A864" s="12"/>
      <c r="B864" s="17"/>
      <c r="C864" s="106"/>
      <c r="D864" s="106"/>
      <c r="E864" s="106"/>
      <c r="F864" s="104" t="s">
        <v>115</v>
      </c>
      <c r="G864" s="6">
        <f>ROUNDUP(H863,1)</f>
        <v>40</v>
      </c>
      <c r="H864" s="6" t="s">
        <v>339</v>
      </c>
    </row>
    <row r="865" spans="1:8" s="2" customFormat="1" ht="33">
      <c r="A865" s="30">
        <v>68</v>
      </c>
      <c r="B865" s="11" t="s">
        <v>314</v>
      </c>
      <c r="C865" s="106"/>
      <c r="D865" s="106"/>
      <c r="E865" s="106"/>
      <c r="F865" s="106"/>
      <c r="G865" s="106"/>
      <c r="H865" s="105"/>
    </row>
    <row r="866" spans="1:8" s="2" customFormat="1" ht="16.5">
      <c r="A866" s="12"/>
      <c r="B866" s="17" t="s">
        <v>90</v>
      </c>
      <c r="C866" s="106">
        <v>8</v>
      </c>
      <c r="D866" s="106">
        <v>2</v>
      </c>
      <c r="E866" s="106"/>
      <c r="F866" s="106"/>
      <c r="G866" s="106"/>
      <c r="H866" s="105">
        <f>PRODUCT(C866:G866)</f>
        <v>16</v>
      </c>
    </row>
    <row r="867" spans="1:8" s="2" customFormat="1" ht="16.5">
      <c r="A867" s="12"/>
      <c r="B867" s="17" t="s">
        <v>91</v>
      </c>
      <c r="C867" s="106">
        <v>8</v>
      </c>
      <c r="D867" s="106">
        <v>2</v>
      </c>
      <c r="E867" s="106"/>
      <c r="F867" s="106"/>
      <c r="G867" s="106"/>
      <c r="H867" s="105">
        <f>PRODUCT(C867:G867)</f>
        <v>16</v>
      </c>
    </row>
    <row r="868" spans="1:8" s="2" customFormat="1" ht="16.5">
      <c r="A868" s="12"/>
      <c r="B868" s="17" t="s">
        <v>87</v>
      </c>
      <c r="C868" s="106">
        <v>8</v>
      </c>
      <c r="D868" s="106">
        <v>1</v>
      </c>
      <c r="E868" s="106"/>
      <c r="F868" s="106"/>
      <c r="G868" s="106"/>
      <c r="H868" s="105">
        <f>PRODUCT(C868:G868)</f>
        <v>8</v>
      </c>
    </row>
    <row r="869" spans="1:8" s="2" customFormat="1" ht="16.5">
      <c r="A869" s="12"/>
      <c r="B869" s="17"/>
      <c r="C869" s="106"/>
      <c r="D869" s="106"/>
      <c r="E869" s="106"/>
      <c r="F869" s="106"/>
      <c r="G869" s="106"/>
      <c r="H869" s="6">
        <f>SUM(H866:H868)</f>
        <v>40</v>
      </c>
    </row>
    <row r="870" spans="1:8" s="2" customFormat="1" ht="16.5">
      <c r="A870" s="12"/>
      <c r="B870" s="17"/>
      <c r="C870" s="106"/>
      <c r="D870" s="106"/>
      <c r="E870" s="106"/>
      <c r="F870" s="104" t="s">
        <v>115</v>
      </c>
      <c r="G870" s="6">
        <f>ROUNDUP(H869,1)</f>
        <v>40</v>
      </c>
      <c r="H870" s="6" t="s">
        <v>339</v>
      </c>
    </row>
    <row r="871" spans="1:8" s="2" customFormat="1" ht="16.5">
      <c r="A871" s="30">
        <v>69</v>
      </c>
      <c r="B871" s="11" t="s">
        <v>100</v>
      </c>
      <c r="C871" s="106"/>
      <c r="D871" s="106"/>
      <c r="E871" s="106"/>
      <c r="F871" s="106"/>
      <c r="G871" s="106"/>
      <c r="H871" s="105"/>
    </row>
    <row r="872" spans="1:8" s="2" customFormat="1" ht="16.5">
      <c r="A872" s="12"/>
      <c r="B872" s="17" t="s">
        <v>576</v>
      </c>
      <c r="C872" s="106">
        <v>8</v>
      </c>
      <c r="D872" s="106">
        <v>4</v>
      </c>
      <c r="E872" s="106"/>
      <c r="F872" s="106"/>
      <c r="G872" s="106"/>
      <c r="H872" s="105">
        <f>PRODUCT(C872:G872)</f>
        <v>32</v>
      </c>
    </row>
    <row r="873" spans="1:8" s="2" customFormat="1" ht="16.5">
      <c r="A873" s="12"/>
      <c r="B873" s="17"/>
      <c r="C873" s="106"/>
      <c r="D873" s="106"/>
      <c r="E873" s="106"/>
      <c r="F873" s="104" t="s">
        <v>115</v>
      </c>
      <c r="G873" s="6">
        <f>ROUNDUP(H872,1)</f>
        <v>32</v>
      </c>
      <c r="H873" s="6" t="s">
        <v>339</v>
      </c>
    </row>
    <row r="874" spans="1:8" s="2" customFormat="1" ht="16.5">
      <c r="A874" s="5">
        <v>70.099999999999994</v>
      </c>
      <c r="B874" s="11" t="s">
        <v>101</v>
      </c>
      <c r="C874" s="106"/>
      <c r="D874" s="106"/>
      <c r="E874" s="106"/>
      <c r="F874" s="106"/>
      <c r="G874" s="106"/>
      <c r="H874" s="105"/>
    </row>
    <row r="875" spans="1:8" s="2" customFormat="1" ht="16.5">
      <c r="A875" s="12"/>
      <c r="B875" s="17" t="s">
        <v>575</v>
      </c>
      <c r="C875" s="106">
        <v>1</v>
      </c>
      <c r="D875" s="106">
        <v>2</v>
      </c>
      <c r="E875" s="106"/>
      <c r="F875" s="106"/>
      <c r="G875" s="106"/>
      <c r="H875" s="105">
        <f>PRODUCT(C875:G875)</f>
        <v>2</v>
      </c>
    </row>
    <row r="876" spans="1:8" s="2" customFormat="1" ht="16.5">
      <c r="A876" s="12"/>
      <c r="B876" s="17" t="s">
        <v>95</v>
      </c>
      <c r="C876" s="106">
        <v>1</v>
      </c>
      <c r="D876" s="106">
        <v>8</v>
      </c>
      <c r="E876" s="106"/>
      <c r="F876" s="106"/>
      <c r="G876" s="106"/>
      <c r="H876" s="105">
        <f>PRODUCT(C876:G876)</f>
        <v>8</v>
      </c>
    </row>
    <row r="877" spans="1:8" s="2" customFormat="1" ht="16.5">
      <c r="A877" s="12"/>
      <c r="B877" s="17" t="s">
        <v>577</v>
      </c>
      <c r="C877" s="106">
        <v>1</v>
      </c>
      <c r="D877" s="106">
        <v>7</v>
      </c>
      <c r="E877" s="106"/>
      <c r="F877" s="106"/>
      <c r="G877" s="106"/>
      <c r="H877" s="105">
        <f>PRODUCT(C877:G877)</f>
        <v>7</v>
      </c>
    </row>
    <row r="878" spans="1:8" s="2" customFormat="1" ht="16.5">
      <c r="A878" s="12"/>
      <c r="B878" s="17"/>
      <c r="C878" s="106"/>
      <c r="D878" s="106"/>
      <c r="E878" s="106"/>
      <c r="F878" s="106"/>
      <c r="G878" s="106"/>
      <c r="H878" s="6">
        <f>SUM(H875:H877)</f>
        <v>17</v>
      </c>
    </row>
    <row r="879" spans="1:8" s="2" customFormat="1" ht="16.5">
      <c r="A879" s="12"/>
      <c r="B879" s="17"/>
      <c r="C879" s="106"/>
      <c r="D879" s="106"/>
      <c r="E879" s="106"/>
      <c r="F879" s="104" t="s">
        <v>115</v>
      </c>
      <c r="G879" s="6">
        <v>17</v>
      </c>
      <c r="H879" s="6" t="s">
        <v>339</v>
      </c>
    </row>
    <row r="880" spans="1:8" s="2" customFormat="1" ht="16.5">
      <c r="A880" s="5">
        <v>70.5</v>
      </c>
      <c r="B880" s="11" t="s">
        <v>102</v>
      </c>
      <c r="C880" s="106"/>
      <c r="D880" s="106"/>
      <c r="E880" s="106"/>
      <c r="F880" s="106"/>
      <c r="G880" s="106"/>
      <c r="H880" s="105"/>
    </row>
    <row r="881" spans="1:8" s="2" customFormat="1" ht="16.5">
      <c r="A881" s="12"/>
      <c r="B881" s="17" t="s">
        <v>90</v>
      </c>
      <c r="C881" s="106">
        <v>8</v>
      </c>
      <c r="D881" s="106">
        <v>2</v>
      </c>
      <c r="E881" s="106"/>
      <c r="F881" s="106"/>
      <c r="G881" s="106"/>
      <c r="H881" s="105">
        <f>PRODUCT(C881:G881)</f>
        <v>16</v>
      </c>
    </row>
    <row r="882" spans="1:8" s="2" customFormat="1" ht="16.5">
      <c r="A882" s="12"/>
      <c r="B882" s="17" t="s">
        <v>91</v>
      </c>
      <c r="C882" s="106">
        <v>8</v>
      </c>
      <c r="D882" s="106">
        <v>4</v>
      </c>
      <c r="E882" s="106"/>
      <c r="F882" s="106"/>
      <c r="G882" s="106"/>
      <c r="H882" s="105">
        <f>PRODUCT(C882:G882)</f>
        <v>32</v>
      </c>
    </row>
    <row r="883" spans="1:8" s="2" customFormat="1" ht="16.5">
      <c r="A883" s="12"/>
      <c r="B883" s="17" t="s">
        <v>87</v>
      </c>
      <c r="C883" s="106">
        <v>8</v>
      </c>
      <c r="D883" s="106">
        <v>2</v>
      </c>
      <c r="E883" s="106"/>
      <c r="F883" s="106"/>
      <c r="G883" s="106"/>
      <c r="H883" s="105">
        <f>PRODUCT(C883:G883)</f>
        <v>16</v>
      </c>
    </row>
    <row r="884" spans="1:8" s="2" customFormat="1" ht="16.5">
      <c r="A884" s="12"/>
      <c r="B884" s="17"/>
      <c r="C884" s="106"/>
      <c r="D884" s="106"/>
      <c r="E884" s="106"/>
      <c r="F884" s="106"/>
      <c r="G884" s="106"/>
      <c r="H884" s="6">
        <f>SUM(H881:H883)</f>
        <v>64</v>
      </c>
    </row>
    <row r="885" spans="1:8" s="2" customFormat="1" ht="16.5">
      <c r="A885" s="12"/>
      <c r="B885" s="17"/>
      <c r="C885" s="106"/>
      <c r="D885" s="106"/>
      <c r="E885" s="106"/>
      <c r="F885" s="104" t="s">
        <v>115</v>
      </c>
      <c r="G885" s="6"/>
      <c r="H885" s="6" t="s">
        <v>339</v>
      </c>
    </row>
    <row r="886" spans="1:8" s="2" customFormat="1" ht="49.5">
      <c r="A886" s="5" t="s">
        <v>315</v>
      </c>
      <c r="B886" s="11" t="s">
        <v>578</v>
      </c>
      <c r="C886" s="106"/>
      <c r="D886" s="106"/>
      <c r="E886" s="106"/>
      <c r="F886" s="106"/>
      <c r="G886" s="106"/>
      <c r="H886" s="6"/>
    </row>
    <row r="887" spans="1:8" s="2" customFormat="1" ht="16.5">
      <c r="A887" s="12"/>
      <c r="B887" s="17" t="s">
        <v>579</v>
      </c>
      <c r="C887" s="106">
        <v>8</v>
      </c>
      <c r="D887" s="106">
        <v>4</v>
      </c>
      <c r="E887" s="106"/>
      <c r="F887" s="106"/>
      <c r="G887" s="106"/>
      <c r="H887" s="105">
        <f>PRODUCT(C887:G887)</f>
        <v>32</v>
      </c>
    </row>
    <row r="888" spans="1:8" s="2" customFormat="1" ht="16.5">
      <c r="A888" s="12"/>
      <c r="B888" s="17"/>
      <c r="C888" s="106"/>
      <c r="D888" s="106"/>
      <c r="E888" s="106"/>
      <c r="F888" s="104" t="s">
        <v>115</v>
      </c>
      <c r="G888" s="6">
        <f>ROUNDUP(H887,1)</f>
        <v>32</v>
      </c>
      <c r="H888" s="6" t="s">
        <v>339</v>
      </c>
    </row>
    <row r="889" spans="1:8" s="2" customFormat="1" ht="16.5">
      <c r="A889" s="30">
        <v>71</v>
      </c>
      <c r="B889" s="11" t="s">
        <v>580</v>
      </c>
      <c r="C889" s="106"/>
      <c r="D889" s="106"/>
      <c r="E889" s="106"/>
      <c r="F889" s="106"/>
      <c r="G889" s="106"/>
      <c r="H889" s="105"/>
    </row>
    <row r="890" spans="1:8" s="2" customFormat="1" ht="16.5">
      <c r="A890" s="12"/>
      <c r="B890" s="17" t="s">
        <v>318</v>
      </c>
      <c r="C890" s="106">
        <v>1</v>
      </c>
      <c r="D890" s="106">
        <v>9</v>
      </c>
      <c r="E890" s="106"/>
      <c r="F890" s="106"/>
      <c r="G890" s="106"/>
      <c r="H890" s="6">
        <f>PRODUCT(C890:G890)</f>
        <v>9</v>
      </c>
    </row>
    <row r="891" spans="1:8" s="2" customFormat="1" ht="16.5">
      <c r="A891" s="12"/>
      <c r="B891" s="17"/>
      <c r="C891" s="106"/>
      <c r="D891" s="106"/>
      <c r="E891" s="106"/>
      <c r="F891" s="104" t="s">
        <v>115</v>
      </c>
      <c r="G891" s="6">
        <f>ROUNDUP(H890,1)</f>
        <v>9</v>
      </c>
      <c r="H891" s="6" t="s">
        <v>339</v>
      </c>
    </row>
    <row r="892" spans="1:8" s="2" customFormat="1" ht="16.5">
      <c r="A892" s="30">
        <v>72</v>
      </c>
      <c r="B892" s="11" t="s">
        <v>103</v>
      </c>
      <c r="C892" s="106"/>
      <c r="D892" s="106"/>
      <c r="E892" s="106"/>
      <c r="F892" s="106"/>
      <c r="G892" s="106"/>
      <c r="H892" s="105"/>
    </row>
    <row r="893" spans="1:8" s="2" customFormat="1" ht="16.5">
      <c r="A893" s="12"/>
      <c r="B893" s="17" t="s">
        <v>90</v>
      </c>
      <c r="C893" s="106">
        <v>8</v>
      </c>
      <c r="D893" s="106">
        <v>2</v>
      </c>
      <c r="E893" s="106"/>
      <c r="F893" s="106"/>
      <c r="G893" s="106"/>
      <c r="H893" s="105">
        <f>PRODUCT(C893:G893)</f>
        <v>16</v>
      </c>
    </row>
    <row r="894" spans="1:8" s="2" customFormat="1" ht="16.5">
      <c r="A894" s="12"/>
      <c r="B894" s="17" t="s">
        <v>91</v>
      </c>
      <c r="C894" s="106">
        <v>8</v>
      </c>
      <c r="D894" s="106">
        <v>2</v>
      </c>
      <c r="E894" s="106"/>
      <c r="F894" s="106"/>
      <c r="G894" s="106"/>
      <c r="H894" s="105">
        <f>PRODUCT(C894:G894)</f>
        <v>16</v>
      </c>
    </row>
    <row r="895" spans="1:8" s="2" customFormat="1" ht="16.5">
      <c r="A895" s="12"/>
      <c r="B895" s="17" t="s">
        <v>319</v>
      </c>
      <c r="C895" s="106">
        <v>8</v>
      </c>
      <c r="D895" s="106">
        <v>2</v>
      </c>
      <c r="E895" s="106"/>
      <c r="F895" s="106"/>
      <c r="G895" s="106"/>
      <c r="H895" s="105">
        <f>PRODUCT(C895:G895)</f>
        <v>16</v>
      </c>
    </row>
    <row r="896" spans="1:8" s="2" customFormat="1" ht="16.5">
      <c r="A896" s="12"/>
      <c r="B896" s="17"/>
      <c r="C896" s="106"/>
      <c r="D896" s="106"/>
      <c r="E896" s="106"/>
      <c r="F896" s="106"/>
      <c r="G896" s="106"/>
      <c r="H896" s="6">
        <f>SUM(H893:H895)</f>
        <v>48</v>
      </c>
    </row>
    <row r="897" spans="1:8" s="2" customFormat="1" ht="16.5">
      <c r="A897" s="12"/>
      <c r="B897" s="17"/>
      <c r="C897" s="106"/>
      <c r="D897" s="106"/>
      <c r="E897" s="106"/>
      <c r="F897" s="104" t="s">
        <v>115</v>
      </c>
      <c r="G897" s="6">
        <f>ROUNDUP(H896,1)</f>
        <v>48</v>
      </c>
      <c r="H897" s="6" t="s">
        <v>339</v>
      </c>
    </row>
    <row r="898" spans="1:8" s="2" customFormat="1" ht="33">
      <c r="A898" s="91" t="s">
        <v>735</v>
      </c>
      <c r="B898" s="92" t="s">
        <v>736</v>
      </c>
      <c r="C898" s="106"/>
      <c r="D898" s="106"/>
      <c r="E898" s="106"/>
      <c r="F898" s="104"/>
      <c r="G898" s="6"/>
      <c r="H898" s="6"/>
    </row>
    <row r="899" spans="1:8" s="2" customFormat="1" ht="16.5">
      <c r="A899" s="90"/>
      <c r="B899" s="17" t="s">
        <v>737</v>
      </c>
      <c r="C899" s="106">
        <v>8</v>
      </c>
      <c r="D899" s="106">
        <v>2</v>
      </c>
      <c r="E899" s="106"/>
      <c r="F899" s="104"/>
      <c r="G899" s="6"/>
      <c r="H899" s="105">
        <f>PRODUCT(C899:G899)</f>
        <v>16</v>
      </c>
    </row>
    <row r="900" spans="1:8" s="2" customFormat="1" ht="16.5">
      <c r="A900" s="90"/>
      <c r="B900" s="17" t="s">
        <v>739</v>
      </c>
      <c r="C900" s="106">
        <v>8</v>
      </c>
      <c r="D900" s="106">
        <v>2</v>
      </c>
      <c r="E900" s="106"/>
      <c r="F900" s="104"/>
      <c r="G900" s="6"/>
      <c r="H900" s="105">
        <f t="shared" ref="H900:H902" si="32">PRODUCT(C900:G900)</f>
        <v>16</v>
      </c>
    </row>
    <row r="901" spans="1:8" s="2" customFormat="1" ht="16.5">
      <c r="A901" s="90"/>
      <c r="B901" s="17" t="s">
        <v>738</v>
      </c>
      <c r="C901" s="106">
        <v>8</v>
      </c>
      <c r="D901" s="106">
        <v>2</v>
      </c>
      <c r="E901" s="106"/>
      <c r="F901" s="104"/>
      <c r="G901" s="6"/>
      <c r="H901" s="105">
        <f t="shared" si="32"/>
        <v>16</v>
      </c>
    </row>
    <row r="902" spans="1:8" s="2" customFormat="1" ht="16.5">
      <c r="A902" s="90"/>
      <c r="B902" s="17" t="s">
        <v>740</v>
      </c>
      <c r="C902" s="106">
        <v>1</v>
      </c>
      <c r="D902" s="106">
        <v>7</v>
      </c>
      <c r="E902" s="106"/>
      <c r="F902" s="104"/>
      <c r="G902" s="6"/>
      <c r="H902" s="105">
        <f t="shared" si="32"/>
        <v>7</v>
      </c>
    </row>
    <row r="903" spans="1:8" s="2" customFormat="1" ht="16.5">
      <c r="A903" s="90"/>
      <c r="B903" s="17"/>
      <c r="C903" s="106"/>
      <c r="D903" s="106"/>
      <c r="E903" s="106"/>
      <c r="F903" s="104"/>
      <c r="G903" s="6"/>
      <c r="H903" s="6">
        <f>SUM(H899:H902)</f>
        <v>55</v>
      </c>
    </row>
    <row r="904" spans="1:8" s="2" customFormat="1" ht="16.5">
      <c r="A904" s="90"/>
      <c r="B904" s="17"/>
      <c r="C904" s="106"/>
      <c r="D904" s="106"/>
      <c r="E904" s="106"/>
      <c r="F904" s="104" t="s">
        <v>115</v>
      </c>
      <c r="G904" s="6">
        <f>ROUNDUP(H903,1)</f>
        <v>55</v>
      </c>
      <c r="H904" s="6" t="s">
        <v>339</v>
      </c>
    </row>
    <row r="905" spans="1:8" s="2" customFormat="1" ht="16.5">
      <c r="A905" s="30">
        <v>74</v>
      </c>
      <c r="B905" s="17" t="s">
        <v>104</v>
      </c>
      <c r="C905" s="106">
        <v>8</v>
      </c>
      <c r="D905" s="106">
        <v>4</v>
      </c>
      <c r="E905" s="106"/>
      <c r="F905" s="106"/>
      <c r="G905" s="106"/>
      <c r="H905" s="6">
        <f>PRODUCT(C905:G905)</f>
        <v>32</v>
      </c>
    </row>
    <row r="906" spans="1:8" s="2" customFormat="1" ht="16.5">
      <c r="A906" s="30"/>
      <c r="B906" s="17"/>
      <c r="C906" s="106"/>
      <c r="D906" s="106"/>
      <c r="E906" s="106"/>
      <c r="F906" s="104" t="s">
        <v>115</v>
      </c>
      <c r="G906" s="6">
        <f>ROUNDUP(H905,1)</f>
        <v>32</v>
      </c>
      <c r="H906" s="6" t="s">
        <v>339</v>
      </c>
    </row>
    <row r="907" spans="1:8" s="2" customFormat="1" ht="16.5">
      <c r="A907" s="30">
        <v>76</v>
      </c>
      <c r="B907" s="17" t="s">
        <v>219</v>
      </c>
      <c r="C907" s="106">
        <v>1</v>
      </c>
      <c r="D907" s="106">
        <v>15</v>
      </c>
      <c r="E907" s="106"/>
      <c r="F907" s="106"/>
      <c r="G907" s="106"/>
      <c r="H907" s="6">
        <f>PRODUCT(C907:G907)</f>
        <v>15</v>
      </c>
    </row>
    <row r="908" spans="1:8" s="2" customFormat="1" ht="16.5">
      <c r="A908" s="30"/>
      <c r="B908" s="17"/>
      <c r="C908" s="106"/>
      <c r="D908" s="106"/>
      <c r="E908" s="106"/>
      <c r="F908" s="104" t="s">
        <v>115</v>
      </c>
      <c r="G908" s="6">
        <f>ROUNDUP(H907,1)</f>
        <v>15</v>
      </c>
      <c r="H908" s="6" t="s">
        <v>544</v>
      </c>
    </row>
    <row r="909" spans="1:8" s="2" customFormat="1" ht="16.5">
      <c r="A909" s="41">
        <v>77</v>
      </c>
      <c r="B909" s="43" t="s">
        <v>581</v>
      </c>
      <c r="C909" s="38"/>
      <c r="D909" s="39"/>
      <c r="E909" s="40"/>
      <c r="F909" s="40"/>
      <c r="G909" s="40"/>
      <c r="H909" s="40"/>
    </row>
    <row r="910" spans="1:8" s="2" customFormat="1" ht="16.5">
      <c r="A910" s="41"/>
      <c r="B910" s="43" t="s">
        <v>105</v>
      </c>
      <c r="C910" s="38"/>
      <c r="D910" s="39"/>
      <c r="E910" s="40"/>
      <c r="F910" s="40"/>
      <c r="G910" s="40"/>
      <c r="H910" s="40"/>
    </row>
    <row r="911" spans="1:8" s="2" customFormat="1" ht="16.5">
      <c r="A911" s="41"/>
      <c r="B911" s="37" t="s">
        <v>582</v>
      </c>
      <c r="C911" s="38">
        <v>1</v>
      </c>
      <c r="D911" s="39">
        <v>1</v>
      </c>
      <c r="E911" s="40">
        <v>12</v>
      </c>
      <c r="F911" s="40"/>
      <c r="G911" s="40"/>
      <c r="H911" s="40">
        <f t="shared" ref="H911:H916" si="33">PRODUCT(C911:G911)</f>
        <v>12</v>
      </c>
    </row>
    <row r="912" spans="1:8" s="2" customFormat="1" ht="16.5">
      <c r="A912" s="41"/>
      <c r="B912" s="37" t="s">
        <v>583</v>
      </c>
      <c r="C912" s="38">
        <v>1</v>
      </c>
      <c r="D912" s="39">
        <v>1</v>
      </c>
      <c r="E912" s="40">
        <v>13</v>
      </c>
      <c r="F912" s="40"/>
      <c r="G912" s="40"/>
      <c r="H912" s="40">
        <f t="shared" si="33"/>
        <v>13</v>
      </c>
    </row>
    <row r="913" spans="1:8" s="2" customFormat="1" ht="16.5">
      <c r="A913" s="41"/>
      <c r="B913" s="37" t="s">
        <v>584</v>
      </c>
      <c r="C913" s="38">
        <v>1</v>
      </c>
      <c r="D913" s="39">
        <v>1</v>
      </c>
      <c r="E913" s="40">
        <v>14.5</v>
      </c>
      <c r="F913" s="40"/>
      <c r="G913" s="40"/>
      <c r="H913" s="40">
        <f t="shared" si="33"/>
        <v>14.5</v>
      </c>
    </row>
    <row r="914" spans="1:8" s="2" customFormat="1" ht="16.5">
      <c r="A914" s="41"/>
      <c r="B914" s="37" t="s">
        <v>585</v>
      </c>
      <c r="C914" s="38">
        <v>1</v>
      </c>
      <c r="D914" s="39">
        <v>1</v>
      </c>
      <c r="E914" s="40">
        <v>16</v>
      </c>
      <c r="F914" s="40"/>
      <c r="G914" s="40"/>
      <c r="H914" s="40">
        <f t="shared" si="33"/>
        <v>16</v>
      </c>
    </row>
    <row r="915" spans="1:8" s="2" customFormat="1" ht="16.5">
      <c r="A915" s="41"/>
      <c r="B915" s="37" t="s">
        <v>586</v>
      </c>
      <c r="C915" s="38">
        <v>1</v>
      </c>
      <c r="D915" s="39">
        <v>1</v>
      </c>
      <c r="E915" s="40">
        <v>18</v>
      </c>
      <c r="F915" s="40"/>
      <c r="G915" s="40"/>
      <c r="H915" s="40">
        <f t="shared" si="33"/>
        <v>18</v>
      </c>
    </row>
    <row r="916" spans="1:8" s="2" customFormat="1" ht="16.5">
      <c r="A916" s="41"/>
      <c r="B916" s="37" t="s">
        <v>587</v>
      </c>
      <c r="C916" s="38">
        <v>1</v>
      </c>
      <c r="D916" s="39">
        <v>1</v>
      </c>
      <c r="E916" s="40">
        <v>19.5</v>
      </c>
      <c r="F916" s="40"/>
      <c r="G916" s="40"/>
      <c r="H916" s="40">
        <f t="shared" si="33"/>
        <v>19.5</v>
      </c>
    </row>
    <row r="917" spans="1:8" s="2" customFormat="1" ht="16.5">
      <c r="A917" s="41"/>
      <c r="B917" s="37" t="s">
        <v>690</v>
      </c>
      <c r="C917" s="38">
        <v>1</v>
      </c>
      <c r="D917" s="39">
        <v>1</v>
      </c>
      <c r="E917" s="40">
        <v>19</v>
      </c>
      <c r="F917" s="40"/>
      <c r="G917" s="40"/>
      <c r="H917" s="40">
        <f t="shared" ref="H917:H918" si="34">PRODUCT(C917:G917)</f>
        <v>19</v>
      </c>
    </row>
    <row r="918" spans="1:8" s="2" customFormat="1" ht="16.5">
      <c r="A918" s="41"/>
      <c r="B918" s="37" t="s">
        <v>691</v>
      </c>
      <c r="C918" s="38">
        <v>1</v>
      </c>
      <c r="D918" s="39">
        <v>1</v>
      </c>
      <c r="E918" s="40">
        <v>20.5</v>
      </c>
      <c r="F918" s="40"/>
      <c r="G918" s="40"/>
      <c r="H918" s="40">
        <f t="shared" si="34"/>
        <v>20.5</v>
      </c>
    </row>
    <row r="919" spans="1:8" s="2" customFormat="1" ht="16.5">
      <c r="A919" s="20"/>
      <c r="B919" s="21" t="s">
        <v>343</v>
      </c>
      <c r="C919" s="22"/>
      <c r="D919" s="22"/>
      <c r="E919" s="20"/>
      <c r="F919" s="20"/>
      <c r="G919" s="20"/>
      <c r="H919" s="20">
        <f>I920-I919</f>
        <v>0</v>
      </c>
    </row>
    <row r="920" spans="1:8" s="2" customFormat="1" ht="16.5">
      <c r="A920" s="20"/>
      <c r="B920" s="32"/>
      <c r="C920" s="22"/>
      <c r="D920" s="22"/>
      <c r="E920" s="20"/>
      <c r="F920" s="20"/>
      <c r="G920" s="20"/>
      <c r="H920" s="23">
        <f>SUM(H911:H919)</f>
        <v>132.5</v>
      </c>
    </row>
    <row r="921" spans="1:8" s="2" customFormat="1" ht="16.5">
      <c r="A921" s="20"/>
      <c r="B921" s="21"/>
      <c r="C921" s="22"/>
      <c r="D921" s="22"/>
      <c r="E921" s="20"/>
      <c r="F921" s="23" t="s">
        <v>115</v>
      </c>
      <c r="G921" s="23">
        <f>H920</f>
        <v>132.5</v>
      </c>
      <c r="H921" s="23" t="s">
        <v>544</v>
      </c>
    </row>
    <row r="922" spans="1:8" s="2" customFormat="1" ht="16.5">
      <c r="A922" s="41">
        <v>77.099999999999994</v>
      </c>
      <c r="B922" s="43" t="s">
        <v>588</v>
      </c>
      <c r="C922" s="38"/>
      <c r="D922" s="39"/>
      <c r="E922" s="40"/>
      <c r="F922" s="40"/>
      <c r="G922" s="40"/>
      <c r="H922" s="40"/>
    </row>
    <row r="923" spans="1:8" s="2" customFormat="1" ht="16.5">
      <c r="A923" s="41"/>
      <c r="B923" s="37" t="s">
        <v>589</v>
      </c>
      <c r="C923" s="38">
        <v>2</v>
      </c>
      <c r="D923" s="38">
        <v>8</v>
      </c>
      <c r="E923" s="40">
        <v>7.1</v>
      </c>
      <c r="F923" s="40"/>
      <c r="G923" s="40"/>
      <c r="H923" s="40">
        <f>PRODUCT(C923:G923)</f>
        <v>113.6</v>
      </c>
    </row>
    <row r="924" spans="1:8" s="2" customFormat="1" ht="16.5">
      <c r="A924" s="41"/>
      <c r="B924" s="37" t="s">
        <v>590</v>
      </c>
      <c r="C924" s="38">
        <v>1</v>
      </c>
      <c r="D924" s="38">
        <v>8</v>
      </c>
      <c r="E924" s="40">
        <v>4.8</v>
      </c>
      <c r="F924" s="40"/>
      <c r="G924" s="40"/>
      <c r="H924" s="40">
        <f>PRODUCT(C924:G924)</f>
        <v>38.4</v>
      </c>
    </row>
    <row r="925" spans="1:8" s="2" customFormat="1" ht="16.5">
      <c r="A925" s="41"/>
      <c r="B925" s="37"/>
      <c r="C925" s="38"/>
      <c r="D925" s="39"/>
      <c r="E925" s="40"/>
      <c r="F925" s="40"/>
      <c r="G925" s="42"/>
      <c r="H925" s="42">
        <f>SUM(H923:H924)</f>
        <v>152</v>
      </c>
    </row>
    <row r="926" spans="1:8" s="2" customFormat="1" ht="16.5">
      <c r="A926" s="41"/>
      <c r="B926" s="37"/>
      <c r="C926" s="38"/>
      <c r="D926" s="39"/>
      <c r="E926" s="40"/>
      <c r="F926" s="104" t="s">
        <v>115</v>
      </c>
      <c r="G926" s="6">
        <f>ROUNDUP(H925,1)</f>
        <v>152</v>
      </c>
      <c r="H926" s="6" t="s">
        <v>544</v>
      </c>
    </row>
    <row r="927" spans="1:8" s="2" customFormat="1" ht="16.5">
      <c r="A927" s="41"/>
      <c r="B927" s="37" t="s">
        <v>591</v>
      </c>
      <c r="C927" s="38"/>
      <c r="D927" s="39"/>
      <c r="E927" s="40"/>
      <c r="F927" s="104"/>
      <c r="G927" s="6"/>
      <c r="H927" s="6"/>
    </row>
    <row r="928" spans="1:8" s="2" customFormat="1" ht="16.5">
      <c r="A928" s="41"/>
      <c r="B928" s="37" t="s">
        <v>592</v>
      </c>
      <c r="C928" s="38">
        <v>1</v>
      </c>
      <c r="D928" s="39">
        <v>8</v>
      </c>
      <c r="E928" s="40">
        <v>7</v>
      </c>
      <c r="F928" s="104"/>
      <c r="G928" s="6"/>
      <c r="H928" s="40">
        <f>PRODUCT(C928:G928)</f>
        <v>56</v>
      </c>
    </row>
    <row r="929" spans="1:8" s="2" customFormat="1" ht="16.5">
      <c r="A929" s="41"/>
      <c r="B929" s="37" t="s">
        <v>593</v>
      </c>
      <c r="C929" s="38">
        <v>1</v>
      </c>
      <c r="D929" s="39">
        <v>8</v>
      </c>
      <c r="E929" s="40">
        <v>9</v>
      </c>
      <c r="F929" s="104"/>
      <c r="G929" s="6"/>
      <c r="H929" s="40">
        <f>PRODUCT(C929:G929)</f>
        <v>72</v>
      </c>
    </row>
    <row r="930" spans="1:8" s="2" customFormat="1" ht="16.5">
      <c r="A930" s="41"/>
      <c r="B930" s="37" t="s">
        <v>594</v>
      </c>
      <c r="C930" s="38">
        <v>1</v>
      </c>
      <c r="D930" s="39">
        <v>8</v>
      </c>
      <c r="E930" s="40">
        <v>12</v>
      </c>
      <c r="F930" s="104"/>
      <c r="G930" s="6"/>
      <c r="H930" s="40">
        <f>PRODUCT(C930:G930)</f>
        <v>96</v>
      </c>
    </row>
    <row r="931" spans="1:8" s="2" customFormat="1" ht="16.5">
      <c r="A931" s="41"/>
      <c r="B931" s="37" t="s">
        <v>595</v>
      </c>
      <c r="C931" s="38">
        <v>1</v>
      </c>
      <c r="D931" s="39">
        <v>8</v>
      </c>
      <c r="E931" s="40">
        <v>11</v>
      </c>
      <c r="F931" s="104"/>
      <c r="G931" s="6"/>
      <c r="H931" s="40">
        <f>PRODUCT(C931:G931)</f>
        <v>88</v>
      </c>
    </row>
    <row r="932" spans="1:8" s="2" customFormat="1" ht="16.5">
      <c r="A932" s="41"/>
      <c r="B932" s="37"/>
      <c r="C932" s="38"/>
      <c r="D932" s="39"/>
      <c r="E932" s="40"/>
      <c r="F932" s="104"/>
      <c r="G932" s="6"/>
      <c r="H932" s="6">
        <f>SUM(H928:H931)</f>
        <v>312</v>
      </c>
    </row>
    <row r="933" spans="1:8" s="2" customFormat="1" ht="16.5">
      <c r="A933" s="41"/>
      <c r="B933" s="37"/>
      <c r="C933" s="38"/>
      <c r="D933" s="39"/>
      <c r="E933" s="40"/>
      <c r="F933" s="104" t="s">
        <v>115</v>
      </c>
      <c r="G933" s="6">
        <f>ROUNDUP(H932,1)</f>
        <v>312</v>
      </c>
      <c r="H933" s="6" t="s">
        <v>544</v>
      </c>
    </row>
    <row r="934" spans="1:8" s="2" customFormat="1" ht="16.5">
      <c r="A934" s="41"/>
      <c r="B934" s="37"/>
      <c r="C934" s="38"/>
      <c r="D934" s="39"/>
      <c r="E934" s="40"/>
      <c r="F934" s="104"/>
      <c r="G934" s="6"/>
      <c r="H934" s="6"/>
    </row>
    <row r="935" spans="1:8" s="2" customFormat="1" ht="16.5">
      <c r="A935" s="5">
        <v>77.3</v>
      </c>
      <c r="B935" s="11" t="s">
        <v>320</v>
      </c>
      <c r="C935" s="106"/>
      <c r="D935" s="106"/>
      <c r="E935" s="106"/>
      <c r="F935" s="106"/>
      <c r="G935" s="106"/>
      <c r="H935" s="105"/>
    </row>
    <row r="936" spans="1:8" s="2" customFormat="1" ht="16.5">
      <c r="A936" s="12"/>
      <c r="B936" s="17" t="s">
        <v>106</v>
      </c>
      <c r="C936" s="106">
        <v>3</v>
      </c>
      <c r="D936" s="106">
        <v>8</v>
      </c>
      <c r="E936" s="106"/>
      <c r="F936" s="106"/>
      <c r="G936" s="106"/>
      <c r="H936" s="6">
        <f>PRODUCT(C936:G936)</f>
        <v>24</v>
      </c>
    </row>
    <row r="937" spans="1:8" s="2" customFormat="1" ht="16.5">
      <c r="A937" s="12"/>
      <c r="B937" s="17"/>
      <c r="C937" s="106"/>
      <c r="D937" s="106"/>
      <c r="E937" s="106"/>
      <c r="F937" s="104" t="s">
        <v>115</v>
      </c>
      <c r="G937" s="6">
        <f>ROUNDUP(H936,1)</f>
        <v>24</v>
      </c>
      <c r="H937" s="6" t="s">
        <v>339</v>
      </c>
    </row>
    <row r="938" spans="1:8" s="2" customFormat="1" ht="33">
      <c r="A938" s="5">
        <v>77.400000000000006</v>
      </c>
      <c r="B938" s="11" t="s">
        <v>321</v>
      </c>
      <c r="C938" s="106"/>
      <c r="D938" s="106"/>
      <c r="E938" s="106"/>
      <c r="F938" s="106"/>
      <c r="G938" s="106"/>
      <c r="H938" s="105"/>
    </row>
    <row r="939" spans="1:8" s="2" customFormat="1" ht="16.5">
      <c r="A939" s="12"/>
      <c r="B939" s="17" t="s">
        <v>106</v>
      </c>
      <c r="C939" s="106">
        <v>3</v>
      </c>
      <c r="D939" s="106">
        <v>8</v>
      </c>
      <c r="E939" s="106">
        <v>12</v>
      </c>
      <c r="F939" s="106"/>
      <c r="G939" s="106"/>
      <c r="H939" s="6">
        <f>PRODUCT(C939:G939)</f>
        <v>288</v>
      </c>
    </row>
    <row r="940" spans="1:8" s="2" customFormat="1" ht="16.5">
      <c r="A940" s="12"/>
      <c r="B940" s="17"/>
      <c r="C940" s="106"/>
      <c r="D940" s="106"/>
      <c r="E940" s="106"/>
      <c r="F940" s="104" t="s">
        <v>115</v>
      </c>
      <c r="G940" s="6">
        <f>ROUNDUP(H939,1)</f>
        <v>288</v>
      </c>
      <c r="H940" s="6" t="s">
        <v>544</v>
      </c>
    </row>
    <row r="941" spans="1:8" s="2" customFormat="1" ht="16.5">
      <c r="A941" s="30">
        <v>78</v>
      </c>
      <c r="B941" s="11" t="s">
        <v>322</v>
      </c>
      <c r="C941" s="106">
        <v>1</v>
      </c>
      <c r="D941" s="106">
        <v>1</v>
      </c>
      <c r="E941" s="106"/>
      <c r="F941" s="106"/>
      <c r="G941" s="106"/>
      <c r="H941" s="6">
        <f>PRODUCT(C941:G941)</f>
        <v>1</v>
      </c>
    </row>
    <row r="942" spans="1:8" s="2" customFormat="1" ht="16.5">
      <c r="A942" s="30"/>
      <c r="B942" s="11"/>
      <c r="C942" s="106"/>
      <c r="D942" s="106"/>
      <c r="E942" s="106"/>
      <c r="F942" s="104" t="s">
        <v>115</v>
      </c>
      <c r="G942" s="6">
        <f>ROUNDUP(H941,1)</f>
        <v>1</v>
      </c>
      <c r="H942" s="6" t="s">
        <v>339</v>
      </c>
    </row>
    <row r="943" spans="1:8" s="2" customFormat="1" ht="16.5">
      <c r="A943" s="44">
        <v>77.2</v>
      </c>
      <c r="B943" s="43" t="s">
        <v>336</v>
      </c>
      <c r="C943" s="106"/>
      <c r="D943" s="106"/>
      <c r="E943" s="105"/>
      <c r="F943" s="105"/>
      <c r="G943" s="105"/>
      <c r="H943" s="6"/>
    </row>
    <row r="944" spans="1:8" s="2" customFormat="1" ht="16.5">
      <c r="A944" s="5"/>
      <c r="B944" s="17" t="s">
        <v>247</v>
      </c>
      <c r="C944" s="106">
        <v>1</v>
      </c>
      <c r="D944" s="106">
        <v>8</v>
      </c>
      <c r="E944" s="105"/>
      <c r="F944" s="105"/>
      <c r="G944" s="105"/>
      <c r="H944" s="6">
        <f>PRODUCT(C944:G944)</f>
        <v>8</v>
      </c>
    </row>
    <row r="945" spans="1:8" s="2" customFormat="1" ht="16.5">
      <c r="A945" s="30"/>
      <c r="B945" s="11"/>
      <c r="C945" s="106"/>
      <c r="D945" s="106"/>
      <c r="E945" s="106"/>
      <c r="F945" s="104" t="s">
        <v>115</v>
      </c>
      <c r="G945" s="6">
        <f>ROUNDUP(H944,1)</f>
        <v>8</v>
      </c>
      <c r="H945" s="6" t="s">
        <v>339</v>
      </c>
    </row>
    <row r="946" spans="1:8" s="2" customFormat="1" ht="33">
      <c r="A946" s="93">
        <v>80.099999999999994</v>
      </c>
      <c r="B946" s="88" t="s">
        <v>731</v>
      </c>
      <c r="C946" s="106"/>
      <c r="D946" s="106"/>
      <c r="E946" s="106"/>
      <c r="F946" s="104"/>
      <c r="G946" s="6"/>
      <c r="H946" s="6"/>
    </row>
    <row r="947" spans="1:8" s="2" customFormat="1" ht="16.5">
      <c r="A947" s="30"/>
      <c r="B947" s="11" t="s">
        <v>732</v>
      </c>
      <c r="C947" s="106">
        <v>1</v>
      </c>
      <c r="D947" s="106">
        <v>9</v>
      </c>
      <c r="E947" s="106"/>
      <c r="F947" s="105"/>
      <c r="G947" s="105"/>
      <c r="H947" s="6">
        <f>PRODUCT(C947:G947)</f>
        <v>9</v>
      </c>
    </row>
    <row r="948" spans="1:8" s="2" customFormat="1" ht="16.5">
      <c r="A948" s="30"/>
      <c r="B948" s="11"/>
      <c r="C948" s="106"/>
      <c r="D948" s="106"/>
      <c r="E948" s="106"/>
      <c r="F948" s="104" t="s">
        <v>115</v>
      </c>
      <c r="G948" s="6">
        <f>ROUNDUP(H947,1)</f>
        <v>9</v>
      </c>
      <c r="H948" s="6" t="s">
        <v>339</v>
      </c>
    </row>
    <row r="949" spans="1:8" s="2" customFormat="1" ht="16.5">
      <c r="A949" s="30"/>
      <c r="B949" s="11"/>
      <c r="C949" s="106"/>
      <c r="D949" s="106"/>
      <c r="E949" s="106"/>
      <c r="F949" s="104"/>
      <c r="G949" s="6"/>
      <c r="H949" s="6"/>
    </row>
    <row r="950" spans="1:8" s="2" customFormat="1" ht="16.5">
      <c r="A950" s="93">
        <v>81</v>
      </c>
      <c r="B950" s="88" t="s">
        <v>733</v>
      </c>
      <c r="C950" s="106"/>
      <c r="D950" s="106"/>
      <c r="E950" s="106"/>
      <c r="F950" s="104"/>
      <c r="G950" s="6"/>
      <c r="H950" s="6"/>
    </row>
    <row r="951" spans="1:8" s="2" customFormat="1" ht="16.5">
      <c r="A951" s="30"/>
      <c r="B951" s="11" t="s">
        <v>734</v>
      </c>
      <c r="C951" s="106">
        <v>1</v>
      </c>
      <c r="D951" s="106">
        <v>1</v>
      </c>
      <c r="E951" s="106">
        <v>2.4</v>
      </c>
      <c r="F951" s="104"/>
      <c r="G951" s="6">
        <v>1.2</v>
      </c>
      <c r="H951" s="6">
        <f>PRODUCT(C951:G951)</f>
        <v>2.88</v>
      </c>
    </row>
    <row r="952" spans="1:8" s="2" customFormat="1" ht="16.5">
      <c r="A952" s="30"/>
      <c r="B952" s="11"/>
      <c r="C952" s="106"/>
      <c r="D952" s="106"/>
      <c r="E952" s="106"/>
      <c r="F952" s="104" t="s">
        <v>115</v>
      </c>
      <c r="G952" s="6">
        <f>ROUNDUP(H951,1)</f>
        <v>2.9</v>
      </c>
      <c r="H952" s="6" t="s">
        <v>339</v>
      </c>
    </row>
    <row r="953" spans="1:8" s="2" customFormat="1" ht="16.5">
      <c r="A953" s="30"/>
      <c r="B953" s="11"/>
      <c r="C953" s="106"/>
      <c r="D953" s="106"/>
      <c r="E953" s="106"/>
      <c r="F953" s="104"/>
      <c r="G953" s="6"/>
      <c r="H953" s="6"/>
    </row>
    <row r="954" spans="1:8" ht="16.5">
      <c r="A954" s="5">
        <v>86</v>
      </c>
      <c r="B954" s="11" t="s">
        <v>108</v>
      </c>
      <c r="C954" s="106"/>
      <c r="D954" s="106"/>
      <c r="E954" s="106"/>
      <c r="F954" s="106"/>
      <c r="G954" s="106"/>
      <c r="H954" s="105"/>
    </row>
    <row r="955" spans="1:8" ht="16.5">
      <c r="A955" s="12"/>
      <c r="B955" s="17" t="s">
        <v>109</v>
      </c>
      <c r="C955" s="106">
        <v>1</v>
      </c>
      <c r="D955" s="106">
        <v>1</v>
      </c>
      <c r="E955" s="106">
        <v>19.27</v>
      </c>
      <c r="F955" s="106">
        <v>6.7249999999999996</v>
      </c>
      <c r="G955" s="106"/>
      <c r="H955" s="105">
        <f>PRODUCT(C955:G955)</f>
        <v>129.59074999999999</v>
      </c>
    </row>
    <row r="956" spans="1:8" ht="16.5">
      <c r="A956" s="12"/>
      <c r="B956" s="17" t="s">
        <v>110</v>
      </c>
      <c r="C956" s="106">
        <v>1</v>
      </c>
      <c r="D956" s="106">
        <v>1</v>
      </c>
      <c r="E956" s="106">
        <v>2.46</v>
      </c>
      <c r="F956" s="106">
        <v>0.6</v>
      </c>
      <c r="G956" s="106"/>
      <c r="H956" s="105">
        <f>PRODUCT(C956:G956)</f>
        <v>1.476</v>
      </c>
    </row>
    <row r="957" spans="1:8" ht="33">
      <c r="A957" s="12"/>
      <c r="B957" s="17" t="s">
        <v>597</v>
      </c>
      <c r="C957" s="106">
        <v>-1</v>
      </c>
      <c r="D957" s="106">
        <v>2</v>
      </c>
      <c r="E957" s="106">
        <v>1.3149999999999999</v>
      </c>
      <c r="F957" s="106">
        <v>0.7</v>
      </c>
      <c r="G957" s="106"/>
      <c r="H957" s="105">
        <f>PRODUCT(C957:G957)</f>
        <v>-1.8409999999999997</v>
      </c>
    </row>
    <row r="958" spans="1:8" ht="16.5">
      <c r="A958" s="20"/>
      <c r="B958" s="21" t="s">
        <v>343</v>
      </c>
      <c r="C958" s="22"/>
      <c r="D958" s="22"/>
      <c r="E958" s="20"/>
      <c r="F958" s="20"/>
      <c r="G958" s="20"/>
      <c r="H958" s="20">
        <f>I959-I958</f>
        <v>0</v>
      </c>
    </row>
    <row r="959" spans="1:8" ht="16.5">
      <c r="A959" s="20"/>
      <c r="B959" s="32"/>
      <c r="C959" s="22"/>
      <c r="D959" s="22"/>
      <c r="E959" s="20"/>
      <c r="F959" s="20"/>
      <c r="G959" s="20"/>
      <c r="H959" s="23">
        <f>SUM(H955:H958)</f>
        <v>129.22574999999998</v>
      </c>
    </row>
    <row r="960" spans="1:8" ht="16.5">
      <c r="A960" s="20"/>
      <c r="B960" s="21"/>
      <c r="C960" s="22"/>
      <c r="D960" s="22"/>
      <c r="E960" s="20"/>
      <c r="F960" s="23" t="s">
        <v>115</v>
      </c>
      <c r="G960" s="23">
        <v>129.4</v>
      </c>
      <c r="H960" s="23" t="s">
        <v>544</v>
      </c>
    </row>
    <row r="961" spans="1:8" ht="16.5">
      <c r="A961" s="12"/>
      <c r="B961" s="17"/>
      <c r="C961" s="106"/>
      <c r="D961" s="106"/>
      <c r="E961" s="106"/>
      <c r="F961" s="106"/>
      <c r="G961" s="106"/>
      <c r="H961" s="6"/>
    </row>
    <row r="962" spans="1:8" ht="16.5">
      <c r="A962" s="5">
        <v>87</v>
      </c>
      <c r="B962" s="11" t="s">
        <v>598</v>
      </c>
      <c r="C962" s="106">
        <v>1</v>
      </c>
      <c r="D962" s="106">
        <v>8</v>
      </c>
      <c r="E962" s="106"/>
      <c r="F962" s="106"/>
      <c r="G962" s="106"/>
      <c r="H962" s="6">
        <f>PRODUCT(C962:G962)</f>
        <v>8</v>
      </c>
    </row>
    <row r="963" spans="1:8" ht="16.5">
      <c r="A963" s="12"/>
      <c r="B963" s="11"/>
      <c r="C963" s="106"/>
      <c r="D963" s="106"/>
      <c r="E963" s="106"/>
      <c r="F963" s="104" t="s">
        <v>115</v>
      </c>
      <c r="G963" s="6">
        <f>ROUNDUP(H962,1)</f>
        <v>8</v>
      </c>
      <c r="H963" s="6" t="s">
        <v>339</v>
      </c>
    </row>
    <row r="964" spans="1:8" ht="16.5">
      <c r="A964" s="5">
        <v>18.100000000000001</v>
      </c>
      <c r="B964" s="11" t="s">
        <v>111</v>
      </c>
      <c r="C964" s="106"/>
      <c r="D964" s="106"/>
      <c r="E964" s="106"/>
      <c r="F964" s="106"/>
      <c r="G964" s="106"/>
      <c r="H964" s="105"/>
    </row>
    <row r="965" spans="1:8" ht="33">
      <c r="A965" s="12"/>
      <c r="B965" s="11" t="s">
        <v>146</v>
      </c>
      <c r="C965" s="106"/>
      <c r="D965" s="106"/>
      <c r="E965" s="106"/>
      <c r="F965" s="106"/>
      <c r="G965" s="106"/>
      <c r="H965" s="105"/>
    </row>
    <row r="966" spans="1:8" s="2" customFormat="1" ht="16.5">
      <c r="A966" s="12"/>
      <c r="B966" s="11" t="s">
        <v>600</v>
      </c>
      <c r="C966" s="106"/>
      <c r="D966" s="106"/>
      <c r="E966" s="31"/>
      <c r="F966" s="106"/>
      <c r="G966" s="105"/>
      <c r="H966" s="105"/>
    </row>
    <row r="967" spans="1:8" ht="16.5">
      <c r="A967" s="12"/>
      <c r="B967" s="17" t="s">
        <v>207</v>
      </c>
      <c r="C967" s="106">
        <v>8</v>
      </c>
      <c r="D967" s="106">
        <v>2</v>
      </c>
      <c r="E967" s="106">
        <v>1.81</v>
      </c>
      <c r="F967" s="106"/>
      <c r="G967" s="106">
        <v>0.05</v>
      </c>
      <c r="H967" s="105">
        <f>PRODUCT(C967:G967)</f>
        <v>1.4480000000000002</v>
      </c>
    </row>
    <row r="968" spans="1:8" ht="16.5">
      <c r="A968" s="12"/>
      <c r="B968" s="17" t="s">
        <v>208</v>
      </c>
      <c r="C968" s="106">
        <v>8</v>
      </c>
      <c r="D968" s="106">
        <v>8</v>
      </c>
      <c r="E968" s="106">
        <v>2.2599999999999998</v>
      </c>
      <c r="F968" s="106"/>
      <c r="G968" s="106">
        <v>0.05</v>
      </c>
      <c r="H968" s="105">
        <f t="shared" ref="H968:H1031" si="35">PRODUCT(C968:G968)</f>
        <v>7.2319999999999993</v>
      </c>
    </row>
    <row r="969" spans="1:8" ht="16.5">
      <c r="A969" s="12"/>
      <c r="B969" s="17" t="s">
        <v>209</v>
      </c>
      <c r="C969" s="106">
        <v>4</v>
      </c>
      <c r="D969" s="106">
        <v>2</v>
      </c>
      <c r="E969" s="106">
        <v>1.96</v>
      </c>
      <c r="F969" s="106"/>
      <c r="G969" s="106">
        <v>0.05</v>
      </c>
      <c r="H969" s="105">
        <f t="shared" si="35"/>
        <v>0.78400000000000003</v>
      </c>
    </row>
    <row r="970" spans="1:8" ht="16.5">
      <c r="A970" s="5"/>
      <c r="B970" s="11" t="s">
        <v>206</v>
      </c>
      <c r="C970" s="106"/>
      <c r="D970" s="106"/>
      <c r="E970" s="18"/>
      <c r="F970" s="106"/>
      <c r="G970" s="18"/>
      <c r="H970" s="105"/>
    </row>
    <row r="971" spans="1:8" ht="16.5">
      <c r="A971" s="5"/>
      <c r="B971" s="11" t="s">
        <v>603</v>
      </c>
      <c r="C971" s="106"/>
      <c r="D971" s="106"/>
      <c r="E971" s="18"/>
      <c r="F971" s="106"/>
      <c r="G971" s="18"/>
      <c r="H971" s="105"/>
    </row>
    <row r="972" spans="1:8" ht="16.5">
      <c r="A972" s="5"/>
      <c r="B972" s="17" t="s">
        <v>604</v>
      </c>
      <c r="C972" s="106">
        <v>4</v>
      </c>
      <c r="D972" s="106">
        <v>8</v>
      </c>
      <c r="E972" s="106">
        <v>8.6349999999999998</v>
      </c>
      <c r="F972" s="106"/>
      <c r="G972" s="106">
        <v>0.15</v>
      </c>
      <c r="H972" s="105">
        <f t="shared" si="35"/>
        <v>41.448</v>
      </c>
    </row>
    <row r="973" spans="1:8" ht="16.5">
      <c r="A973" s="5"/>
      <c r="B973" s="17" t="s">
        <v>605</v>
      </c>
      <c r="C973" s="106"/>
      <c r="D973" s="106"/>
      <c r="E973" s="106"/>
      <c r="F973" s="106"/>
      <c r="G973" s="106"/>
      <c r="H973" s="105"/>
    </row>
    <row r="974" spans="1:8" ht="16.5">
      <c r="A974" s="5"/>
      <c r="B974" s="17" t="s">
        <v>373</v>
      </c>
      <c r="C974" s="106">
        <v>2</v>
      </c>
      <c r="D974" s="106">
        <v>8</v>
      </c>
      <c r="E974" s="106">
        <f>8.175+0.46</f>
        <v>8.6350000000000016</v>
      </c>
      <c r="F974" s="18"/>
      <c r="G974" s="106">
        <v>7.4999999999999997E-2</v>
      </c>
      <c r="H974" s="105">
        <f t="shared" si="35"/>
        <v>10.362000000000002</v>
      </c>
    </row>
    <row r="975" spans="1:8" ht="16.5">
      <c r="A975" s="5"/>
      <c r="B975" s="17" t="s">
        <v>374</v>
      </c>
      <c r="C975" s="106">
        <v>2</v>
      </c>
      <c r="D975" s="106">
        <v>8</v>
      </c>
      <c r="E975" s="106">
        <v>3.05</v>
      </c>
      <c r="F975" s="18"/>
      <c r="G975" s="106">
        <v>7.4999999999999997E-2</v>
      </c>
      <c r="H975" s="105">
        <f t="shared" si="35"/>
        <v>3.6599999999999997</v>
      </c>
    </row>
    <row r="976" spans="1:8" ht="16.5">
      <c r="A976" s="5"/>
      <c r="B976" s="17" t="s">
        <v>375</v>
      </c>
      <c r="C976" s="106">
        <v>4</v>
      </c>
      <c r="D976" s="106">
        <v>8</v>
      </c>
      <c r="E976" s="106">
        <v>3.1</v>
      </c>
      <c r="F976" s="18"/>
      <c r="G976" s="106">
        <v>0.125</v>
      </c>
      <c r="H976" s="105">
        <f t="shared" si="35"/>
        <v>12.4</v>
      </c>
    </row>
    <row r="977" spans="1:8" ht="16.5">
      <c r="A977" s="5"/>
      <c r="B977" s="17" t="s">
        <v>376</v>
      </c>
      <c r="C977" s="106">
        <v>2</v>
      </c>
      <c r="D977" s="106">
        <v>8</v>
      </c>
      <c r="E977" s="106">
        <v>1.2</v>
      </c>
      <c r="F977" s="18"/>
      <c r="G977" s="106">
        <v>7.4999999999999997E-2</v>
      </c>
      <c r="H977" s="105">
        <f t="shared" si="35"/>
        <v>1.44</v>
      </c>
    </row>
    <row r="978" spans="1:8" ht="16.5">
      <c r="A978" s="5"/>
      <c r="B978" s="17" t="s">
        <v>377</v>
      </c>
      <c r="C978" s="106">
        <v>2</v>
      </c>
      <c r="D978" s="106">
        <v>8</v>
      </c>
      <c r="E978" s="106">
        <v>3.1</v>
      </c>
      <c r="F978" s="18"/>
      <c r="G978" s="106">
        <v>7.4999999999999997E-2</v>
      </c>
      <c r="H978" s="105">
        <f t="shared" si="35"/>
        <v>3.7199999999999998</v>
      </c>
    </row>
    <row r="979" spans="1:8" ht="16.5">
      <c r="A979" s="5"/>
      <c r="B979" s="17" t="s">
        <v>606</v>
      </c>
      <c r="C979" s="106">
        <v>2</v>
      </c>
      <c r="D979" s="106">
        <v>4</v>
      </c>
      <c r="E979" s="106">
        <f>1.5+0.46</f>
        <v>1.96</v>
      </c>
      <c r="F979" s="18"/>
      <c r="G979" s="106">
        <v>0.15</v>
      </c>
      <c r="H979" s="105">
        <f t="shared" si="35"/>
        <v>2.3519999999999999</v>
      </c>
    </row>
    <row r="980" spans="1:8" ht="16.5">
      <c r="A980" s="5"/>
      <c r="B980" s="11" t="s">
        <v>607</v>
      </c>
      <c r="C980" s="106"/>
      <c r="D980" s="106"/>
      <c r="E980" s="18"/>
      <c r="F980" s="106"/>
      <c r="G980" s="18"/>
      <c r="H980" s="105">
        <f t="shared" si="35"/>
        <v>0</v>
      </c>
    </row>
    <row r="981" spans="1:8" ht="16.5">
      <c r="A981" s="5"/>
      <c r="B981" s="17" t="s">
        <v>608</v>
      </c>
      <c r="C981" s="106">
        <v>1</v>
      </c>
      <c r="D981" s="106">
        <v>8</v>
      </c>
      <c r="E981" s="106">
        <v>1</v>
      </c>
      <c r="F981" s="106">
        <v>0.23</v>
      </c>
      <c r="G981" s="106"/>
      <c r="H981" s="105">
        <f t="shared" si="35"/>
        <v>1.84</v>
      </c>
    </row>
    <row r="982" spans="1:8" ht="16.5">
      <c r="A982" s="5"/>
      <c r="B982" s="17" t="s">
        <v>609</v>
      </c>
      <c r="C982" s="106">
        <v>8</v>
      </c>
      <c r="D982" s="106">
        <v>3</v>
      </c>
      <c r="E982" s="106">
        <v>1.8</v>
      </c>
      <c r="F982" s="106">
        <v>0.23</v>
      </c>
      <c r="G982" s="106"/>
      <c r="H982" s="105">
        <f t="shared" si="35"/>
        <v>9.9360000000000017</v>
      </c>
    </row>
    <row r="983" spans="1:8" ht="16.5">
      <c r="A983" s="5"/>
      <c r="B983" s="17" t="s">
        <v>610</v>
      </c>
      <c r="C983" s="106">
        <v>8</v>
      </c>
      <c r="D983" s="106">
        <v>1</v>
      </c>
      <c r="E983" s="106">
        <v>1.35</v>
      </c>
      <c r="F983" s="106">
        <v>0.23</v>
      </c>
      <c r="G983" s="106"/>
      <c r="H983" s="105">
        <f t="shared" si="35"/>
        <v>2.4840000000000004</v>
      </c>
    </row>
    <row r="984" spans="1:8" ht="16.5">
      <c r="A984" s="5"/>
      <c r="B984" s="17" t="s">
        <v>262</v>
      </c>
      <c r="C984" s="106">
        <v>8</v>
      </c>
      <c r="D984" s="106">
        <v>2</v>
      </c>
      <c r="E984" s="105">
        <v>0.75</v>
      </c>
      <c r="F984" s="106">
        <v>0.115</v>
      </c>
      <c r="G984" s="106"/>
      <c r="H984" s="105">
        <f t="shared" si="35"/>
        <v>1.3800000000000001</v>
      </c>
    </row>
    <row r="985" spans="1:8" ht="16.5">
      <c r="A985" s="5"/>
      <c r="B985" s="17" t="s">
        <v>499</v>
      </c>
      <c r="C985" s="106">
        <v>8</v>
      </c>
      <c r="D985" s="106">
        <v>1</v>
      </c>
      <c r="E985" s="105">
        <v>0.75</v>
      </c>
      <c r="F985" s="106">
        <v>0.115</v>
      </c>
      <c r="G985" s="106"/>
      <c r="H985" s="105">
        <f t="shared" si="35"/>
        <v>0.69000000000000006</v>
      </c>
    </row>
    <row r="986" spans="1:8" ht="16.5">
      <c r="A986" s="5"/>
      <c r="B986" s="17" t="s">
        <v>611</v>
      </c>
      <c r="C986" s="106">
        <v>8</v>
      </c>
      <c r="D986" s="106">
        <v>2</v>
      </c>
      <c r="E986" s="105">
        <v>0.75</v>
      </c>
      <c r="F986" s="106">
        <v>0.23</v>
      </c>
      <c r="G986" s="106"/>
      <c r="H986" s="105">
        <f t="shared" si="35"/>
        <v>2.7600000000000002</v>
      </c>
    </row>
    <row r="987" spans="1:8" ht="16.5">
      <c r="A987" s="5"/>
      <c r="B987" s="17" t="s">
        <v>261</v>
      </c>
      <c r="C987" s="106">
        <v>8</v>
      </c>
      <c r="D987" s="106">
        <v>2</v>
      </c>
      <c r="E987" s="105">
        <v>0.9</v>
      </c>
      <c r="F987" s="106">
        <v>0.115</v>
      </c>
      <c r="G987" s="106"/>
      <c r="H987" s="105">
        <f t="shared" si="35"/>
        <v>1.6560000000000001</v>
      </c>
    </row>
    <row r="988" spans="1:8" ht="16.5">
      <c r="A988" s="5"/>
      <c r="B988" s="17" t="s">
        <v>612</v>
      </c>
      <c r="C988" s="106">
        <v>8</v>
      </c>
      <c r="D988" s="106">
        <v>1</v>
      </c>
      <c r="E988" s="105">
        <v>1.0900000000000001</v>
      </c>
      <c r="F988" s="106">
        <v>0.115</v>
      </c>
      <c r="G988" s="106"/>
      <c r="H988" s="105">
        <f t="shared" si="35"/>
        <v>1.0028000000000001</v>
      </c>
    </row>
    <row r="989" spans="1:8" ht="16.5">
      <c r="A989" s="5"/>
      <c r="B989" s="17" t="s">
        <v>613</v>
      </c>
      <c r="C989" s="106">
        <v>1</v>
      </c>
      <c r="D989" s="106">
        <v>4</v>
      </c>
      <c r="E989" s="106">
        <v>1.5</v>
      </c>
      <c r="F989" s="18">
        <v>0.23</v>
      </c>
      <c r="G989" s="106"/>
      <c r="H989" s="105">
        <f t="shared" si="35"/>
        <v>1.3800000000000001</v>
      </c>
    </row>
    <row r="990" spans="1:8" ht="16.5">
      <c r="A990" s="5"/>
      <c r="B990" s="17" t="s">
        <v>614</v>
      </c>
      <c r="C990" s="106"/>
      <c r="D990" s="106"/>
      <c r="E990" s="105"/>
      <c r="F990" s="106"/>
      <c r="G990" s="106"/>
      <c r="H990" s="105">
        <f t="shared" si="35"/>
        <v>0</v>
      </c>
    </row>
    <row r="991" spans="1:8" ht="16.5">
      <c r="A991" s="5"/>
      <c r="B991" s="17" t="s">
        <v>256</v>
      </c>
      <c r="C991" s="106">
        <v>8</v>
      </c>
      <c r="D991" s="106">
        <v>1</v>
      </c>
      <c r="E991" s="105">
        <v>3.05</v>
      </c>
      <c r="F991" s="106">
        <f>0.6+0.075</f>
        <v>0.67499999999999993</v>
      </c>
      <c r="G991" s="106"/>
      <c r="H991" s="105">
        <f t="shared" si="35"/>
        <v>16.47</v>
      </c>
    </row>
    <row r="992" spans="1:8" ht="16.5">
      <c r="A992" s="5"/>
      <c r="B992" s="17" t="s">
        <v>615</v>
      </c>
      <c r="C992" s="106">
        <v>8</v>
      </c>
      <c r="D992" s="106">
        <v>1</v>
      </c>
      <c r="E992" s="105">
        <v>3.1</v>
      </c>
      <c r="F992" s="106">
        <f>0.6+0.075</f>
        <v>0.67499999999999993</v>
      </c>
      <c r="G992" s="106"/>
      <c r="H992" s="105">
        <f t="shared" si="35"/>
        <v>16.739999999999998</v>
      </c>
    </row>
    <row r="993" spans="1:8" ht="16.5">
      <c r="A993" s="5"/>
      <c r="B993" s="17" t="s">
        <v>30</v>
      </c>
      <c r="C993" s="106">
        <v>8</v>
      </c>
      <c r="D993" s="106">
        <v>1</v>
      </c>
      <c r="E993" s="106">
        <v>4.83</v>
      </c>
      <c r="F993" s="106">
        <f>0.6+0.075</f>
        <v>0.67499999999999993</v>
      </c>
      <c r="G993" s="106"/>
      <c r="H993" s="105">
        <f t="shared" si="35"/>
        <v>26.081999999999997</v>
      </c>
    </row>
    <row r="994" spans="1:8" ht="16.5">
      <c r="A994" s="5"/>
      <c r="B994" s="17" t="s">
        <v>616</v>
      </c>
      <c r="C994" s="106">
        <v>8</v>
      </c>
      <c r="D994" s="106">
        <v>1</v>
      </c>
      <c r="E994" s="105">
        <v>5.23</v>
      </c>
      <c r="F994" s="106">
        <f>0.6+0.075</f>
        <v>0.67499999999999993</v>
      </c>
      <c r="G994" s="106"/>
      <c r="H994" s="105">
        <f t="shared" si="35"/>
        <v>28.242000000000001</v>
      </c>
    </row>
    <row r="995" spans="1:8" ht="16.5">
      <c r="A995" s="5"/>
      <c r="B995" s="17" t="s">
        <v>384</v>
      </c>
      <c r="C995" s="106">
        <v>8</v>
      </c>
      <c r="D995" s="106">
        <v>1</v>
      </c>
      <c r="E995" s="105">
        <v>3.05</v>
      </c>
      <c r="F995" s="106">
        <f>0.3+0.075</f>
        <v>0.375</v>
      </c>
      <c r="G995" s="106"/>
      <c r="H995" s="105">
        <f t="shared" si="35"/>
        <v>9.1499999999999986</v>
      </c>
    </row>
    <row r="996" spans="1:8" ht="16.5">
      <c r="A996" s="5"/>
      <c r="B996" s="11" t="s">
        <v>617</v>
      </c>
      <c r="C996" s="106"/>
      <c r="D996" s="106"/>
      <c r="E996" s="105"/>
      <c r="F996" s="106"/>
      <c r="G996" s="106"/>
      <c r="H996" s="105">
        <f t="shared" si="35"/>
        <v>0</v>
      </c>
    </row>
    <row r="997" spans="1:8" ht="16.5">
      <c r="A997" s="5"/>
      <c r="B997" s="17" t="s">
        <v>618</v>
      </c>
      <c r="C997" s="106">
        <v>2</v>
      </c>
      <c r="D997" s="106">
        <v>2</v>
      </c>
      <c r="E997" s="105">
        <f>0.9+0.46</f>
        <v>1.36</v>
      </c>
      <c r="F997" s="106"/>
      <c r="G997" s="106">
        <v>0.15</v>
      </c>
      <c r="H997" s="105">
        <f t="shared" si="35"/>
        <v>0.81600000000000006</v>
      </c>
    </row>
    <row r="998" spans="1:8" ht="16.5">
      <c r="A998" s="5"/>
      <c r="B998" s="17" t="s">
        <v>607</v>
      </c>
      <c r="C998" s="106">
        <v>2</v>
      </c>
      <c r="D998" s="106">
        <v>1</v>
      </c>
      <c r="E998" s="105">
        <v>0.9</v>
      </c>
      <c r="F998" s="106">
        <v>0.23</v>
      </c>
      <c r="G998" s="106"/>
      <c r="H998" s="105">
        <f t="shared" si="35"/>
        <v>0.41400000000000003</v>
      </c>
    </row>
    <row r="999" spans="1:8" ht="16.5">
      <c r="A999" s="5"/>
      <c r="B999" s="17" t="s">
        <v>619</v>
      </c>
      <c r="C999" s="106">
        <v>2</v>
      </c>
      <c r="D999" s="106">
        <v>1</v>
      </c>
      <c r="E999" s="105">
        <f>1.5+0.46</f>
        <v>1.96</v>
      </c>
      <c r="F999" s="106"/>
      <c r="G999" s="106">
        <v>0.15</v>
      </c>
      <c r="H999" s="105">
        <f t="shared" si="35"/>
        <v>0.58799999999999997</v>
      </c>
    </row>
    <row r="1000" spans="1:8" ht="16.5">
      <c r="A1000" s="5"/>
      <c r="B1000" s="17" t="s">
        <v>620</v>
      </c>
      <c r="C1000" s="106">
        <v>1</v>
      </c>
      <c r="D1000" s="106">
        <v>1</v>
      </c>
      <c r="E1000" s="105">
        <v>1.5</v>
      </c>
      <c r="F1000" s="106">
        <v>0.23</v>
      </c>
      <c r="G1000" s="106"/>
      <c r="H1000" s="105">
        <f t="shared" si="35"/>
        <v>0.34500000000000003</v>
      </c>
    </row>
    <row r="1001" spans="1:8" ht="16.5">
      <c r="A1001" s="12"/>
      <c r="B1001" s="36" t="s">
        <v>193</v>
      </c>
      <c r="C1001" s="106"/>
      <c r="D1001" s="106"/>
      <c r="E1001" s="106"/>
      <c r="F1001" s="106"/>
      <c r="G1001" s="106"/>
      <c r="H1001" s="105">
        <f t="shared" si="35"/>
        <v>0</v>
      </c>
    </row>
    <row r="1002" spans="1:8" ht="49.5">
      <c r="A1002" s="12"/>
      <c r="B1002" s="17" t="s">
        <v>195</v>
      </c>
      <c r="C1002" s="106">
        <v>1</v>
      </c>
      <c r="D1002" s="106">
        <v>8</v>
      </c>
      <c r="E1002" s="106">
        <v>8.6349999999999998</v>
      </c>
      <c r="F1002" s="106">
        <v>6.7249999999999996</v>
      </c>
      <c r="G1002" s="106"/>
      <c r="H1002" s="105">
        <f t="shared" si="35"/>
        <v>464.56299999999999</v>
      </c>
    </row>
    <row r="1003" spans="1:8" ht="33">
      <c r="A1003" s="12"/>
      <c r="B1003" s="17" t="s">
        <v>194</v>
      </c>
      <c r="C1003" s="106">
        <v>-1</v>
      </c>
      <c r="D1003" s="106">
        <v>8</v>
      </c>
      <c r="E1003" s="106">
        <v>1.3149999999999999</v>
      </c>
      <c r="F1003" s="106">
        <v>0.7</v>
      </c>
      <c r="G1003" s="106"/>
      <c r="H1003" s="105">
        <f t="shared" si="35"/>
        <v>-7.363999999999999</v>
      </c>
    </row>
    <row r="1004" spans="1:8" ht="16.5">
      <c r="A1004" s="12"/>
      <c r="B1004" s="36" t="s">
        <v>621</v>
      </c>
      <c r="C1004" s="106"/>
      <c r="D1004" s="106"/>
      <c r="E1004" s="106"/>
      <c r="F1004" s="106"/>
      <c r="G1004" s="106"/>
      <c r="H1004" s="105">
        <f t="shared" si="35"/>
        <v>0</v>
      </c>
    </row>
    <row r="1005" spans="1:8" ht="16.5">
      <c r="A1005" s="12"/>
      <c r="B1005" s="17" t="s">
        <v>622</v>
      </c>
      <c r="C1005" s="106">
        <v>4</v>
      </c>
      <c r="D1005" s="106">
        <v>2</v>
      </c>
      <c r="E1005" s="106">
        <v>25.145</v>
      </c>
      <c r="F1005" s="106"/>
      <c r="G1005" s="106">
        <v>0.4</v>
      </c>
      <c r="H1005" s="105">
        <f t="shared" si="35"/>
        <v>80.463999999999999</v>
      </c>
    </row>
    <row r="1006" spans="1:8" ht="33">
      <c r="A1006" s="12"/>
      <c r="B1006" s="17" t="s">
        <v>623</v>
      </c>
      <c r="C1006" s="106">
        <v>4</v>
      </c>
      <c r="D1006" s="106">
        <v>-2</v>
      </c>
      <c r="E1006" s="106">
        <f>1.315-0.23</f>
        <v>1.085</v>
      </c>
      <c r="F1006" s="106"/>
      <c r="G1006" s="106">
        <v>0.1</v>
      </c>
      <c r="H1006" s="105">
        <f t="shared" si="35"/>
        <v>-0.86799999999999999</v>
      </c>
    </row>
    <row r="1007" spans="1:8" ht="16.5">
      <c r="A1007" s="12"/>
      <c r="B1007" s="17" t="s">
        <v>624</v>
      </c>
      <c r="C1007" s="106">
        <v>1</v>
      </c>
      <c r="D1007" s="106">
        <v>4</v>
      </c>
      <c r="E1007" s="106">
        <v>6.92</v>
      </c>
      <c r="F1007" s="106"/>
      <c r="G1007" s="106">
        <v>0.3</v>
      </c>
      <c r="H1007" s="105">
        <f t="shared" si="35"/>
        <v>8.3040000000000003</v>
      </c>
    </row>
    <row r="1008" spans="1:8" ht="16.5">
      <c r="A1008" s="12"/>
      <c r="B1008" s="17" t="s">
        <v>625</v>
      </c>
      <c r="C1008" s="106">
        <v>1</v>
      </c>
      <c r="D1008" s="106">
        <v>4</v>
      </c>
      <c r="E1008" s="106">
        <v>6</v>
      </c>
      <c r="F1008" s="106"/>
      <c r="G1008" s="106">
        <f>0.3-0.125</f>
        <v>0.17499999999999999</v>
      </c>
      <c r="H1008" s="105">
        <f t="shared" si="35"/>
        <v>4.1999999999999993</v>
      </c>
    </row>
    <row r="1009" spans="1:8" ht="16.5">
      <c r="A1009" s="12"/>
      <c r="B1009" s="17" t="s">
        <v>626</v>
      </c>
      <c r="C1009" s="106">
        <v>1</v>
      </c>
      <c r="D1009" s="106">
        <v>4</v>
      </c>
      <c r="E1009" s="106">
        <v>9.5399999999999991</v>
      </c>
      <c r="F1009" s="106"/>
      <c r="G1009" s="106">
        <v>0.4</v>
      </c>
      <c r="H1009" s="105">
        <f t="shared" si="35"/>
        <v>15.263999999999999</v>
      </c>
    </row>
    <row r="1010" spans="1:8" ht="33">
      <c r="A1010" s="12"/>
      <c r="B1010" s="17" t="s">
        <v>627</v>
      </c>
      <c r="C1010" s="106">
        <v>2</v>
      </c>
      <c r="D1010" s="106">
        <v>4</v>
      </c>
      <c r="E1010" s="106">
        <v>2.1</v>
      </c>
      <c r="F1010" s="106"/>
      <c r="G1010" s="106">
        <f>0.3-0.125</f>
        <v>0.17499999999999999</v>
      </c>
      <c r="H1010" s="105">
        <f t="shared" si="35"/>
        <v>2.94</v>
      </c>
    </row>
    <row r="1011" spans="1:8" ht="16.5">
      <c r="A1011" s="12"/>
      <c r="B1011" s="17" t="s">
        <v>628</v>
      </c>
      <c r="C1011" s="106">
        <v>2</v>
      </c>
      <c r="D1011" s="106">
        <v>4</v>
      </c>
      <c r="E1011" s="106">
        <v>15.53</v>
      </c>
      <c r="F1011" s="106"/>
      <c r="G1011" s="106">
        <f>0.4-0.125</f>
        <v>0.27500000000000002</v>
      </c>
      <c r="H1011" s="105">
        <f t="shared" si="35"/>
        <v>34.166000000000004</v>
      </c>
    </row>
    <row r="1012" spans="1:8" ht="33">
      <c r="A1012" s="12"/>
      <c r="B1012" s="17" t="s">
        <v>629</v>
      </c>
      <c r="C1012" s="106">
        <v>2</v>
      </c>
      <c r="D1012" s="106">
        <v>4</v>
      </c>
      <c r="E1012" s="106">
        <v>1.615</v>
      </c>
      <c r="F1012" s="106"/>
      <c r="G1012" s="106">
        <f>0.625-0.4</f>
        <v>0.22499999999999998</v>
      </c>
      <c r="H1012" s="105">
        <f t="shared" si="35"/>
        <v>2.9069999999999996</v>
      </c>
    </row>
    <row r="1013" spans="1:8" ht="16.5">
      <c r="A1013" s="12"/>
      <c r="B1013" s="17" t="s">
        <v>630</v>
      </c>
      <c r="C1013" s="106">
        <v>2</v>
      </c>
      <c r="D1013" s="106">
        <v>4</v>
      </c>
      <c r="E1013" s="106">
        <v>12.56</v>
      </c>
      <c r="F1013" s="106"/>
      <c r="G1013" s="106">
        <f>0.4-0.125</f>
        <v>0.27500000000000002</v>
      </c>
      <c r="H1013" s="105">
        <f t="shared" si="35"/>
        <v>27.632000000000005</v>
      </c>
    </row>
    <row r="1014" spans="1:8" ht="16.5">
      <c r="A1014" s="12"/>
      <c r="B1014" s="17" t="s">
        <v>631</v>
      </c>
      <c r="C1014" s="106">
        <v>2</v>
      </c>
      <c r="D1014" s="106">
        <v>4</v>
      </c>
      <c r="E1014" s="106">
        <v>6.74</v>
      </c>
      <c r="F1014" s="106"/>
      <c r="G1014" s="106">
        <f>0.4-0.125</f>
        <v>0.27500000000000002</v>
      </c>
      <c r="H1014" s="105">
        <f t="shared" si="35"/>
        <v>14.828000000000001</v>
      </c>
    </row>
    <row r="1015" spans="1:8" ht="16.5">
      <c r="A1015" s="12"/>
      <c r="B1015" s="17" t="s">
        <v>632</v>
      </c>
      <c r="C1015" s="106">
        <v>2</v>
      </c>
      <c r="D1015" s="106">
        <v>-4</v>
      </c>
      <c r="E1015" s="106">
        <f>1.315-0.23</f>
        <v>1.085</v>
      </c>
      <c r="F1015" s="106"/>
      <c r="G1015" s="106">
        <v>0.1</v>
      </c>
      <c r="H1015" s="105">
        <f t="shared" si="35"/>
        <v>-0.86799999999999999</v>
      </c>
    </row>
    <row r="1016" spans="1:8" ht="16.5">
      <c r="A1016" s="12"/>
      <c r="B1016" s="17" t="s">
        <v>633</v>
      </c>
      <c r="C1016" s="106">
        <v>2</v>
      </c>
      <c r="D1016" s="106">
        <v>4</v>
      </c>
      <c r="E1016" s="106">
        <v>10.4</v>
      </c>
      <c r="F1016" s="106"/>
      <c r="G1016" s="106">
        <f>0.4-0.125</f>
        <v>0.27500000000000002</v>
      </c>
      <c r="H1016" s="105">
        <f t="shared" si="35"/>
        <v>22.880000000000003</v>
      </c>
    </row>
    <row r="1017" spans="1:8" ht="33">
      <c r="A1017" s="12"/>
      <c r="B1017" s="17" t="s">
        <v>634</v>
      </c>
      <c r="C1017" s="106">
        <v>2</v>
      </c>
      <c r="D1017" s="106">
        <v>4</v>
      </c>
      <c r="E1017" s="106">
        <v>2.9849999999999999</v>
      </c>
      <c r="F1017" s="106"/>
      <c r="G1017" s="106">
        <f>0.625-0.4</f>
        <v>0.22499999999999998</v>
      </c>
      <c r="H1017" s="105">
        <f t="shared" si="35"/>
        <v>5.3729999999999993</v>
      </c>
    </row>
    <row r="1018" spans="1:8" ht="16.5">
      <c r="A1018" s="12"/>
      <c r="B1018" s="17" t="s">
        <v>635</v>
      </c>
      <c r="C1018" s="106">
        <v>2</v>
      </c>
      <c r="D1018" s="106">
        <v>4</v>
      </c>
      <c r="E1018" s="106">
        <v>8.14</v>
      </c>
      <c r="F1018" s="106"/>
      <c r="G1018" s="106">
        <f>0.625-0.125</f>
        <v>0.5</v>
      </c>
      <c r="H1018" s="105">
        <f t="shared" si="35"/>
        <v>32.56</v>
      </c>
    </row>
    <row r="1019" spans="1:8" ht="16.5">
      <c r="A1019" s="12"/>
      <c r="B1019" s="17" t="s">
        <v>636</v>
      </c>
      <c r="C1019" s="106">
        <v>2</v>
      </c>
      <c r="D1019" s="106">
        <v>4</v>
      </c>
      <c r="E1019" s="106">
        <f>1.315-0.23</f>
        <v>1.085</v>
      </c>
      <c r="F1019" s="106"/>
      <c r="G1019" s="106">
        <f>0.625-0.4</f>
        <v>0.22499999999999998</v>
      </c>
      <c r="H1019" s="105">
        <f t="shared" si="35"/>
        <v>1.9529999999999998</v>
      </c>
    </row>
    <row r="1020" spans="1:8" ht="16.5">
      <c r="A1020" s="12"/>
      <c r="B1020" s="17" t="s">
        <v>637</v>
      </c>
      <c r="C1020" s="106">
        <v>2</v>
      </c>
      <c r="D1020" s="106">
        <v>4</v>
      </c>
      <c r="E1020" s="106">
        <v>12.17</v>
      </c>
      <c r="F1020" s="106"/>
      <c r="G1020" s="106">
        <f>0.4-0.125</f>
        <v>0.27500000000000002</v>
      </c>
      <c r="H1020" s="105">
        <f t="shared" si="35"/>
        <v>26.774000000000001</v>
      </c>
    </row>
    <row r="1021" spans="1:8" ht="33">
      <c r="A1021" s="12"/>
      <c r="B1021" s="17" t="s">
        <v>634</v>
      </c>
      <c r="C1021" s="106">
        <v>2</v>
      </c>
      <c r="D1021" s="106">
        <v>4</v>
      </c>
      <c r="E1021" s="106">
        <v>2.9849999999999999</v>
      </c>
      <c r="F1021" s="106"/>
      <c r="G1021" s="106">
        <f>0.625-0.4</f>
        <v>0.22499999999999998</v>
      </c>
      <c r="H1021" s="105">
        <f t="shared" si="35"/>
        <v>5.3729999999999993</v>
      </c>
    </row>
    <row r="1022" spans="1:8" ht="16.5">
      <c r="A1022" s="12"/>
      <c r="B1022" s="11" t="s">
        <v>197</v>
      </c>
      <c r="C1022" s="106"/>
      <c r="D1022" s="106"/>
      <c r="E1022" s="106"/>
      <c r="F1022" s="106"/>
      <c r="G1022" s="106"/>
      <c r="H1022" s="105">
        <f t="shared" si="35"/>
        <v>0</v>
      </c>
    </row>
    <row r="1023" spans="1:8" ht="33">
      <c r="A1023" s="12"/>
      <c r="B1023" s="17" t="s">
        <v>198</v>
      </c>
      <c r="C1023" s="106">
        <v>1</v>
      </c>
      <c r="D1023" s="106">
        <v>8</v>
      </c>
      <c r="E1023" s="106">
        <v>3.2</v>
      </c>
      <c r="F1023" s="106">
        <v>1</v>
      </c>
      <c r="G1023" s="106"/>
      <c r="H1023" s="105">
        <f t="shared" si="35"/>
        <v>25.6</v>
      </c>
    </row>
    <row r="1024" spans="1:8" ht="33">
      <c r="A1024" s="12"/>
      <c r="B1024" s="17" t="s">
        <v>199</v>
      </c>
      <c r="C1024" s="106">
        <v>2</v>
      </c>
      <c r="D1024" s="106">
        <v>8</v>
      </c>
      <c r="E1024" s="106">
        <f>+E1023</f>
        <v>3.2</v>
      </c>
      <c r="F1024" s="106"/>
      <c r="G1024" s="106">
        <v>0.3</v>
      </c>
      <c r="H1024" s="105">
        <f t="shared" si="35"/>
        <v>15.36</v>
      </c>
    </row>
    <row r="1025" spans="1:8" ht="16.5">
      <c r="A1025" s="12"/>
      <c r="B1025" s="17" t="s">
        <v>200</v>
      </c>
      <c r="C1025" s="106">
        <v>1</v>
      </c>
      <c r="D1025" s="106">
        <v>4</v>
      </c>
      <c r="E1025" s="106">
        <v>2.46</v>
      </c>
      <c r="F1025" s="105">
        <v>1.23</v>
      </c>
      <c r="G1025" s="106"/>
      <c r="H1025" s="105">
        <f t="shared" si="35"/>
        <v>12.103199999999999</v>
      </c>
    </row>
    <row r="1026" spans="1:8" ht="16.5">
      <c r="A1026" s="12"/>
      <c r="B1026" s="17" t="s">
        <v>638</v>
      </c>
      <c r="C1026" s="106">
        <v>1</v>
      </c>
      <c r="D1026" s="106">
        <v>4</v>
      </c>
      <c r="E1026" s="106">
        <f>(2.46+1.23)*2</f>
        <v>7.38</v>
      </c>
      <c r="F1026" s="105"/>
      <c r="G1026" s="106">
        <v>0.15</v>
      </c>
      <c r="H1026" s="105">
        <f t="shared" si="35"/>
        <v>4.4279999999999999</v>
      </c>
    </row>
    <row r="1027" spans="1:8" ht="16.5">
      <c r="A1027" s="12"/>
      <c r="B1027" s="17" t="s">
        <v>639</v>
      </c>
      <c r="C1027" s="106">
        <v>1</v>
      </c>
      <c r="D1027" s="106">
        <v>56</v>
      </c>
      <c r="E1027" s="106">
        <v>1</v>
      </c>
      <c r="F1027" s="105"/>
      <c r="G1027" s="106">
        <v>0.15</v>
      </c>
      <c r="H1027" s="105">
        <f t="shared" si="35"/>
        <v>8.4</v>
      </c>
    </row>
    <row r="1028" spans="1:8" ht="16.5">
      <c r="A1028" s="12"/>
      <c r="B1028" s="17" t="s">
        <v>640</v>
      </c>
      <c r="C1028" s="106">
        <v>4</v>
      </c>
      <c r="D1028" s="106">
        <v>2</v>
      </c>
      <c r="E1028" s="106">
        <v>2.46</v>
      </c>
      <c r="F1028" s="106"/>
      <c r="G1028" s="106">
        <f>0.3-0.125</f>
        <v>0.17499999999999999</v>
      </c>
      <c r="H1028" s="105">
        <f t="shared" si="35"/>
        <v>3.444</v>
      </c>
    </row>
    <row r="1029" spans="1:8" ht="16.5">
      <c r="A1029" s="12"/>
      <c r="B1029" s="17" t="s">
        <v>641</v>
      </c>
      <c r="C1029" s="106">
        <v>4</v>
      </c>
      <c r="D1029" s="106">
        <v>1</v>
      </c>
      <c r="E1029" s="106">
        <v>0.23</v>
      </c>
      <c r="F1029" s="106"/>
      <c r="G1029" s="106">
        <f>0.3-0.125</f>
        <v>0.17499999999999999</v>
      </c>
      <c r="H1029" s="105">
        <f t="shared" si="35"/>
        <v>0.161</v>
      </c>
    </row>
    <row r="1030" spans="1:8" ht="33">
      <c r="A1030" s="12"/>
      <c r="B1030" s="17" t="s">
        <v>196</v>
      </c>
      <c r="C1030" s="106">
        <v>1</v>
      </c>
      <c r="D1030" s="106">
        <v>4</v>
      </c>
      <c r="E1030" s="106">
        <v>2</v>
      </c>
      <c r="F1030" s="106">
        <v>3.55</v>
      </c>
      <c r="G1030" s="106"/>
      <c r="H1030" s="105">
        <f t="shared" si="35"/>
        <v>28.4</v>
      </c>
    </row>
    <row r="1031" spans="1:8" ht="16.5">
      <c r="A1031" s="12"/>
      <c r="B1031" s="17" t="s">
        <v>201</v>
      </c>
      <c r="C1031" s="106">
        <v>1</v>
      </c>
      <c r="D1031" s="106">
        <v>4</v>
      </c>
      <c r="E1031" s="106">
        <v>3.2</v>
      </c>
      <c r="F1031" s="106"/>
      <c r="G1031" s="106">
        <v>0.28999999999999998</v>
      </c>
      <c r="H1031" s="105">
        <f t="shared" si="35"/>
        <v>3.7119999999999997</v>
      </c>
    </row>
    <row r="1032" spans="1:8" ht="16.5">
      <c r="A1032" s="12"/>
      <c r="B1032" s="17" t="s">
        <v>202</v>
      </c>
      <c r="C1032" s="106">
        <v>1</v>
      </c>
      <c r="D1032" s="106">
        <v>4</v>
      </c>
      <c r="E1032" s="106">
        <v>2.74</v>
      </c>
      <c r="F1032" s="106"/>
      <c r="G1032" s="106">
        <v>0.17499999999999999</v>
      </c>
      <c r="H1032" s="105">
        <f t="shared" ref="H1032:H1044" si="36">PRODUCT(C1032:G1032)</f>
        <v>1.9179999999999999</v>
      </c>
    </row>
    <row r="1033" spans="1:8" ht="16.5">
      <c r="A1033" s="12"/>
      <c r="B1033" s="11" t="s">
        <v>92</v>
      </c>
      <c r="C1033" s="106"/>
      <c r="D1033" s="106"/>
      <c r="E1033" s="106"/>
      <c r="F1033" s="106"/>
      <c r="G1033" s="106"/>
      <c r="H1033" s="105">
        <f t="shared" si="36"/>
        <v>0</v>
      </c>
    </row>
    <row r="1034" spans="1:8" ht="16.5">
      <c r="A1034" s="12"/>
      <c r="B1034" s="17" t="s">
        <v>203</v>
      </c>
      <c r="C1034" s="106">
        <v>1</v>
      </c>
      <c r="D1034" s="106">
        <v>1</v>
      </c>
      <c r="E1034" s="106">
        <v>2</v>
      </c>
      <c r="F1034" s="106">
        <v>4.8849999999999998</v>
      </c>
      <c r="G1034" s="106"/>
      <c r="H1034" s="105">
        <f t="shared" si="36"/>
        <v>9.77</v>
      </c>
    </row>
    <row r="1035" spans="1:8" ht="16.5">
      <c r="A1035" s="5"/>
      <c r="B1035" s="17" t="s">
        <v>204</v>
      </c>
      <c r="C1035" s="106">
        <v>1</v>
      </c>
      <c r="D1035" s="106">
        <v>1</v>
      </c>
      <c r="E1035" s="106">
        <v>15.61</v>
      </c>
      <c r="F1035" s="106"/>
      <c r="G1035" s="106">
        <v>0.33</v>
      </c>
      <c r="H1035" s="105">
        <f t="shared" si="36"/>
        <v>5.1513</v>
      </c>
    </row>
    <row r="1036" spans="1:8" ht="16.5">
      <c r="A1036" s="5"/>
      <c r="B1036" s="17" t="s">
        <v>205</v>
      </c>
      <c r="C1036" s="106">
        <v>1</v>
      </c>
      <c r="D1036" s="106">
        <v>1</v>
      </c>
      <c r="E1036" s="105">
        <v>13.77</v>
      </c>
      <c r="F1036" s="106"/>
      <c r="G1036" s="18">
        <f>0.3-0.11</f>
        <v>0.19</v>
      </c>
      <c r="H1036" s="105">
        <f t="shared" si="36"/>
        <v>2.6162999999999998</v>
      </c>
    </row>
    <row r="1037" spans="1:8" ht="16.5">
      <c r="A1037" s="12"/>
      <c r="B1037" s="17" t="s">
        <v>642</v>
      </c>
      <c r="C1037" s="106">
        <v>1</v>
      </c>
      <c r="D1037" s="106">
        <v>1</v>
      </c>
      <c r="E1037" s="105">
        <v>4.88</v>
      </c>
      <c r="F1037" s="105">
        <v>1.6</v>
      </c>
      <c r="G1037" s="106"/>
      <c r="H1037" s="105">
        <f t="shared" si="36"/>
        <v>7.8079999999999998</v>
      </c>
    </row>
    <row r="1038" spans="1:8" ht="16.5">
      <c r="A1038" s="12"/>
      <c r="B1038" s="17" t="s">
        <v>643</v>
      </c>
      <c r="C1038" s="106">
        <v>2</v>
      </c>
      <c r="D1038" s="106">
        <v>1</v>
      </c>
      <c r="E1038" s="105">
        <f>+'[1]Det for 6 in 1 G+2 '!E389</f>
        <v>4.42</v>
      </c>
      <c r="F1038" s="105">
        <f>+'[1]Det for 6 in 1 G+2 '!F389</f>
        <v>0.3</v>
      </c>
      <c r="G1038" s="106"/>
      <c r="H1038" s="105">
        <f t="shared" si="36"/>
        <v>2.6519999999999997</v>
      </c>
    </row>
    <row r="1039" spans="1:8" ht="16.5">
      <c r="A1039" s="12"/>
      <c r="B1039" s="17" t="s">
        <v>644</v>
      </c>
      <c r="C1039" s="106">
        <v>2</v>
      </c>
      <c r="D1039" s="106">
        <v>1</v>
      </c>
      <c r="E1039" s="105">
        <f>(4.03+1)*2</f>
        <v>10.06</v>
      </c>
      <c r="F1039" s="105"/>
      <c r="G1039" s="106">
        <f>0.4-0.15</f>
        <v>0.25</v>
      </c>
      <c r="H1039" s="105">
        <f t="shared" si="36"/>
        <v>5.03</v>
      </c>
    </row>
    <row r="1040" spans="1:8" ht="16.5">
      <c r="A1040" s="12"/>
      <c r="B1040" s="17" t="s">
        <v>645</v>
      </c>
      <c r="C1040" s="106">
        <v>2</v>
      </c>
      <c r="D1040" s="106">
        <v>1</v>
      </c>
      <c r="E1040" s="105">
        <v>20.23</v>
      </c>
      <c r="F1040" s="105"/>
      <c r="G1040" s="106">
        <v>0.4</v>
      </c>
      <c r="H1040" s="105">
        <f t="shared" si="36"/>
        <v>16.184000000000001</v>
      </c>
    </row>
    <row r="1041" spans="1:8" ht="16.5">
      <c r="A1041" s="12"/>
      <c r="B1041" s="17" t="s">
        <v>646</v>
      </c>
      <c r="C1041" s="106">
        <v>2</v>
      </c>
      <c r="D1041" s="106">
        <v>4</v>
      </c>
      <c r="E1041" s="105">
        <v>1</v>
      </c>
      <c r="F1041" s="105">
        <v>1.03</v>
      </c>
      <c r="G1041" s="105"/>
      <c r="H1041" s="105">
        <f t="shared" si="36"/>
        <v>8.24</v>
      </c>
    </row>
    <row r="1042" spans="1:8" ht="16.5">
      <c r="A1042" s="12"/>
      <c r="B1042" s="17" t="s">
        <v>429</v>
      </c>
      <c r="C1042" s="106">
        <v>2</v>
      </c>
      <c r="D1042" s="106">
        <v>-4</v>
      </c>
      <c r="E1042" s="105">
        <v>0.6</v>
      </c>
      <c r="F1042" s="106">
        <v>0.6</v>
      </c>
      <c r="G1042" s="105"/>
      <c r="H1042" s="105">
        <f t="shared" si="36"/>
        <v>-2.88</v>
      </c>
    </row>
    <row r="1043" spans="1:8" ht="16.5">
      <c r="A1043" s="12"/>
      <c r="B1043" s="17" t="s">
        <v>647</v>
      </c>
      <c r="C1043" s="106">
        <v>2</v>
      </c>
      <c r="D1043" s="106">
        <v>4</v>
      </c>
      <c r="E1043" s="105">
        <f>0.6*4</f>
        <v>2.4</v>
      </c>
      <c r="F1043" s="106"/>
      <c r="G1043" s="105">
        <v>0.11</v>
      </c>
      <c r="H1043" s="105">
        <f t="shared" si="36"/>
        <v>2.1120000000000001</v>
      </c>
    </row>
    <row r="1044" spans="1:8" ht="16.5">
      <c r="A1044" s="12"/>
      <c r="B1044" s="17" t="s">
        <v>648</v>
      </c>
      <c r="C1044" s="106">
        <v>2</v>
      </c>
      <c r="D1044" s="106">
        <v>1</v>
      </c>
      <c r="E1044" s="105">
        <f>(4.875+1.3)*2</f>
        <v>12.35</v>
      </c>
      <c r="F1044" s="105"/>
      <c r="G1044" s="105">
        <v>0.11</v>
      </c>
      <c r="H1044" s="105">
        <f t="shared" si="36"/>
        <v>2.7170000000000001</v>
      </c>
    </row>
    <row r="1045" spans="1:8" ht="16.5">
      <c r="A1045" s="20"/>
      <c r="B1045" s="21" t="s">
        <v>343</v>
      </c>
      <c r="C1045" s="22"/>
      <c r="D1045" s="22"/>
      <c r="E1045" s="20"/>
      <c r="F1045" s="20"/>
      <c r="G1045" s="20"/>
      <c r="H1045" s="20">
        <v>7.0000000000000007E-2</v>
      </c>
    </row>
    <row r="1046" spans="1:8" ht="16.5">
      <c r="A1046" s="20"/>
      <c r="B1046" s="32"/>
      <c r="C1046" s="22"/>
      <c r="D1046" s="22"/>
      <c r="E1046" s="20"/>
      <c r="F1046" s="20"/>
      <c r="G1046" s="20"/>
      <c r="H1046" s="23">
        <f>SUM(H967:H1045)</f>
        <v>1110.8995999999997</v>
      </c>
    </row>
    <row r="1047" spans="1:8" ht="16.5">
      <c r="A1047" s="20"/>
      <c r="B1047" s="21"/>
      <c r="C1047" s="22"/>
      <c r="D1047" s="22"/>
      <c r="E1047" s="20"/>
      <c r="F1047" s="23" t="s">
        <v>115</v>
      </c>
      <c r="G1047" s="23">
        <f>H1046</f>
        <v>1110.8995999999997</v>
      </c>
      <c r="H1047" s="23" t="s">
        <v>544</v>
      </c>
    </row>
    <row r="1048" spans="1:8" ht="49.5">
      <c r="A1048" s="12"/>
      <c r="B1048" s="11" t="s">
        <v>649</v>
      </c>
      <c r="C1048" s="106"/>
      <c r="D1048" s="106"/>
      <c r="E1048" s="106"/>
      <c r="F1048" s="106"/>
      <c r="G1048" s="106"/>
      <c r="H1048" s="105"/>
    </row>
    <row r="1049" spans="1:8" ht="16.5">
      <c r="A1049" s="12"/>
      <c r="B1049" s="11" t="s">
        <v>670</v>
      </c>
      <c r="C1049" s="106"/>
      <c r="D1049" s="106"/>
      <c r="E1049" s="106"/>
      <c r="F1049" s="106"/>
      <c r="G1049" s="106"/>
      <c r="H1049" s="105"/>
    </row>
    <row r="1050" spans="1:8" ht="16.5">
      <c r="A1050" s="12"/>
      <c r="B1050" s="14" t="s">
        <v>117</v>
      </c>
      <c r="C1050" s="112">
        <v>1</v>
      </c>
      <c r="D1050" s="113">
        <v>4</v>
      </c>
      <c r="E1050" s="114">
        <v>1.22</v>
      </c>
      <c r="F1050" s="114"/>
      <c r="G1050" s="114">
        <v>0.25</v>
      </c>
      <c r="H1050" s="115">
        <f t="shared" ref="H1050:H1056" si="37">PRODUCT(C1050:G1050)</f>
        <v>1.22</v>
      </c>
    </row>
    <row r="1051" spans="1:8" ht="16.5">
      <c r="A1051" s="12"/>
      <c r="B1051" s="14" t="s">
        <v>119</v>
      </c>
      <c r="C1051" s="112">
        <v>1</v>
      </c>
      <c r="D1051" s="113">
        <v>4</v>
      </c>
      <c r="E1051" s="114">
        <v>1.22</v>
      </c>
      <c r="F1051" s="114"/>
      <c r="G1051" s="114">
        <v>0.2</v>
      </c>
      <c r="H1051" s="115">
        <f t="shared" si="37"/>
        <v>0.97599999999999998</v>
      </c>
    </row>
    <row r="1052" spans="1:8" ht="16.5">
      <c r="A1052" s="12"/>
      <c r="B1052" s="14" t="s">
        <v>352</v>
      </c>
      <c r="C1052" s="112">
        <v>1</v>
      </c>
      <c r="D1052" s="113">
        <v>4</v>
      </c>
      <c r="E1052" s="114">
        <v>1.22</v>
      </c>
      <c r="F1052" s="113"/>
      <c r="G1052" s="114">
        <v>0.2</v>
      </c>
      <c r="H1052" s="115">
        <f t="shared" si="37"/>
        <v>0.97599999999999998</v>
      </c>
    </row>
    <row r="1053" spans="1:8" ht="16.5">
      <c r="A1053" s="12"/>
      <c r="B1053" s="14" t="s">
        <v>120</v>
      </c>
      <c r="C1053" s="112">
        <v>1</v>
      </c>
      <c r="D1053" s="113">
        <v>2</v>
      </c>
      <c r="E1053" s="114">
        <v>1.22</v>
      </c>
      <c r="F1053" s="114"/>
      <c r="G1053" s="114">
        <v>0.2</v>
      </c>
      <c r="H1053" s="115">
        <f t="shared" si="37"/>
        <v>0.48799999999999999</v>
      </c>
    </row>
    <row r="1054" spans="1:8" ht="16.5">
      <c r="A1054" s="12"/>
      <c r="B1054" s="14" t="s">
        <v>353</v>
      </c>
      <c r="C1054" s="112">
        <v>1</v>
      </c>
      <c r="D1054" s="113">
        <v>4</v>
      </c>
      <c r="E1054" s="114">
        <v>1.22</v>
      </c>
      <c r="F1054" s="114"/>
      <c r="G1054" s="114">
        <v>0.3</v>
      </c>
      <c r="H1054" s="115">
        <f t="shared" si="37"/>
        <v>1.464</v>
      </c>
    </row>
    <row r="1055" spans="1:8" ht="16.5">
      <c r="A1055" s="12"/>
      <c r="B1055" s="14" t="s">
        <v>354</v>
      </c>
      <c r="C1055" s="112">
        <v>1</v>
      </c>
      <c r="D1055" s="113">
        <v>4</v>
      </c>
      <c r="E1055" s="114">
        <v>1.22</v>
      </c>
      <c r="F1055" s="114"/>
      <c r="G1055" s="114">
        <v>0.3</v>
      </c>
      <c r="H1055" s="115">
        <f t="shared" si="37"/>
        <v>1.464</v>
      </c>
    </row>
    <row r="1056" spans="1:8" ht="16.5">
      <c r="A1056" s="12"/>
      <c r="B1056" s="14" t="s">
        <v>669</v>
      </c>
      <c r="C1056" s="112">
        <v>1</v>
      </c>
      <c r="D1056" s="113">
        <v>2</v>
      </c>
      <c r="E1056" s="113">
        <v>0.92</v>
      </c>
      <c r="F1056" s="114"/>
      <c r="G1056" s="114">
        <v>0.4</v>
      </c>
      <c r="H1056" s="115">
        <f t="shared" si="37"/>
        <v>0.7360000000000001</v>
      </c>
    </row>
    <row r="1057" spans="1:8" ht="16.5">
      <c r="A1057" s="12"/>
      <c r="B1057" s="11" t="s">
        <v>671</v>
      </c>
      <c r="C1057" s="106"/>
      <c r="D1057" s="106"/>
      <c r="E1057" s="106"/>
      <c r="F1057" s="106"/>
      <c r="G1057" s="106"/>
      <c r="H1057" s="105"/>
    </row>
    <row r="1058" spans="1:8" ht="16.5">
      <c r="A1058" s="12"/>
      <c r="B1058" s="14" t="s">
        <v>117</v>
      </c>
      <c r="C1058" s="112">
        <v>1</v>
      </c>
      <c r="D1058" s="113">
        <v>4</v>
      </c>
      <c r="E1058" s="114">
        <v>1.22</v>
      </c>
      <c r="F1058" s="114"/>
      <c r="G1058" s="114">
        <v>1.55</v>
      </c>
      <c r="H1058" s="115">
        <f t="shared" ref="H1058:H1064" si="38">PRODUCT(C1058:G1058)</f>
        <v>7.5640000000000001</v>
      </c>
    </row>
    <row r="1059" spans="1:8" ht="16.5">
      <c r="A1059" s="12"/>
      <c r="B1059" s="14" t="s">
        <v>119</v>
      </c>
      <c r="C1059" s="112">
        <v>1</v>
      </c>
      <c r="D1059" s="113">
        <v>4</v>
      </c>
      <c r="E1059" s="114">
        <v>1.22</v>
      </c>
      <c r="F1059" s="114"/>
      <c r="G1059" s="114">
        <v>1.55</v>
      </c>
      <c r="H1059" s="115">
        <f t="shared" si="38"/>
        <v>7.5640000000000001</v>
      </c>
    </row>
    <row r="1060" spans="1:8" ht="16.5">
      <c r="A1060" s="12"/>
      <c r="B1060" s="14" t="s">
        <v>352</v>
      </c>
      <c r="C1060" s="112">
        <v>1</v>
      </c>
      <c r="D1060" s="113">
        <v>4</v>
      </c>
      <c r="E1060" s="114">
        <v>1.22</v>
      </c>
      <c r="F1060" s="113"/>
      <c r="G1060" s="114">
        <v>1.55</v>
      </c>
      <c r="H1060" s="115">
        <f t="shared" si="38"/>
        <v>7.5640000000000001</v>
      </c>
    </row>
    <row r="1061" spans="1:8" ht="16.5">
      <c r="A1061" s="12"/>
      <c r="B1061" s="14" t="s">
        <v>120</v>
      </c>
      <c r="C1061" s="112">
        <v>1</v>
      </c>
      <c r="D1061" s="113">
        <v>2</v>
      </c>
      <c r="E1061" s="114">
        <v>1.22</v>
      </c>
      <c r="F1061" s="114"/>
      <c r="G1061" s="114">
        <v>1.55</v>
      </c>
      <c r="H1061" s="115">
        <f t="shared" si="38"/>
        <v>3.782</v>
      </c>
    </row>
    <row r="1062" spans="1:8" ht="16.5">
      <c r="A1062" s="12"/>
      <c r="B1062" s="14" t="s">
        <v>353</v>
      </c>
      <c r="C1062" s="112">
        <v>1</v>
      </c>
      <c r="D1062" s="113">
        <v>4</v>
      </c>
      <c r="E1062" s="114">
        <v>1.22</v>
      </c>
      <c r="F1062" s="114"/>
      <c r="G1062" s="114">
        <v>1.55</v>
      </c>
      <c r="H1062" s="115">
        <f t="shared" si="38"/>
        <v>7.5640000000000001</v>
      </c>
    </row>
    <row r="1063" spans="1:8" ht="16.5">
      <c r="A1063" s="12"/>
      <c r="B1063" s="14" t="s">
        <v>354</v>
      </c>
      <c r="C1063" s="112">
        <v>1</v>
      </c>
      <c r="D1063" s="113">
        <v>4</v>
      </c>
      <c r="E1063" s="114">
        <v>1.22</v>
      </c>
      <c r="F1063" s="114"/>
      <c r="G1063" s="114">
        <v>1.55</v>
      </c>
      <c r="H1063" s="115">
        <f t="shared" si="38"/>
        <v>7.5640000000000001</v>
      </c>
    </row>
    <row r="1064" spans="1:8" ht="16.5">
      <c r="A1064" s="12"/>
      <c r="B1064" s="14" t="s">
        <v>669</v>
      </c>
      <c r="C1064" s="112">
        <v>1</v>
      </c>
      <c r="D1064" s="113">
        <v>2</v>
      </c>
      <c r="E1064" s="113">
        <v>0.92</v>
      </c>
      <c r="F1064" s="114"/>
      <c r="G1064" s="114">
        <v>1.55</v>
      </c>
      <c r="H1064" s="115">
        <f t="shared" si="38"/>
        <v>2.8520000000000003</v>
      </c>
    </row>
    <row r="1065" spans="1:8" ht="33">
      <c r="A1065" s="12"/>
      <c r="B1065" s="11" t="s">
        <v>650</v>
      </c>
      <c r="C1065" s="106"/>
      <c r="D1065" s="106"/>
      <c r="E1065" s="106"/>
      <c r="F1065" s="106"/>
      <c r="G1065" s="106"/>
      <c r="H1065" s="105"/>
    </row>
    <row r="1066" spans="1:8" ht="16.5">
      <c r="A1066" s="5"/>
      <c r="B1066" s="17" t="s">
        <v>231</v>
      </c>
      <c r="C1066" s="106">
        <v>4</v>
      </c>
      <c r="D1066" s="106">
        <v>8</v>
      </c>
      <c r="E1066" s="105">
        <v>1.22</v>
      </c>
      <c r="F1066" s="106"/>
      <c r="G1066" s="106">
        <v>2.4700000000000002</v>
      </c>
      <c r="H1066" s="105">
        <f t="shared" ref="H1066:H1070" si="39">PRODUCT(C1066:G1066)</f>
        <v>96.42880000000001</v>
      </c>
    </row>
    <row r="1067" spans="1:8" ht="16.5">
      <c r="A1067" s="5"/>
      <c r="B1067" s="17" t="s">
        <v>232</v>
      </c>
      <c r="C1067" s="106">
        <v>4</v>
      </c>
      <c r="D1067" s="106">
        <v>10</v>
      </c>
      <c r="E1067" s="105">
        <v>1.22</v>
      </c>
      <c r="F1067" s="106"/>
      <c r="G1067" s="106">
        <v>2.4700000000000002</v>
      </c>
      <c r="H1067" s="105">
        <f t="shared" si="39"/>
        <v>120.536</v>
      </c>
    </row>
    <row r="1068" spans="1:8" ht="16.5">
      <c r="A1068" s="5"/>
      <c r="B1068" s="17" t="s">
        <v>233</v>
      </c>
      <c r="C1068" s="106">
        <v>4</v>
      </c>
      <c r="D1068" s="106">
        <v>4</v>
      </c>
      <c r="E1068" s="105">
        <v>1.22</v>
      </c>
      <c r="F1068" s="106"/>
      <c r="G1068" s="106">
        <v>2.4700000000000002</v>
      </c>
      <c r="H1068" s="105">
        <f t="shared" si="39"/>
        <v>48.214400000000005</v>
      </c>
    </row>
    <row r="1069" spans="1:8" ht="16.5">
      <c r="A1069" s="5"/>
      <c r="B1069" s="17" t="s">
        <v>234</v>
      </c>
      <c r="C1069" s="106">
        <v>4</v>
      </c>
      <c r="D1069" s="106">
        <v>2</v>
      </c>
      <c r="E1069" s="105">
        <v>0.92</v>
      </c>
      <c r="F1069" s="106"/>
      <c r="G1069" s="106">
        <v>2.4700000000000002</v>
      </c>
      <c r="H1069" s="105">
        <f t="shared" si="39"/>
        <v>18.179200000000002</v>
      </c>
    </row>
    <row r="1070" spans="1:8" ht="16.5">
      <c r="A1070" s="5"/>
      <c r="B1070" s="17" t="s">
        <v>368</v>
      </c>
      <c r="C1070" s="106">
        <v>4</v>
      </c>
      <c r="D1070" s="106">
        <v>2</v>
      </c>
      <c r="E1070" s="105">
        <v>0.92</v>
      </c>
      <c r="F1070" s="106"/>
      <c r="G1070" s="106">
        <f>2.85-0.3</f>
        <v>2.5500000000000003</v>
      </c>
      <c r="H1070" s="105">
        <f t="shared" si="39"/>
        <v>18.768000000000004</v>
      </c>
    </row>
    <row r="1071" spans="1:8" ht="16.5">
      <c r="A1071" s="12"/>
      <c r="B1071" s="17" t="s">
        <v>411</v>
      </c>
      <c r="C1071" s="106">
        <v>1</v>
      </c>
      <c r="D1071" s="106">
        <v>16</v>
      </c>
      <c r="E1071" s="106">
        <v>1.22</v>
      </c>
      <c r="F1071" s="106"/>
      <c r="G1071" s="105">
        <v>1.2</v>
      </c>
      <c r="H1071" s="105">
        <f>PRODUCT(C1071:G1071)</f>
        <v>23.423999999999999</v>
      </c>
    </row>
    <row r="1072" spans="1:8" ht="16.5">
      <c r="A1072" s="12"/>
      <c r="B1072" s="17" t="s">
        <v>412</v>
      </c>
      <c r="C1072" s="106">
        <v>1</v>
      </c>
      <c r="D1072" s="106">
        <v>2</v>
      </c>
      <c r="E1072" s="106">
        <v>1.06</v>
      </c>
      <c r="F1072" s="106"/>
      <c r="G1072" s="105">
        <v>1.2</v>
      </c>
      <c r="H1072" s="105">
        <f>PRODUCT(C1072:G1072)</f>
        <v>2.544</v>
      </c>
    </row>
    <row r="1073" spans="1:8" ht="33">
      <c r="A1073" s="5"/>
      <c r="B1073" s="11" t="s">
        <v>210</v>
      </c>
      <c r="C1073" s="106"/>
      <c r="D1073" s="106"/>
      <c r="E1073" s="31"/>
      <c r="F1073" s="106"/>
      <c r="G1073" s="18"/>
      <c r="H1073" s="105"/>
    </row>
    <row r="1074" spans="1:8" ht="16.5">
      <c r="A1074" s="5"/>
      <c r="B1074" s="17" t="s">
        <v>651</v>
      </c>
      <c r="C1074" s="106">
        <v>1</v>
      </c>
      <c r="D1074" s="106">
        <v>4</v>
      </c>
      <c r="E1074" s="106">
        <f>(0.23+0.38)*2</f>
        <v>1.22</v>
      </c>
      <c r="F1074" s="106"/>
      <c r="G1074" s="105">
        <f>2.85-0.3</f>
        <v>2.5500000000000003</v>
      </c>
      <c r="H1074" s="105">
        <f>PRODUCT(C1074:G1074)</f>
        <v>12.444000000000001</v>
      </c>
    </row>
    <row r="1075" spans="1:8" ht="16.5">
      <c r="A1075" s="5"/>
      <c r="B1075" s="17" t="s">
        <v>652</v>
      </c>
      <c r="C1075" s="106">
        <v>1</v>
      </c>
      <c r="D1075" s="106">
        <v>4</v>
      </c>
      <c r="E1075" s="106">
        <f>(0.23+0.38)*2</f>
        <v>1.22</v>
      </c>
      <c r="F1075" s="106"/>
      <c r="G1075" s="105">
        <v>0.4</v>
      </c>
      <c r="H1075" s="105">
        <f>PRODUCT(C1075:G1075)</f>
        <v>1.952</v>
      </c>
    </row>
    <row r="1076" spans="1:8" ht="16.5">
      <c r="A1076" s="5"/>
      <c r="B1076" s="11" t="s">
        <v>211</v>
      </c>
      <c r="C1076" s="106"/>
      <c r="D1076" s="106"/>
      <c r="E1076" s="105"/>
      <c r="F1076" s="106"/>
      <c r="G1076" s="18"/>
      <c r="H1076" s="105"/>
    </row>
    <row r="1077" spans="1:8" ht="16.5">
      <c r="A1077" s="5"/>
      <c r="B1077" s="36" t="s">
        <v>214</v>
      </c>
      <c r="C1077" s="106"/>
      <c r="D1077" s="106"/>
      <c r="E1077" s="105"/>
      <c r="F1077" s="106"/>
      <c r="G1077" s="18"/>
      <c r="H1077" s="105"/>
    </row>
    <row r="1078" spans="1:8" ht="16.5">
      <c r="A1078" s="5"/>
      <c r="B1078" s="17" t="s">
        <v>147</v>
      </c>
      <c r="C1078" s="106">
        <v>8</v>
      </c>
      <c r="D1078" s="106">
        <v>1</v>
      </c>
      <c r="E1078" s="106">
        <v>1.81</v>
      </c>
      <c r="F1078" s="105">
        <v>0.45</v>
      </c>
      <c r="G1078" s="106"/>
      <c r="H1078" s="105">
        <f>PRODUCT(C1078:G1078)</f>
        <v>6.516</v>
      </c>
    </row>
    <row r="1079" spans="1:8" ht="16.5">
      <c r="A1079" s="12"/>
      <c r="B1079" s="17" t="s">
        <v>653</v>
      </c>
      <c r="C1079" s="106">
        <v>8</v>
      </c>
      <c r="D1079" s="106">
        <v>3</v>
      </c>
      <c r="E1079" s="106">
        <v>2.2599999999999998</v>
      </c>
      <c r="F1079" s="105">
        <v>0.45</v>
      </c>
      <c r="G1079" s="106"/>
      <c r="H1079" s="105">
        <f>PRODUCT(C1079:G1079)</f>
        <v>24.407999999999998</v>
      </c>
    </row>
    <row r="1080" spans="1:8" ht="16.5">
      <c r="A1080" s="12"/>
      <c r="B1080" s="17" t="s">
        <v>182</v>
      </c>
      <c r="C1080" s="106">
        <v>1</v>
      </c>
      <c r="D1080" s="106">
        <v>4</v>
      </c>
      <c r="E1080" s="106">
        <v>1.96</v>
      </c>
      <c r="F1080" s="105">
        <v>0.45</v>
      </c>
      <c r="G1080" s="106"/>
      <c r="H1080" s="105">
        <f>PRODUCT(C1080:G1080)</f>
        <v>3.528</v>
      </c>
    </row>
    <row r="1081" spans="1:8" ht="16.5">
      <c r="A1081" s="12"/>
      <c r="B1081" s="17" t="s">
        <v>213</v>
      </c>
      <c r="C1081" s="106">
        <v>1</v>
      </c>
      <c r="D1081" s="106">
        <v>1</v>
      </c>
      <c r="E1081" s="106">
        <v>1.46</v>
      </c>
      <c r="F1081" s="105">
        <v>0.45</v>
      </c>
      <c r="G1081" s="106"/>
      <c r="H1081" s="105">
        <f>PRODUCT(C1081:G1081)</f>
        <v>0.65700000000000003</v>
      </c>
    </row>
    <row r="1082" spans="1:8" ht="16.5">
      <c r="A1082" s="12"/>
      <c r="B1082" s="17" t="s">
        <v>212</v>
      </c>
      <c r="C1082" s="106">
        <v>1</v>
      </c>
      <c r="D1082" s="106">
        <v>2</v>
      </c>
      <c r="E1082" s="106">
        <v>1.96</v>
      </c>
      <c r="F1082" s="105">
        <v>0.45</v>
      </c>
      <c r="G1082" s="106"/>
      <c r="H1082" s="105">
        <f>PRODUCT(C1082:G1082)</f>
        <v>1.764</v>
      </c>
    </row>
    <row r="1083" spans="1:8" ht="16.5">
      <c r="A1083" s="5"/>
      <c r="B1083" s="36" t="s">
        <v>654</v>
      </c>
      <c r="C1083" s="106"/>
      <c r="D1083" s="106"/>
      <c r="E1083" s="105"/>
      <c r="F1083" s="106"/>
      <c r="G1083" s="18"/>
      <c r="H1083" s="105"/>
    </row>
    <row r="1084" spans="1:8" ht="16.5">
      <c r="A1084" s="5"/>
      <c r="B1084" s="17" t="s">
        <v>147</v>
      </c>
      <c r="C1084" s="106">
        <v>8</v>
      </c>
      <c r="D1084" s="106">
        <v>1</v>
      </c>
      <c r="E1084" s="105">
        <f>+E1078+F1078+F1078</f>
        <v>2.7100000000000004</v>
      </c>
      <c r="F1084" s="105"/>
      <c r="G1084" s="106">
        <v>6.25E-2</v>
      </c>
      <c r="H1084" s="105">
        <f>PRODUCT(C1084:G1084)</f>
        <v>1.3550000000000002</v>
      </c>
    </row>
    <row r="1085" spans="1:8" ht="16.5">
      <c r="A1085" s="12"/>
      <c r="B1085" s="17" t="s">
        <v>653</v>
      </c>
      <c r="C1085" s="106">
        <v>8</v>
      </c>
      <c r="D1085" s="106">
        <v>3</v>
      </c>
      <c r="E1085" s="105">
        <f>+E1079+F1079+F1079</f>
        <v>3.16</v>
      </c>
      <c r="F1085" s="105"/>
      <c r="G1085" s="106">
        <v>6.25E-2</v>
      </c>
      <c r="H1085" s="105">
        <f>PRODUCT(C1085:G1085)</f>
        <v>4.74</v>
      </c>
    </row>
    <row r="1086" spans="1:8" ht="16.5">
      <c r="A1086" s="12"/>
      <c r="B1086" s="17" t="s">
        <v>182</v>
      </c>
      <c r="C1086" s="106">
        <v>1</v>
      </c>
      <c r="D1086" s="106">
        <v>4</v>
      </c>
      <c r="E1086" s="105">
        <f>+E1080+F1080+F1080</f>
        <v>2.8600000000000003</v>
      </c>
      <c r="F1086" s="105"/>
      <c r="G1086" s="106">
        <v>6.25E-2</v>
      </c>
      <c r="H1086" s="105">
        <f>PRODUCT(C1086:G1086)</f>
        <v>0.71500000000000008</v>
      </c>
    </row>
    <row r="1087" spans="1:8" ht="16.5">
      <c r="A1087" s="12"/>
      <c r="B1087" s="17" t="s">
        <v>213</v>
      </c>
      <c r="C1087" s="106">
        <v>1</v>
      </c>
      <c r="D1087" s="106">
        <v>1</v>
      </c>
      <c r="E1087" s="105">
        <f>+E1081+F1081+F1081</f>
        <v>2.36</v>
      </c>
      <c r="F1087" s="105"/>
      <c r="G1087" s="106">
        <v>6.25E-2</v>
      </c>
      <c r="H1087" s="105">
        <f>PRODUCT(C1087:G1087)</f>
        <v>0.14749999999999999</v>
      </c>
    </row>
    <row r="1088" spans="1:8" ht="16.5">
      <c r="A1088" s="12"/>
      <c r="B1088" s="17" t="s">
        <v>212</v>
      </c>
      <c r="C1088" s="106">
        <v>1</v>
      </c>
      <c r="D1088" s="106">
        <v>2</v>
      </c>
      <c r="E1088" s="105">
        <f>+E1082+F1082+F1082</f>
        <v>2.8600000000000003</v>
      </c>
      <c r="F1088" s="105"/>
      <c r="G1088" s="106">
        <v>6.25E-2</v>
      </c>
      <c r="H1088" s="105">
        <f>PRODUCT(C1088:G1088)</f>
        <v>0.35750000000000004</v>
      </c>
    </row>
    <row r="1089" spans="1:8" ht="16.5">
      <c r="A1089" s="12"/>
      <c r="B1089" s="17"/>
      <c r="C1089" s="106"/>
      <c r="D1089" s="106"/>
      <c r="E1089" s="105"/>
      <c r="F1089" s="105"/>
      <c r="G1089" s="106"/>
      <c r="H1089" s="105">
        <v>0.04</v>
      </c>
    </row>
    <row r="1090" spans="1:8" ht="16.5">
      <c r="A1090" s="20"/>
      <c r="B1090" s="32"/>
      <c r="C1090" s="22"/>
      <c r="D1090" s="22"/>
      <c r="E1090" s="20"/>
      <c r="F1090" s="20"/>
      <c r="G1090" s="20"/>
      <c r="H1090" s="23">
        <f>SUM(H1050:H1089)</f>
        <v>438.49640000000005</v>
      </c>
    </row>
    <row r="1091" spans="1:8" ht="16.5">
      <c r="A1091" s="20"/>
      <c r="B1091" s="21"/>
      <c r="C1091" s="22"/>
      <c r="D1091" s="22"/>
      <c r="E1091" s="20"/>
      <c r="F1091" s="23" t="s">
        <v>115</v>
      </c>
      <c r="G1091" s="23">
        <v>438.5</v>
      </c>
      <c r="H1091" s="23" t="s">
        <v>544</v>
      </c>
    </row>
    <row r="1092" spans="1:8" ht="16.5">
      <c r="A1092" s="83"/>
      <c r="B1092" s="74" t="s">
        <v>143</v>
      </c>
      <c r="C1092" s="51"/>
      <c r="D1092" s="51"/>
      <c r="E1092" s="51"/>
      <c r="F1092" s="51"/>
      <c r="G1092" s="51"/>
      <c r="H1092" s="53"/>
    </row>
    <row r="1093" spans="1:8" ht="16.5">
      <c r="A1093" s="83"/>
      <c r="B1093" s="74" t="s">
        <v>144</v>
      </c>
      <c r="C1093" s="51"/>
      <c r="D1093" s="51"/>
      <c r="E1093" s="51"/>
      <c r="F1093" s="51"/>
      <c r="G1093" s="51"/>
      <c r="H1093" s="53"/>
    </row>
    <row r="1094" spans="1:8" ht="16.5">
      <c r="A1094" s="83"/>
      <c r="B1094" s="74" t="s">
        <v>145</v>
      </c>
      <c r="C1094" s="51"/>
      <c r="D1094" s="51"/>
      <c r="E1094" s="51"/>
      <c r="F1094" s="51"/>
      <c r="G1094" s="51"/>
      <c r="H1094" s="53"/>
    </row>
    <row r="1095" spans="1:8" ht="16.5">
      <c r="A1095" s="83"/>
      <c r="B1095" s="74" t="s">
        <v>154</v>
      </c>
      <c r="C1095" s="51"/>
      <c r="D1095" s="51"/>
      <c r="E1095" s="51"/>
      <c r="F1095" s="51"/>
      <c r="G1095" s="51"/>
      <c r="H1095" s="53"/>
    </row>
    <row r="1096" spans="1:8" ht="16.5">
      <c r="A1096" s="83"/>
      <c r="B1096" s="75" t="s">
        <v>251</v>
      </c>
      <c r="C1096" s="51">
        <v>1</v>
      </c>
      <c r="D1096" s="51">
        <v>8</v>
      </c>
      <c r="E1096" s="53">
        <v>6.4</v>
      </c>
      <c r="F1096" s="53"/>
      <c r="G1096" s="53">
        <v>0.45</v>
      </c>
      <c r="H1096" s="53">
        <f t="shared" ref="H1096:H1115" si="40">PRODUCT(C1096:G1096)</f>
        <v>23.040000000000003</v>
      </c>
    </row>
    <row r="1097" spans="1:8" ht="16.5">
      <c r="A1097" s="83"/>
      <c r="B1097" s="75" t="s">
        <v>252</v>
      </c>
      <c r="C1097" s="51">
        <v>1</v>
      </c>
      <c r="D1097" s="51">
        <v>6</v>
      </c>
      <c r="E1097" s="53">
        <v>6.8</v>
      </c>
      <c r="F1097" s="53"/>
      <c r="G1097" s="53">
        <v>0.45</v>
      </c>
      <c r="H1097" s="53">
        <f t="shared" si="40"/>
        <v>18.36</v>
      </c>
    </row>
    <row r="1098" spans="1:8" ht="16.5">
      <c r="A1098" s="83"/>
      <c r="B1098" s="75" t="s">
        <v>253</v>
      </c>
      <c r="C1098" s="51">
        <v>1</v>
      </c>
      <c r="D1098" s="51">
        <v>2</v>
      </c>
      <c r="E1098" s="53">
        <v>7.6</v>
      </c>
      <c r="F1098" s="53"/>
      <c r="G1098" s="53">
        <v>0.5</v>
      </c>
      <c r="H1098" s="53">
        <f t="shared" si="40"/>
        <v>7.6</v>
      </c>
    </row>
    <row r="1099" spans="1:8" ht="16.5">
      <c r="A1099" s="83"/>
      <c r="B1099" s="75" t="s">
        <v>263</v>
      </c>
      <c r="C1099" s="51">
        <v>1</v>
      </c>
      <c r="D1099" s="51">
        <v>4</v>
      </c>
      <c r="E1099" s="53">
        <v>8</v>
      </c>
      <c r="F1099" s="53"/>
      <c r="G1099" s="53">
        <v>0.5</v>
      </c>
      <c r="H1099" s="53">
        <f t="shared" si="40"/>
        <v>16</v>
      </c>
    </row>
    <row r="1100" spans="1:8" ht="16.5">
      <c r="A1100" s="83"/>
      <c r="B1100" s="75" t="s">
        <v>264</v>
      </c>
      <c r="C1100" s="51">
        <v>1</v>
      </c>
      <c r="D1100" s="51">
        <v>2</v>
      </c>
      <c r="E1100" s="53">
        <v>11.43</v>
      </c>
      <c r="F1100" s="53"/>
      <c r="G1100" s="53">
        <v>0.4</v>
      </c>
      <c r="H1100" s="53">
        <f t="shared" si="40"/>
        <v>9.1440000000000001</v>
      </c>
    </row>
    <row r="1101" spans="1:8" ht="16.5">
      <c r="A1101" s="83"/>
      <c r="B1101" s="75" t="s">
        <v>264</v>
      </c>
      <c r="C1101" s="51">
        <v>1</v>
      </c>
      <c r="D1101" s="51">
        <v>2</v>
      </c>
      <c r="E1101" s="53">
        <v>7.79</v>
      </c>
      <c r="F1101" s="53"/>
      <c r="G1101" s="53">
        <v>0.3</v>
      </c>
      <c r="H1101" s="53">
        <f t="shared" si="40"/>
        <v>4.6739999999999995</v>
      </c>
    </row>
    <row r="1102" spans="1:8" ht="16.5">
      <c r="A1102" s="83"/>
      <c r="B1102" s="75" t="s">
        <v>664</v>
      </c>
      <c r="C1102" s="51">
        <v>1</v>
      </c>
      <c r="D1102" s="51">
        <v>2</v>
      </c>
      <c r="E1102" s="53">
        <v>3</v>
      </c>
      <c r="F1102" s="53"/>
      <c r="G1102" s="53">
        <v>0.35</v>
      </c>
      <c r="H1102" s="53">
        <f t="shared" si="40"/>
        <v>2.0999999999999996</v>
      </c>
    </row>
    <row r="1103" spans="1:8" ht="16.5">
      <c r="A1103" s="83"/>
      <c r="B1103" s="74" t="s">
        <v>155</v>
      </c>
      <c r="C1103" s="51"/>
      <c r="D1103" s="51"/>
      <c r="E1103" s="116"/>
      <c r="F1103" s="51"/>
      <c r="G1103" s="54"/>
      <c r="H1103" s="53">
        <f t="shared" si="40"/>
        <v>0</v>
      </c>
    </row>
    <row r="1104" spans="1:8" ht="16.5">
      <c r="A1104" s="83"/>
      <c r="B1104" s="75" t="s">
        <v>156</v>
      </c>
      <c r="C1104" s="51">
        <v>1</v>
      </c>
      <c r="D1104" s="51">
        <v>1</v>
      </c>
      <c r="E1104" s="54">
        <v>56.98</v>
      </c>
      <c r="F1104" s="51"/>
      <c r="G1104" s="53">
        <v>0.45</v>
      </c>
      <c r="H1104" s="53">
        <f t="shared" si="40"/>
        <v>25.640999999999998</v>
      </c>
    </row>
    <row r="1105" spans="1:8" ht="16.5">
      <c r="A1105" s="83"/>
      <c r="B1105" s="75" t="s">
        <v>157</v>
      </c>
      <c r="C1105" s="51"/>
      <c r="D1105" s="51"/>
      <c r="E1105" s="54"/>
      <c r="F1105" s="51"/>
      <c r="G1105" s="53">
        <v>0.45</v>
      </c>
      <c r="H1105" s="53">
        <f t="shared" si="40"/>
        <v>0.45</v>
      </c>
    </row>
    <row r="1106" spans="1:8" ht="16.5">
      <c r="A1106" s="83"/>
      <c r="B1106" s="75" t="s">
        <v>158</v>
      </c>
      <c r="C1106" s="51">
        <v>2</v>
      </c>
      <c r="D1106" s="51">
        <v>1</v>
      </c>
      <c r="E1106" s="53">
        <v>15.53</v>
      </c>
      <c r="F1106" s="51"/>
      <c r="G1106" s="53">
        <v>0.45</v>
      </c>
      <c r="H1106" s="53">
        <f t="shared" si="40"/>
        <v>13.977</v>
      </c>
    </row>
    <row r="1107" spans="1:8" ht="16.5">
      <c r="A1107" s="83"/>
      <c r="B1107" s="75" t="s">
        <v>159</v>
      </c>
      <c r="C1107" s="51">
        <v>2</v>
      </c>
      <c r="D1107" s="51">
        <v>1</v>
      </c>
      <c r="E1107" s="53">
        <v>12.56</v>
      </c>
      <c r="F1107" s="51"/>
      <c r="G1107" s="53">
        <v>0.45</v>
      </c>
      <c r="H1107" s="53">
        <f t="shared" si="40"/>
        <v>11.304</v>
      </c>
    </row>
    <row r="1108" spans="1:8" ht="16.5">
      <c r="A1108" s="83"/>
      <c r="B1108" s="75" t="s">
        <v>160</v>
      </c>
      <c r="C1108" s="51">
        <v>2</v>
      </c>
      <c r="D1108" s="51">
        <v>1</v>
      </c>
      <c r="E1108" s="53">
        <v>12.17</v>
      </c>
      <c r="F1108" s="51"/>
      <c r="G1108" s="53">
        <v>0.45</v>
      </c>
      <c r="H1108" s="53">
        <f t="shared" si="40"/>
        <v>10.952999999999999</v>
      </c>
    </row>
    <row r="1109" spans="1:8" ht="16.5">
      <c r="A1109" s="83"/>
      <c r="B1109" s="75" t="s">
        <v>161</v>
      </c>
      <c r="C1109" s="51">
        <v>2</v>
      </c>
      <c r="D1109" s="51">
        <v>1</v>
      </c>
      <c r="E1109" s="53">
        <v>13.03</v>
      </c>
      <c r="F1109" s="51"/>
      <c r="G1109" s="53">
        <v>0.45</v>
      </c>
      <c r="H1109" s="53">
        <f t="shared" si="40"/>
        <v>11.727</v>
      </c>
    </row>
    <row r="1110" spans="1:8" ht="16.5">
      <c r="A1110" s="83"/>
      <c r="B1110" s="75" t="s">
        <v>162</v>
      </c>
      <c r="C1110" s="51">
        <v>2</v>
      </c>
      <c r="D1110" s="51">
        <v>1</v>
      </c>
      <c r="E1110" s="53">
        <v>6.74</v>
      </c>
      <c r="F1110" s="51"/>
      <c r="G1110" s="53">
        <v>0.45</v>
      </c>
      <c r="H1110" s="53">
        <f t="shared" si="40"/>
        <v>6.0660000000000007</v>
      </c>
    </row>
    <row r="1111" spans="1:8" ht="16.5">
      <c r="A1111" s="83"/>
      <c r="B1111" s="75" t="s">
        <v>163</v>
      </c>
      <c r="C1111" s="51">
        <v>1</v>
      </c>
      <c r="D1111" s="51">
        <v>1</v>
      </c>
      <c r="E1111" s="53">
        <v>11.54</v>
      </c>
      <c r="F1111" s="51"/>
      <c r="G1111" s="53">
        <v>0.45</v>
      </c>
      <c r="H1111" s="53">
        <f t="shared" si="40"/>
        <v>5.1929999999999996</v>
      </c>
    </row>
    <row r="1112" spans="1:8" ht="16.5">
      <c r="A1112" s="83"/>
      <c r="B1112" s="75" t="s">
        <v>164</v>
      </c>
      <c r="C1112" s="51">
        <v>1</v>
      </c>
      <c r="D1112" s="51">
        <v>1</v>
      </c>
      <c r="E1112" s="53">
        <v>11.17</v>
      </c>
      <c r="F1112" s="51"/>
      <c r="G1112" s="53">
        <v>0.45</v>
      </c>
      <c r="H1112" s="53">
        <f t="shared" si="40"/>
        <v>5.0265000000000004</v>
      </c>
    </row>
    <row r="1113" spans="1:8" ht="16.5">
      <c r="A1113" s="83"/>
      <c r="B1113" s="75" t="s">
        <v>165</v>
      </c>
      <c r="C1113" s="51">
        <v>1</v>
      </c>
      <c r="D1113" s="51">
        <v>2</v>
      </c>
      <c r="E1113" s="53">
        <v>1</v>
      </c>
      <c r="F1113" s="51"/>
      <c r="G1113" s="53">
        <v>0.45</v>
      </c>
      <c r="H1113" s="53">
        <f t="shared" si="40"/>
        <v>0.9</v>
      </c>
    </row>
    <row r="1114" spans="1:8" ht="16.5">
      <c r="A1114" s="83"/>
      <c r="B1114" s="75" t="s">
        <v>672</v>
      </c>
      <c r="C1114" s="51">
        <v>1</v>
      </c>
      <c r="D1114" s="51">
        <v>1</v>
      </c>
      <c r="E1114" s="53">
        <v>7.92</v>
      </c>
      <c r="F1114" s="51"/>
      <c r="G1114" s="53">
        <v>0.45</v>
      </c>
      <c r="H1114" s="53">
        <f t="shared" si="40"/>
        <v>3.5640000000000001</v>
      </c>
    </row>
    <row r="1115" spans="1:8" ht="16.5">
      <c r="A1115" s="83"/>
      <c r="B1115" s="75" t="s">
        <v>673</v>
      </c>
      <c r="C1115" s="51">
        <v>1</v>
      </c>
      <c r="D1115" s="51">
        <v>1</v>
      </c>
      <c r="E1115" s="53">
        <v>7</v>
      </c>
      <c r="F1115" s="51"/>
      <c r="G1115" s="53">
        <v>0.45</v>
      </c>
      <c r="H1115" s="53">
        <f t="shared" si="40"/>
        <v>3.15</v>
      </c>
    </row>
    <row r="1116" spans="1:8" ht="16.5">
      <c r="A1116" s="83"/>
      <c r="B1116" s="74"/>
      <c r="C1116" s="51"/>
      <c r="D1116" s="51"/>
      <c r="E1116" s="53"/>
      <c r="F1116" s="51"/>
      <c r="G1116" s="54"/>
      <c r="H1116" s="53">
        <f>SUM(H1096:H1115)</f>
        <v>178.86950000000002</v>
      </c>
    </row>
    <row r="1117" spans="1:8" ht="16.5">
      <c r="A1117" s="83"/>
      <c r="B1117" s="74"/>
      <c r="C1117" s="51"/>
      <c r="D1117" s="51"/>
      <c r="E1117" s="53"/>
      <c r="F1117" s="23" t="s">
        <v>115</v>
      </c>
      <c r="G1117" s="23">
        <v>178.9</v>
      </c>
      <c r="H1117" s="109" t="s">
        <v>674</v>
      </c>
    </row>
    <row r="1118" spans="1:8" ht="16.5">
      <c r="A1118" s="20"/>
      <c r="C1118" s="22"/>
      <c r="D1118" s="22"/>
      <c r="E1118" s="20"/>
      <c r="F1118" s="23"/>
      <c r="G1118" s="23"/>
      <c r="H1118" s="23"/>
    </row>
    <row r="1119" spans="1:8" ht="16.5">
      <c r="A1119" s="20"/>
      <c r="B1119" s="32" t="s">
        <v>655</v>
      </c>
      <c r="C1119" s="22"/>
      <c r="D1119" s="22"/>
      <c r="E1119" s="20"/>
      <c r="F1119" s="23"/>
      <c r="G1119" s="23"/>
      <c r="H1119" s="23"/>
    </row>
    <row r="1120" spans="1:8" ht="16.5">
      <c r="A1120" s="12"/>
      <c r="B1120" s="17" t="s">
        <v>656</v>
      </c>
      <c r="C1120" s="106">
        <v>2</v>
      </c>
      <c r="D1120" s="106">
        <v>4</v>
      </c>
      <c r="E1120" s="105">
        <f>(1.031+1)*2</f>
        <v>4.0619999999999994</v>
      </c>
      <c r="F1120" s="106"/>
      <c r="G1120" s="105">
        <v>1</v>
      </c>
      <c r="H1120" s="105">
        <f>ROUND(PRODUCT(C1120:G1120),2)</f>
        <v>32.5</v>
      </c>
    </row>
    <row r="1121" spans="1:8" ht="16.5">
      <c r="A1121" s="12"/>
      <c r="B1121" s="17" t="s">
        <v>657</v>
      </c>
      <c r="C1121" s="106">
        <v>3</v>
      </c>
      <c r="D1121" s="106">
        <v>1</v>
      </c>
      <c r="E1121" s="105">
        <f>(4.875+1.3)*2</f>
        <v>12.35</v>
      </c>
      <c r="F1121" s="106"/>
      <c r="G1121" s="105">
        <v>0.81</v>
      </c>
      <c r="H1121" s="105">
        <f>ROUND(PRODUCT(C1121:G1121),2)</f>
        <v>30.01</v>
      </c>
    </row>
    <row r="1122" spans="1:8" ht="16.5">
      <c r="A1122" s="20"/>
      <c r="B1122" s="21" t="s">
        <v>343</v>
      </c>
      <c r="C1122" s="22"/>
      <c r="D1122" s="22"/>
      <c r="E1122" s="20"/>
      <c r="F1122" s="20"/>
      <c r="G1122" s="20"/>
      <c r="H1122" s="20">
        <f>I1123-I1122</f>
        <v>0</v>
      </c>
    </row>
    <row r="1123" spans="1:8" ht="16.5">
      <c r="A1123" s="20"/>
      <c r="B1123" s="32"/>
      <c r="C1123" s="22"/>
      <c r="D1123" s="22"/>
      <c r="E1123" s="20"/>
      <c r="F1123" s="20"/>
      <c r="G1123" s="20"/>
      <c r="H1123" s="23">
        <f>SUM(H1120:H1122)</f>
        <v>62.510000000000005</v>
      </c>
    </row>
    <row r="1124" spans="1:8" ht="16.5">
      <c r="A1124" s="20"/>
      <c r="B1124" s="21"/>
      <c r="C1124" s="22"/>
      <c r="D1124" s="22"/>
      <c r="E1124" s="20"/>
      <c r="F1124" s="23" t="s">
        <v>115</v>
      </c>
      <c r="G1124" s="6">
        <f>ROUNDUP(H1123,1)</f>
        <v>62.6</v>
      </c>
      <c r="H1124" s="23" t="s">
        <v>544</v>
      </c>
    </row>
    <row r="1125" spans="1:8" ht="33">
      <c r="A1125" s="94" t="s">
        <v>729</v>
      </c>
      <c r="B1125" s="95" t="s">
        <v>730</v>
      </c>
      <c r="C1125" s="22"/>
      <c r="D1125" s="22"/>
      <c r="E1125" s="20"/>
      <c r="F1125" s="23"/>
      <c r="G1125" s="6"/>
      <c r="H1125" s="23"/>
    </row>
    <row r="1126" spans="1:8" ht="16.5">
      <c r="A1126" s="20"/>
      <c r="B1126" s="21" t="s">
        <v>589</v>
      </c>
      <c r="C1126" s="22">
        <v>8</v>
      </c>
      <c r="D1126" s="22">
        <v>2</v>
      </c>
      <c r="E1126" s="20">
        <v>0.75</v>
      </c>
      <c r="F1126" s="23"/>
      <c r="G1126" s="105">
        <v>2.1</v>
      </c>
      <c r="H1126" s="6">
        <f>ROUND(PRODUCT(C1126:G1126),2)</f>
        <v>25.2</v>
      </c>
    </row>
    <row r="1127" spans="1:8" ht="16.5">
      <c r="A1127" s="20"/>
      <c r="B1127" s="21"/>
      <c r="C1127" s="22"/>
      <c r="D1127" s="22"/>
      <c r="E1127" s="20"/>
      <c r="F1127" s="23" t="s">
        <v>115</v>
      </c>
      <c r="G1127" s="23">
        <v>25.2</v>
      </c>
      <c r="H1127" s="109" t="s">
        <v>674</v>
      </c>
    </row>
    <row r="1128" spans="1:8" ht="33">
      <c r="A1128" s="5">
        <v>22.1</v>
      </c>
      <c r="B1128" s="11" t="s">
        <v>658</v>
      </c>
      <c r="C1128" s="106"/>
      <c r="D1128" s="106"/>
      <c r="E1128" s="106"/>
      <c r="F1128" s="106"/>
      <c r="G1128" s="106"/>
      <c r="H1128" s="105"/>
    </row>
    <row r="1129" spans="1:8" ht="16.5">
      <c r="A1129" s="12"/>
      <c r="B1129" s="17" t="s">
        <v>328</v>
      </c>
      <c r="C1129" s="106">
        <v>1</v>
      </c>
      <c r="D1129" s="106">
        <v>8</v>
      </c>
      <c r="E1129" s="106">
        <v>0.9</v>
      </c>
      <c r="F1129" s="106"/>
      <c r="G1129" s="106">
        <v>2.0499999999999998</v>
      </c>
      <c r="H1129" s="105">
        <f>PRODUCT(C1129:G1129)</f>
        <v>14.76</v>
      </c>
    </row>
    <row r="1130" spans="1:8" ht="16.5">
      <c r="A1130" s="20"/>
      <c r="B1130" s="21" t="s">
        <v>343</v>
      </c>
      <c r="C1130" s="22"/>
      <c r="D1130" s="22"/>
      <c r="E1130" s="20"/>
      <c r="F1130" s="20"/>
      <c r="G1130" s="20"/>
      <c r="H1130" s="20">
        <f>I1131-I1130</f>
        <v>0</v>
      </c>
    </row>
    <row r="1131" spans="1:8" ht="16.5">
      <c r="A1131" s="20"/>
      <c r="B1131" s="32"/>
      <c r="C1131" s="22"/>
      <c r="D1131" s="22"/>
      <c r="E1131" s="20"/>
      <c r="F1131" s="20"/>
      <c r="G1131" s="20"/>
      <c r="H1131" s="23">
        <f>SUM(H1129:H1130)</f>
        <v>14.76</v>
      </c>
    </row>
    <row r="1132" spans="1:8" ht="16.5">
      <c r="A1132" s="20"/>
      <c r="B1132" s="21"/>
      <c r="C1132" s="22"/>
      <c r="D1132" s="22"/>
      <c r="E1132" s="20"/>
      <c r="F1132" s="23" t="s">
        <v>115</v>
      </c>
      <c r="G1132" s="6">
        <f>ROUNDUP(H1131,1)</f>
        <v>14.799999999999999</v>
      </c>
      <c r="H1132" s="23" t="s">
        <v>360</v>
      </c>
    </row>
    <row r="1133" spans="1:8" ht="33">
      <c r="A1133" s="5" t="s">
        <v>329</v>
      </c>
      <c r="B1133" s="11" t="s">
        <v>112</v>
      </c>
      <c r="C1133" s="106"/>
      <c r="D1133" s="106"/>
      <c r="E1133" s="106"/>
      <c r="F1133" s="106"/>
      <c r="G1133" s="106"/>
      <c r="H1133" s="105"/>
    </row>
    <row r="1134" spans="1:8" ht="16.5">
      <c r="A1134" s="12"/>
      <c r="B1134" s="17" t="s">
        <v>330</v>
      </c>
      <c r="C1134" s="106">
        <v>2</v>
      </c>
      <c r="D1134" s="106">
        <v>8</v>
      </c>
      <c r="E1134" s="106">
        <v>0.8</v>
      </c>
      <c r="F1134" s="106"/>
      <c r="G1134" s="106">
        <v>2.0499999999999998</v>
      </c>
      <c r="H1134" s="105">
        <f>PRODUCT(C1134:G1134)</f>
        <v>26.24</v>
      </c>
    </row>
    <row r="1135" spans="1:8" ht="16.5">
      <c r="A1135" s="20"/>
      <c r="B1135" s="21" t="s">
        <v>343</v>
      </c>
      <c r="C1135" s="22"/>
      <c r="D1135" s="22"/>
      <c r="E1135" s="20"/>
      <c r="F1135" s="20"/>
      <c r="G1135" s="20"/>
      <c r="H1135" s="20">
        <f>I1136-I1135</f>
        <v>0</v>
      </c>
    </row>
    <row r="1136" spans="1:8" ht="16.5">
      <c r="A1136" s="20"/>
      <c r="B1136" s="32"/>
      <c r="C1136" s="22"/>
      <c r="D1136" s="22"/>
      <c r="E1136" s="20"/>
      <c r="F1136" s="20"/>
      <c r="G1136" s="20"/>
      <c r="H1136" s="23">
        <f>SUM(H1134:H1135)</f>
        <v>26.24</v>
      </c>
    </row>
    <row r="1137" spans="1:8" ht="16.5">
      <c r="A1137" s="20"/>
      <c r="B1137" s="21"/>
      <c r="C1137" s="22"/>
      <c r="D1137" s="22"/>
      <c r="E1137" s="20"/>
      <c r="F1137" s="23" t="s">
        <v>115</v>
      </c>
      <c r="G1137" s="6">
        <f>ROUNDUP(H1136,1)</f>
        <v>26.3</v>
      </c>
      <c r="H1137" s="23" t="s">
        <v>360</v>
      </c>
    </row>
    <row r="1138" spans="1:8" ht="33">
      <c r="A1138" s="5">
        <v>58.4</v>
      </c>
      <c r="B1138" s="11" t="s">
        <v>332</v>
      </c>
      <c r="C1138" s="106"/>
      <c r="D1138" s="106"/>
      <c r="E1138" s="106"/>
      <c r="F1138" s="106"/>
      <c r="G1138" s="106"/>
      <c r="H1138" s="105"/>
    </row>
    <row r="1139" spans="1:8" ht="16.5">
      <c r="A1139" s="12"/>
      <c r="B1139" s="17" t="s">
        <v>113</v>
      </c>
      <c r="C1139" s="106">
        <v>8</v>
      </c>
      <c r="D1139" s="106">
        <v>2</v>
      </c>
      <c r="E1139" s="106">
        <v>1.5</v>
      </c>
      <c r="F1139" s="106"/>
      <c r="G1139" s="106"/>
      <c r="H1139" s="105">
        <f>PRODUCT(C1139:G1139)</f>
        <v>24</v>
      </c>
    </row>
    <row r="1140" spans="1:8" ht="16.5">
      <c r="A1140" s="12"/>
      <c r="B1140" s="17" t="s">
        <v>659</v>
      </c>
      <c r="C1140" s="106">
        <v>8</v>
      </c>
      <c r="D1140" s="106">
        <v>1</v>
      </c>
      <c r="E1140" s="106">
        <v>2</v>
      </c>
      <c r="F1140" s="106"/>
      <c r="G1140" s="106"/>
      <c r="H1140" s="105">
        <f>PRODUCT(C1140:G1140)</f>
        <v>16</v>
      </c>
    </row>
    <row r="1141" spans="1:8" ht="16.5">
      <c r="A1141" s="12"/>
      <c r="B1141" s="17"/>
      <c r="C1141" s="106"/>
      <c r="D1141" s="106"/>
      <c r="E1141" s="106"/>
      <c r="F1141" s="106"/>
      <c r="G1141" s="106"/>
      <c r="H1141" s="6">
        <f>SUM(H1139:H1140)</f>
        <v>40</v>
      </c>
    </row>
    <row r="1142" spans="1:8" ht="16.5">
      <c r="A1142" s="12"/>
      <c r="B1142" s="17"/>
      <c r="C1142" s="106"/>
      <c r="D1142" s="106"/>
      <c r="E1142" s="106"/>
      <c r="F1142" s="104" t="s">
        <v>115</v>
      </c>
      <c r="G1142" s="6">
        <f>ROUNDUP(H1141,1)</f>
        <v>40</v>
      </c>
      <c r="H1142" s="6" t="s">
        <v>544</v>
      </c>
    </row>
    <row r="1143" spans="1:8" ht="16.5">
      <c r="A1143" s="5"/>
      <c r="B1143" s="17"/>
      <c r="C1143" s="106"/>
      <c r="D1143" s="106"/>
      <c r="E1143" s="106"/>
      <c r="F1143" s="106"/>
      <c r="G1143" s="106"/>
      <c r="H1143" s="6"/>
    </row>
    <row r="1144" spans="1:8" ht="16.5">
      <c r="A1144" s="5">
        <v>112.1</v>
      </c>
      <c r="B1144" s="11" t="s">
        <v>227</v>
      </c>
      <c r="C1144" s="106">
        <v>8</v>
      </c>
      <c r="D1144" s="106">
        <v>1</v>
      </c>
      <c r="E1144" s="106"/>
      <c r="F1144" s="106"/>
      <c r="G1144" s="106"/>
      <c r="H1144" s="6">
        <f>PRODUCT(C1144:G1144)</f>
        <v>8</v>
      </c>
    </row>
    <row r="1145" spans="1:8" ht="16.5">
      <c r="A1145" s="5"/>
      <c r="B1145" s="17"/>
      <c r="C1145" s="106"/>
      <c r="D1145" s="106"/>
      <c r="E1145" s="106"/>
      <c r="F1145" s="104" t="s">
        <v>115</v>
      </c>
      <c r="G1145" s="6">
        <f>ROUNDUP(H1144,1)</f>
        <v>8</v>
      </c>
      <c r="H1145" s="6" t="s">
        <v>339</v>
      </c>
    </row>
    <row r="1146" spans="1:8" ht="33">
      <c r="A1146" s="5">
        <v>344.2</v>
      </c>
      <c r="B1146" s="11" t="s">
        <v>114</v>
      </c>
      <c r="C1146" s="106"/>
      <c r="D1146" s="106"/>
      <c r="E1146" s="106"/>
      <c r="F1146" s="106"/>
      <c r="G1146" s="106"/>
      <c r="H1146" s="105"/>
    </row>
    <row r="1147" spans="1:8" ht="16.5">
      <c r="A1147" s="5"/>
      <c r="B1147" s="17" t="s">
        <v>333</v>
      </c>
      <c r="C1147" s="106">
        <v>8</v>
      </c>
      <c r="D1147" s="106">
        <v>2</v>
      </c>
      <c r="E1147" s="106"/>
      <c r="F1147" s="106"/>
      <c r="G1147" s="106"/>
      <c r="H1147" s="6">
        <f>PRODUCT(C1147:G1147)</f>
        <v>16</v>
      </c>
    </row>
    <row r="1148" spans="1:8" ht="16.5">
      <c r="A1148" s="5"/>
      <c r="B1148" s="17"/>
      <c r="C1148" s="106"/>
      <c r="D1148" s="106"/>
      <c r="E1148" s="106"/>
      <c r="F1148" s="104" t="s">
        <v>115</v>
      </c>
      <c r="G1148" s="6">
        <f>ROUNDUP(H1147,1)</f>
        <v>16</v>
      </c>
      <c r="H1148" s="6" t="s">
        <v>339</v>
      </c>
    </row>
    <row r="1149" spans="1:8" ht="16.5">
      <c r="A1149" s="5">
        <v>383</v>
      </c>
      <c r="B1149" s="11" t="s">
        <v>220</v>
      </c>
      <c r="C1149" s="106"/>
      <c r="D1149" s="106"/>
      <c r="E1149" s="106"/>
      <c r="F1149" s="106"/>
      <c r="G1149" s="106"/>
      <c r="H1149" s="105"/>
    </row>
    <row r="1150" spans="1:8" ht="16.5">
      <c r="A1150" s="5"/>
      <c r="B1150" s="17" t="s">
        <v>87</v>
      </c>
      <c r="C1150" s="106">
        <v>8</v>
      </c>
      <c r="D1150" s="106">
        <v>1</v>
      </c>
      <c r="E1150" s="106"/>
      <c r="F1150" s="106"/>
      <c r="G1150" s="106"/>
      <c r="H1150" s="6">
        <f>PRODUCT(C1150:G1150)</f>
        <v>8</v>
      </c>
    </row>
    <row r="1151" spans="1:8" ht="16.5">
      <c r="A1151" s="5"/>
      <c r="B1151" s="17"/>
      <c r="C1151" s="106"/>
      <c r="D1151" s="106"/>
      <c r="E1151" s="106"/>
      <c r="F1151" s="104" t="s">
        <v>115</v>
      </c>
      <c r="G1151" s="6">
        <f>ROUNDUP(H1150,1)</f>
        <v>8</v>
      </c>
      <c r="H1151" s="6" t="s">
        <v>339</v>
      </c>
    </row>
    <row r="1152" spans="1:8" ht="33">
      <c r="A1152" s="5">
        <v>383.1</v>
      </c>
      <c r="B1152" s="11" t="s">
        <v>660</v>
      </c>
      <c r="C1152" s="106"/>
      <c r="D1152" s="106"/>
      <c r="E1152" s="106"/>
      <c r="F1152" s="106"/>
      <c r="G1152" s="106"/>
      <c r="H1152" s="105"/>
    </row>
    <row r="1153" spans="1:8" ht="16.5">
      <c r="A1153" s="5"/>
      <c r="B1153" s="17" t="s">
        <v>661</v>
      </c>
      <c r="C1153" s="106">
        <v>8</v>
      </c>
      <c r="D1153" s="106">
        <v>1</v>
      </c>
      <c r="E1153" s="106">
        <f>1.73+2.5+0.6</f>
        <v>4.83</v>
      </c>
      <c r="F1153" s="106"/>
      <c r="G1153" s="106"/>
      <c r="H1153" s="105">
        <f>PRODUCT(C1153:G1153)</f>
        <v>38.64</v>
      </c>
    </row>
    <row r="1154" spans="1:8" ht="16.5">
      <c r="A1154" s="5"/>
      <c r="B1154" s="17"/>
      <c r="C1154" s="106"/>
      <c r="D1154" s="106"/>
      <c r="E1154" s="106"/>
      <c r="F1154" s="104" t="s">
        <v>115</v>
      </c>
      <c r="G1154" s="6">
        <f>ROUNDUP(H1153,1)</f>
        <v>38.700000000000003</v>
      </c>
      <c r="H1154" s="6" t="s">
        <v>544</v>
      </c>
    </row>
    <row r="1155" spans="1:8" ht="16.5">
      <c r="A1155" s="5">
        <v>383.2</v>
      </c>
      <c r="B1155" s="11" t="s">
        <v>662</v>
      </c>
      <c r="C1155" s="106"/>
      <c r="D1155" s="106"/>
      <c r="E1155" s="106"/>
      <c r="F1155" s="106"/>
      <c r="G1155" s="106"/>
      <c r="H1155" s="105"/>
    </row>
    <row r="1156" spans="1:8" ht="16.5">
      <c r="A1156" s="5"/>
      <c r="B1156" s="17" t="s">
        <v>663</v>
      </c>
      <c r="C1156" s="106">
        <v>8</v>
      </c>
      <c r="D1156" s="106">
        <v>3</v>
      </c>
      <c r="E1156" s="106"/>
      <c r="F1156" s="106"/>
      <c r="G1156" s="106"/>
      <c r="H1156" s="105">
        <f>PRODUCT(C1156:G1156)</f>
        <v>24</v>
      </c>
    </row>
    <row r="1157" spans="1:8" ht="16.5">
      <c r="A1157" s="5"/>
      <c r="B1157" s="11"/>
      <c r="C1157" s="106"/>
      <c r="D1157" s="106"/>
      <c r="E1157" s="106"/>
      <c r="F1157" s="104" t="s">
        <v>115</v>
      </c>
      <c r="G1157" s="6">
        <f>ROUNDUP(H1156,1)</f>
        <v>24</v>
      </c>
      <c r="H1157" s="6" t="s">
        <v>339</v>
      </c>
    </row>
    <row r="1158" spans="1:8" ht="16.5">
      <c r="A1158" s="5"/>
      <c r="B1158" s="11" t="s">
        <v>228</v>
      </c>
      <c r="C1158" s="106"/>
      <c r="D1158" s="106"/>
      <c r="E1158" s="106"/>
      <c r="F1158" s="106"/>
      <c r="G1158" s="104"/>
      <c r="H1158" s="6"/>
    </row>
    <row r="1159" spans="1:8" ht="33">
      <c r="A1159" s="5" t="s">
        <v>334</v>
      </c>
      <c r="B1159" s="11" t="s">
        <v>229</v>
      </c>
      <c r="C1159" s="106">
        <v>1</v>
      </c>
      <c r="D1159" s="106">
        <v>2</v>
      </c>
      <c r="E1159" s="106"/>
      <c r="F1159" s="106"/>
      <c r="G1159" s="106"/>
      <c r="H1159" s="105">
        <f>PRODUCT(C1159:G1159)</f>
        <v>2</v>
      </c>
    </row>
    <row r="1160" spans="1:8" ht="16.5">
      <c r="A1160" s="5"/>
      <c r="B1160" s="11"/>
      <c r="C1160" s="106"/>
      <c r="D1160" s="106"/>
      <c r="E1160" s="106"/>
      <c r="F1160" s="104" t="s">
        <v>115</v>
      </c>
      <c r="G1160" s="6">
        <f>ROUNDUP(H1159,1)</f>
        <v>2</v>
      </c>
      <c r="H1160" s="6" t="s">
        <v>339</v>
      </c>
    </row>
    <row r="1161" spans="1:8" ht="33">
      <c r="A1161" s="5" t="s">
        <v>335</v>
      </c>
      <c r="B1161" s="11" t="s">
        <v>230</v>
      </c>
      <c r="C1161" s="106">
        <v>1</v>
      </c>
      <c r="D1161" s="106">
        <v>2</v>
      </c>
      <c r="E1161" s="106">
        <v>3</v>
      </c>
      <c r="F1161" s="106"/>
      <c r="G1161" s="106"/>
      <c r="H1161" s="105">
        <f>PRODUCT(C1161:G1161)</f>
        <v>6</v>
      </c>
    </row>
    <row r="1162" spans="1:8" ht="16.5">
      <c r="A1162" s="12"/>
      <c r="B1162" s="17"/>
      <c r="C1162" s="106"/>
      <c r="D1162" s="106"/>
      <c r="E1162" s="106"/>
      <c r="F1162" s="104" t="s">
        <v>115</v>
      </c>
      <c r="G1162" s="6">
        <f>ROUNDUP(H1161,1)</f>
        <v>6</v>
      </c>
      <c r="H1162" s="6" t="s">
        <v>544</v>
      </c>
    </row>
    <row r="1163" spans="1:8" ht="16.5">
      <c r="A1163" s="12"/>
      <c r="B1163" s="17"/>
      <c r="C1163" s="106"/>
      <c r="D1163" s="106"/>
      <c r="E1163" s="106"/>
      <c r="F1163" s="106"/>
      <c r="G1163" s="106"/>
      <c r="H1163" s="105"/>
    </row>
    <row r="1164" spans="1:8" ht="18.75" customHeight="1">
      <c r="A1164" s="159" t="s">
        <v>757</v>
      </c>
      <c r="B1164" s="160"/>
      <c r="C1164" s="160"/>
      <c r="D1164" s="160"/>
      <c r="E1164" s="160"/>
      <c r="F1164" s="160"/>
      <c r="G1164" s="160"/>
      <c r="H1164" s="161"/>
    </row>
    <row r="1165" spans="1:8" ht="51.75" customHeight="1">
      <c r="A1165" s="133"/>
      <c r="B1165" s="140" t="s">
        <v>744</v>
      </c>
      <c r="C1165" s="132"/>
      <c r="D1165" s="132"/>
      <c r="E1165" s="132"/>
      <c r="F1165" s="132"/>
      <c r="G1165" s="132"/>
      <c r="H1165" s="135"/>
    </row>
    <row r="1166" spans="1:8" ht="21.75" customHeight="1">
      <c r="A1166" s="133"/>
      <c r="B1166" s="141" t="s">
        <v>756</v>
      </c>
      <c r="C1166" s="132"/>
      <c r="D1166" s="132"/>
      <c r="E1166" s="132"/>
      <c r="F1166" s="132"/>
      <c r="G1166" s="132"/>
      <c r="H1166" s="135"/>
    </row>
    <row r="1167" spans="1:8" ht="21.75" customHeight="1">
      <c r="A1167" s="133"/>
      <c r="B1167" s="141" t="s">
        <v>745</v>
      </c>
      <c r="C1167" s="132"/>
      <c r="D1167" s="132"/>
      <c r="E1167" s="132"/>
      <c r="F1167" s="132"/>
      <c r="G1167" s="132"/>
      <c r="H1167" s="135"/>
    </row>
    <row r="1168" spans="1:8" ht="21.75" customHeight="1">
      <c r="A1168" s="133"/>
      <c r="B1168" s="134" t="s">
        <v>746</v>
      </c>
      <c r="C1168" s="132">
        <v>1</v>
      </c>
      <c r="D1168" s="132">
        <v>6</v>
      </c>
      <c r="E1168" s="132">
        <v>2.7</v>
      </c>
      <c r="F1168" s="132">
        <v>1.03</v>
      </c>
      <c r="G1168" s="135" t="s">
        <v>747</v>
      </c>
      <c r="H1168" s="131">
        <f>PRODUCT(C1168:G1168)</f>
        <v>16.686000000000003</v>
      </c>
    </row>
    <row r="1169" spans="1:8" ht="21.75" customHeight="1">
      <c r="A1169" s="133"/>
      <c r="B1169" s="134" t="s">
        <v>748</v>
      </c>
      <c r="C1169" s="132">
        <v>1</v>
      </c>
      <c r="D1169" s="132">
        <v>6</v>
      </c>
      <c r="E1169" s="132">
        <v>7.46</v>
      </c>
      <c r="F1169" s="132" t="s">
        <v>747</v>
      </c>
      <c r="G1169" s="135">
        <v>0.45</v>
      </c>
      <c r="H1169" s="131">
        <f t="shared" ref="H1169:H1174" si="41">PRODUCT(C1169:G1169)</f>
        <v>20.141999999999999</v>
      </c>
    </row>
    <row r="1170" spans="1:8" ht="21.75" customHeight="1">
      <c r="A1170" s="133"/>
      <c r="B1170" s="134"/>
      <c r="C1170" s="132">
        <v>2</v>
      </c>
      <c r="D1170" s="132">
        <v>6</v>
      </c>
      <c r="E1170" s="132">
        <v>0.45</v>
      </c>
      <c r="F1170" s="132" t="s">
        <v>747</v>
      </c>
      <c r="G1170" s="135">
        <v>0.45</v>
      </c>
      <c r="H1170" s="131">
        <f t="shared" si="41"/>
        <v>2.4300000000000002</v>
      </c>
    </row>
    <row r="1171" spans="1:8" ht="21.75" customHeight="1">
      <c r="A1171" s="133"/>
      <c r="B1171" s="134" t="s">
        <v>749</v>
      </c>
      <c r="C1171" s="132">
        <v>-1</v>
      </c>
      <c r="D1171" s="132">
        <v>6</v>
      </c>
      <c r="E1171" s="132">
        <v>0.45</v>
      </c>
      <c r="F1171" s="132">
        <v>0.1</v>
      </c>
      <c r="G1171" s="135" t="s">
        <v>747</v>
      </c>
      <c r="H1171" s="131">
        <f t="shared" si="41"/>
        <v>-0.27</v>
      </c>
    </row>
    <row r="1172" spans="1:8" ht="21.75" customHeight="1">
      <c r="A1172" s="133"/>
      <c r="B1172" s="140" t="s">
        <v>750</v>
      </c>
      <c r="C1172" s="132"/>
      <c r="D1172" s="132"/>
      <c r="E1172" s="132"/>
      <c r="F1172" s="132"/>
      <c r="G1172" s="135"/>
      <c r="H1172" s="131"/>
    </row>
    <row r="1173" spans="1:8" ht="21.75" customHeight="1">
      <c r="A1173" s="133"/>
      <c r="B1173" s="134" t="s">
        <v>751</v>
      </c>
      <c r="C1173" s="132">
        <v>1</v>
      </c>
      <c r="D1173" s="132">
        <v>6</v>
      </c>
      <c r="E1173" s="132">
        <v>2.35</v>
      </c>
      <c r="F1173" s="132">
        <v>1.03</v>
      </c>
      <c r="G1173" s="135" t="s">
        <v>747</v>
      </c>
      <c r="H1173" s="131">
        <f t="shared" si="41"/>
        <v>14.523000000000001</v>
      </c>
    </row>
    <row r="1174" spans="1:8" ht="21.75" customHeight="1">
      <c r="A1174" s="133"/>
      <c r="B1174" s="134" t="s">
        <v>752</v>
      </c>
      <c r="C1174" s="132">
        <v>1</v>
      </c>
      <c r="D1174" s="132">
        <v>6</v>
      </c>
      <c r="E1174" s="132">
        <v>6.76</v>
      </c>
      <c r="F1174" s="132" t="s">
        <v>747</v>
      </c>
      <c r="G1174" s="135">
        <v>0.27</v>
      </c>
      <c r="H1174" s="131">
        <f t="shared" si="41"/>
        <v>10.951200000000002</v>
      </c>
    </row>
    <row r="1175" spans="1:8" ht="21.75" customHeight="1">
      <c r="A1175" s="133"/>
      <c r="B1175" s="134"/>
      <c r="C1175" s="132"/>
      <c r="D1175" s="132"/>
      <c r="E1175" s="132"/>
      <c r="F1175" s="136"/>
      <c r="G1175" s="137" t="s">
        <v>753</v>
      </c>
      <c r="H1175" s="138">
        <f>SUM(H1168:H1174)</f>
        <v>64.46220000000001</v>
      </c>
    </row>
    <row r="1176" spans="1:8" ht="21.75" customHeight="1">
      <c r="A1176" s="133"/>
      <c r="B1176" s="134"/>
      <c r="C1176" s="132"/>
      <c r="D1176" s="132"/>
      <c r="E1176" s="132"/>
      <c r="F1176" s="136" t="s">
        <v>115</v>
      </c>
      <c r="G1176" s="137">
        <v>64.5</v>
      </c>
      <c r="H1176" s="139" t="s">
        <v>754</v>
      </c>
    </row>
  </sheetData>
  <mergeCells count="6">
    <mergeCell ref="A1164:H1164"/>
    <mergeCell ref="A1:H1"/>
    <mergeCell ref="A2:H2"/>
    <mergeCell ref="A3:H3"/>
    <mergeCell ref="C4:D4"/>
    <mergeCell ref="C711:D711"/>
  </mergeCells>
  <pageMargins left="0.5" right="0.38" top="0.35" bottom="0.18" header="0.3" footer="0.16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6 IN 1</vt:lpstr>
      <vt:lpstr>8 IN 1</vt:lpstr>
      <vt:lpstr>Chart1</vt:lpstr>
      <vt:lpstr>Chart2</vt:lpstr>
      <vt:lpstr>'6 IN 1'!Print_Area</vt:lpstr>
      <vt:lpstr>'8 IN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2023-04-19T07:27:48Z</dcterms:modified>
</cp:coreProperties>
</file>