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240" windowWidth="19440" windowHeight="7770" activeTab="7"/>
  </bookViews>
  <sheets>
    <sheet name="SULLIVAN" sheetId="1" r:id="rId1"/>
    <sheet name="codng" sheetId="6" r:id="rId2"/>
    <sheet name="detail" sheetId="3" r:id="rId3"/>
    <sheet name="New Abst" sheetId="4" r:id="rId4"/>
    <sheet name="CS" sheetId="7" r:id="rId5"/>
    <sheet name="New Abst (2)" sheetId="8" r:id="rId6"/>
    <sheet name="Ann-" sheetId="5" r:id="rId7"/>
    <sheet name="CS (2)" sheetId="9" r:id="rId8"/>
  </sheets>
  <definedNames>
    <definedName name="_______ach1" localSheetId="4">#REF!</definedName>
    <definedName name="_______ach1" localSheetId="7">#REF!</definedName>
    <definedName name="_______ach1" localSheetId="5">#REF!</definedName>
    <definedName name="_______ach1">#REF!</definedName>
    <definedName name="_______RWE1" localSheetId="4">#REF!</definedName>
    <definedName name="_______RWE1" localSheetId="7">#REF!</definedName>
    <definedName name="_______RWE1" localSheetId="5">#REF!</definedName>
    <definedName name="_______RWE1">#REF!</definedName>
    <definedName name="_____ach1" localSheetId="4">#REF!</definedName>
    <definedName name="_____ach1" localSheetId="7">#REF!</definedName>
    <definedName name="_____ach1" localSheetId="5">#REF!</definedName>
    <definedName name="_____ach1">#REF!</definedName>
    <definedName name="_____RWE1" localSheetId="4">#REF!</definedName>
    <definedName name="_____RWE1" localSheetId="7">#REF!</definedName>
    <definedName name="_____RWE1" localSheetId="5">#REF!</definedName>
    <definedName name="_____RWE1">#REF!</definedName>
    <definedName name="___ach1" localSheetId="4">#REF!</definedName>
    <definedName name="___ach1" localSheetId="7">#REF!</definedName>
    <definedName name="___ach1" localSheetId="5">#REF!</definedName>
    <definedName name="___ach1">#REF!</definedName>
    <definedName name="___RWE1" localSheetId="4">#REF!</definedName>
    <definedName name="___RWE1" localSheetId="7">#REF!</definedName>
    <definedName name="___RWE1" localSheetId="5">#REF!</definedName>
    <definedName name="___RWE1">#REF!</definedName>
    <definedName name="__ach1" localSheetId="4">#REF!</definedName>
    <definedName name="__ach1" localSheetId="7">#REF!</definedName>
    <definedName name="__ach1" localSheetId="5">#REF!</definedName>
    <definedName name="__ach1">#REF!</definedName>
    <definedName name="__RWE1" localSheetId="4">#REF!</definedName>
    <definedName name="__RWE1" localSheetId="7">#REF!</definedName>
    <definedName name="__RWE1" localSheetId="5">#REF!</definedName>
    <definedName name="__RWE1">#REF!</definedName>
    <definedName name="_ach1" localSheetId="4">#REF!</definedName>
    <definedName name="_ach1" localSheetId="7">#REF!</definedName>
    <definedName name="_ach1" localSheetId="5">#REF!</definedName>
    <definedName name="_ach1">#REF!</definedName>
    <definedName name="_RWE1" localSheetId="4">#REF!</definedName>
    <definedName name="_RWE1" localSheetId="7">#REF!</definedName>
    <definedName name="_RWE1" localSheetId="5">#REF!</definedName>
    <definedName name="_RWE1">#REF!</definedName>
    <definedName name="a" localSheetId="4">#REF!</definedName>
    <definedName name="a" localSheetId="7">#REF!</definedName>
    <definedName name="a" localSheetId="5">#REF!</definedName>
    <definedName name="a">#REF!</definedName>
    <definedName name="abh" localSheetId="4">#REF!</definedName>
    <definedName name="abh" localSheetId="7">#REF!</definedName>
    <definedName name="abh" localSheetId="5">#REF!</definedName>
    <definedName name="abh">#REF!</definedName>
    <definedName name="ablk" localSheetId="4">#REF!</definedName>
    <definedName name="ablk" localSheetId="7">#REF!</definedName>
    <definedName name="ablk" localSheetId="5">#REF!</definedName>
    <definedName name="ablk">#REF!</definedName>
    <definedName name="ach" localSheetId="4">#REF!</definedName>
    <definedName name="ach" localSheetId="7">#REF!</definedName>
    <definedName name="ach" localSheetId="5">#REF!</definedName>
    <definedName name="ach">#REF!</definedName>
    <definedName name="CMDA" localSheetId="4">#REF!</definedName>
    <definedName name="CMDA" localSheetId="7">#REF!</definedName>
    <definedName name="CMDA" localSheetId="5">#REF!</definedName>
    <definedName name="CMDA">#REF!</definedName>
    <definedName name="CMDA1" localSheetId="4">#REF!</definedName>
    <definedName name="CMDA1" localSheetId="7">#REF!</definedName>
    <definedName name="CMDA1" localSheetId="5">#REF!</definedName>
    <definedName name="CMDA1">#REF!</definedName>
    <definedName name="df" localSheetId="4">#REF!</definedName>
    <definedName name="df" localSheetId="7">#REF!</definedName>
    <definedName name="df" localSheetId="5">#REF!</definedName>
    <definedName name="df">#REF!</definedName>
    <definedName name="fggg" localSheetId="4">#REF!</definedName>
    <definedName name="fggg" localSheetId="7">#REF!</definedName>
    <definedName name="fggg" localSheetId="5">#REF!</definedName>
    <definedName name="fggg">#REF!</definedName>
    <definedName name="K" localSheetId="4">#REF!</definedName>
    <definedName name="K" localSheetId="7">#REF!</definedName>
    <definedName name="K" localSheetId="5">#REF!</definedName>
    <definedName name="K">#REF!</definedName>
    <definedName name="_xlnm.Print_Area" localSheetId="6">'Ann-'!$A$1:$G$23</definedName>
    <definedName name="_xlnm.Print_Area" localSheetId="4">CS!$A$1:$L$33</definedName>
    <definedName name="_xlnm.Print_Area" localSheetId="7">'CS (2)'!$A$1:$G$26</definedName>
    <definedName name="_xlnm.Print_Area" localSheetId="3">'New Abst'!$A$1:$F$34</definedName>
    <definedName name="_xlnm.Print_Area" localSheetId="5">'New Abst (2)'!$A$1:$F$35</definedName>
    <definedName name="_xlnm.Print_Area">#REF!</definedName>
    <definedName name="PRINT_AREA_MI" localSheetId="4">#REF!</definedName>
    <definedName name="PRINT_AREA_MI" localSheetId="7">#REF!</definedName>
    <definedName name="PRINT_AREA_MI" localSheetId="5">#REF!</definedName>
    <definedName name="PRINT_AREA_MI">#REF!</definedName>
    <definedName name="_xlnm.Print_Titles" localSheetId="6">'Ann-'!$3:$4</definedName>
    <definedName name="_xlnm.Print_Titles" localSheetId="1">codng!$4:$4</definedName>
    <definedName name="_xlnm.Print_Titles" localSheetId="4">CS!$3:$4</definedName>
    <definedName name="_xlnm.Print_Titles" localSheetId="7">'CS (2)'!$1:$1</definedName>
    <definedName name="_xlnm.Print_Titles" localSheetId="5">'New Abst (2)'!$3:$3</definedName>
    <definedName name="_xlnm.Print_Titles">#REF!</definedName>
    <definedName name="PRINT_TITLES_MI" localSheetId="4">#REF!</definedName>
    <definedName name="PRINT_TITLES_MI" localSheetId="7">#REF!</definedName>
    <definedName name="PRINT_TITLES_MI" localSheetId="5">#REF!</definedName>
    <definedName name="PRINT_TITLES_MI">#REF!</definedName>
    <definedName name="roya" localSheetId="4">#REF!</definedName>
    <definedName name="roya" localSheetId="7">#REF!</definedName>
    <definedName name="roya" localSheetId="5">#REF!</definedName>
    <definedName name="roya">#REF!</definedName>
    <definedName name="rwe" localSheetId="4">#REF!</definedName>
    <definedName name="rwe" localSheetId="7">#REF!</definedName>
    <definedName name="rwe" localSheetId="5">#REF!</definedName>
    <definedName name="rwe">#REF!</definedName>
    <definedName name="s" localSheetId="4">#REF!</definedName>
    <definedName name="s" localSheetId="7">#REF!</definedName>
    <definedName name="s" localSheetId="5">#REF!</definedName>
    <definedName name="s">#REF!</definedName>
    <definedName name="saq" localSheetId="4">#REF!</definedName>
    <definedName name="saq" localSheetId="7">#REF!</definedName>
    <definedName name="saq" localSheetId="5">#REF!</definedName>
    <definedName name="saq">#REF!</definedName>
    <definedName name="sda" localSheetId="4">#REF!</definedName>
    <definedName name="sda" localSheetId="7">#REF!</definedName>
    <definedName name="sda" localSheetId="5">#REF!</definedName>
    <definedName name="sda">#REF!</definedName>
    <definedName name="sdfghskjgrkjg" localSheetId="4">#REF!</definedName>
    <definedName name="sdfghskjgrkjg" localSheetId="7">#REF!</definedName>
    <definedName name="sdfghskjgrkjg" localSheetId="5">#REF!</definedName>
    <definedName name="sdfghskjgrkjg">#REF!</definedName>
    <definedName name="sfysisjghisufgisghifdgh" localSheetId="4">#REF!</definedName>
    <definedName name="sfysisjghisufgisghifdgh" localSheetId="7">#REF!</definedName>
    <definedName name="sfysisjghisufgisghifdgh" localSheetId="5">#REF!</definedName>
    <definedName name="sfysisjghisufgisghifdgh">#REF!</definedName>
    <definedName name="srgfrthfjjhgj" localSheetId="4">#REF!</definedName>
    <definedName name="srgfrthfjjhgj" localSheetId="7">#REF!</definedName>
    <definedName name="srgfrthfjjhgj" localSheetId="5">#REF!</definedName>
    <definedName name="srgfrthfjjhgj">#REF!</definedName>
    <definedName name="W" localSheetId="4">#REF!</definedName>
    <definedName name="W" localSheetId="7">#REF!</definedName>
    <definedName name="W" localSheetId="5">#REF!</definedName>
    <definedName name="W">#REF!</definedName>
  </definedNames>
  <calcPr calcId="124519"/>
</workbook>
</file>

<file path=xl/calcChain.xml><?xml version="1.0" encoding="utf-8"?>
<calcChain xmlns="http://schemas.openxmlformats.org/spreadsheetml/2006/main">
  <c r="G21" i="9"/>
  <c r="K21"/>
  <c r="I21"/>
  <c r="G20"/>
  <c r="K20"/>
  <c r="I20"/>
  <c r="G19"/>
  <c r="K19"/>
  <c r="I19"/>
  <c r="G18"/>
  <c r="K18"/>
  <c r="I18"/>
  <c r="G17"/>
  <c r="K17"/>
  <c r="I17"/>
  <c r="G16"/>
  <c r="K16"/>
  <c r="I16"/>
  <c r="G15"/>
  <c r="K15"/>
  <c r="I15"/>
  <c r="G14"/>
  <c r="K14"/>
  <c r="I14"/>
  <c r="G13"/>
  <c r="K13"/>
  <c r="I13"/>
  <c r="G12"/>
  <c r="K12"/>
  <c r="I12"/>
  <c r="G11"/>
  <c r="K11"/>
  <c r="I11"/>
  <c r="G10"/>
  <c r="K10"/>
  <c r="I10"/>
  <c r="G9"/>
  <c r="K9"/>
  <c r="I9"/>
  <c r="G8"/>
  <c r="K8"/>
  <c r="I8"/>
  <c r="G6"/>
  <c r="K6"/>
  <c r="I6"/>
  <c r="G5"/>
  <c r="K5"/>
  <c r="I5"/>
  <c r="G4"/>
  <c r="K4"/>
  <c r="I4"/>
  <c r="G3"/>
  <c r="K3"/>
  <c r="I3"/>
  <c r="G2"/>
  <c r="K2"/>
  <c r="I2"/>
  <c r="K6" i="7"/>
  <c r="K7"/>
  <c r="K8"/>
  <c r="K9"/>
  <c r="K11"/>
  <c r="K12"/>
  <c r="K13"/>
  <c r="K25" s="1"/>
  <c r="K14"/>
  <c r="K15"/>
  <c r="K16"/>
  <c r="K17"/>
  <c r="K18"/>
  <c r="K19"/>
  <c r="K20"/>
  <c r="K21"/>
  <c r="K22"/>
  <c r="K23"/>
  <c r="K24"/>
  <c r="K5"/>
  <c r="L6"/>
  <c r="L7"/>
  <c r="L8"/>
  <c r="L9"/>
  <c r="L11"/>
  <c r="L12"/>
  <c r="L13"/>
  <c r="L14"/>
  <c r="L15"/>
  <c r="L16"/>
  <c r="L17"/>
  <c r="L18"/>
  <c r="L19"/>
  <c r="L20"/>
  <c r="L21"/>
  <c r="L22"/>
  <c r="L23"/>
  <c r="L24"/>
  <c r="L5"/>
  <c r="A2"/>
  <c r="F34" i="8"/>
  <c r="A1" i="5"/>
  <c r="A3" i="6"/>
  <c r="F5"/>
  <c r="F6"/>
  <c r="F7"/>
  <c r="F8"/>
  <c r="F9"/>
  <c r="F23" i="8"/>
  <c r="F22"/>
  <c r="F21"/>
  <c r="F20"/>
  <c r="F19"/>
  <c r="F18"/>
  <c r="F17"/>
  <c r="F16"/>
  <c r="F15"/>
  <c r="F14"/>
  <c r="F13"/>
  <c r="F12"/>
  <c r="F11"/>
  <c r="F10"/>
  <c r="F8"/>
  <c r="F7"/>
  <c r="F6"/>
  <c r="F5"/>
  <c r="F4"/>
  <c r="H6" i="7"/>
  <c r="H7"/>
  <c r="H8"/>
  <c r="H9"/>
  <c r="H11"/>
  <c r="H12"/>
  <c r="H13"/>
  <c r="H14"/>
  <c r="H15"/>
  <c r="H16"/>
  <c r="H17"/>
  <c r="H18"/>
  <c r="H19"/>
  <c r="H20"/>
  <c r="H21"/>
  <c r="H22"/>
  <c r="H23"/>
  <c r="H24"/>
  <c r="H5"/>
  <c r="K7" i="9" l="1"/>
  <c r="K24" s="1"/>
  <c r="G22"/>
  <c r="G25" s="1"/>
  <c r="I7"/>
  <c r="I24" s="1"/>
  <c r="K22"/>
  <c r="K25" s="1"/>
  <c r="I22"/>
  <c r="I25" s="1"/>
  <c r="G7"/>
  <c r="G24" s="1"/>
  <c r="K10" i="7"/>
  <c r="K27" s="1"/>
  <c r="K28"/>
  <c r="H10"/>
  <c r="H25"/>
  <c r="H28" s="1"/>
  <c r="F9" i="8"/>
  <c r="F24"/>
  <c r="F24" i="7"/>
  <c r="F23"/>
  <c r="F22"/>
  <c r="F21"/>
  <c r="F20"/>
  <c r="F19"/>
  <c r="F18"/>
  <c r="F17"/>
  <c r="F16"/>
  <c r="F15"/>
  <c r="F14"/>
  <c r="F13"/>
  <c r="F12"/>
  <c r="F11"/>
  <c r="F9"/>
  <c r="F8"/>
  <c r="F7"/>
  <c r="F6"/>
  <c r="F5"/>
  <c r="F10" i="6"/>
  <c r="F11"/>
  <c r="F12"/>
  <c r="F13"/>
  <c r="F14"/>
  <c r="F15"/>
  <c r="F16"/>
  <c r="F17"/>
  <c r="F18"/>
  <c r="F19"/>
  <c r="F20"/>
  <c r="F21"/>
  <c r="F22"/>
  <c r="F23"/>
  <c r="F23" i="4"/>
  <c r="F22"/>
  <c r="F21"/>
  <c r="F20"/>
  <c r="F19"/>
  <c r="F18"/>
  <c r="F17"/>
  <c r="F16"/>
  <c r="F15"/>
  <c r="F14"/>
  <c r="F13"/>
  <c r="F12"/>
  <c r="F11"/>
  <c r="F24" s="1"/>
  <c r="F26" s="1"/>
  <c r="F10"/>
  <c r="F8"/>
  <c r="F7"/>
  <c r="F6"/>
  <c r="F5"/>
  <c r="F4"/>
  <c r="K23" i="9" l="1"/>
  <c r="K26" s="1"/>
  <c r="I23"/>
  <c r="I26" s="1"/>
  <c r="G23"/>
  <c r="G26" s="1"/>
  <c r="K26" i="7"/>
  <c r="K29" s="1"/>
  <c r="H27"/>
  <c r="H26"/>
  <c r="F25"/>
  <c r="F28" s="1"/>
  <c r="F9" i="4"/>
  <c r="F25" s="1"/>
  <c r="F27" s="1"/>
  <c r="F27" i="8"/>
  <c r="F25"/>
  <c r="F26"/>
  <c r="F10" i="7"/>
  <c r="F24" i="6"/>
  <c r="G18" i="3"/>
  <c r="G13"/>
  <c r="G8"/>
  <c r="F26" i="7" l="1"/>
  <c r="F29" s="1"/>
  <c r="K30" s="1"/>
  <c r="K31" s="1"/>
  <c r="H29"/>
  <c r="F27"/>
  <c r="F28" i="8"/>
  <c r="F30" s="1"/>
  <c r="F31" s="1"/>
  <c r="F29" i="4"/>
  <c r="F32" s="1"/>
  <c r="F5" i="1"/>
  <c r="F6"/>
  <c r="F7"/>
  <c r="F8"/>
  <c r="F10"/>
  <c r="F29" s="1"/>
  <c r="F11"/>
  <c r="F12"/>
  <c r="F14"/>
  <c r="F15"/>
  <c r="F16"/>
  <c r="F17"/>
  <c r="F18"/>
  <c r="F20"/>
  <c r="F21"/>
  <c r="F22"/>
  <c r="F23"/>
  <c r="F25"/>
  <c r="F26"/>
  <c r="F4"/>
  <c r="F27" s="1"/>
  <c r="H30" i="7" l="1"/>
  <c r="H31" s="1"/>
  <c r="F33" i="8"/>
  <c r="F32"/>
  <c r="F30" i="4"/>
  <c r="F33" s="1"/>
  <c r="F31"/>
  <c r="F28" i="1"/>
  <c r="F30" s="1"/>
  <c r="F32" s="1"/>
  <c r="F34" l="1"/>
  <c r="F35"/>
  <c r="F33"/>
  <c r="F36" l="1"/>
</calcChain>
</file>

<file path=xl/sharedStrings.xml><?xml version="1.0" encoding="utf-8"?>
<sst xmlns="http://schemas.openxmlformats.org/spreadsheetml/2006/main" count="540" uniqueCount="176">
  <si>
    <t>SL.NO</t>
  </si>
  <si>
    <t>QTY</t>
  </si>
  <si>
    <t>RATE</t>
  </si>
  <si>
    <t>PER</t>
  </si>
  <si>
    <t>AMOUNT</t>
  </si>
  <si>
    <t>LS</t>
  </si>
  <si>
    <t>Labour Welfare fund @ 1%</t>
  </si>
  <si>
    <t>Unforseen items, contingencies &amp; petty supervision charges  @ 2.5%</t>
  </si>
  <si>
    <t>Supervision charges @ 7.5%</t>
  </si>
  <si>
    <t xml:space="preserve">TOTAL </t>
  </si>
  <si>
    <t>SAY  TOTAL</t>
  </si>
  <si>
    <t>Rs</t>
  </si>
  <si>
    <t>Labour charges for engaging Electrician grade - 1 for attending the electrical repairs and other installation works and as directed by the departmental officers.</t>
  </si>
  <si>
    <t>Labour charges for engaging Plumber grade - 1 for attending repairs of pumpset and other petty works as directed by the departmental officers.</t>
  </si>
  <si>
    <t>day</t>
  </si>
  <si>
    <t>Labour charges for engaging sweeper for cleaning the toilets inside and outside and other cleaning works as directed by the departmental officers.</t>
  </si>
  <si>
    <t>Labour charges for engaging scanvangers for cleaning the sewer blockages and removing silt from manhole chamber etc complete</t>
  </si>
  <si>
    <t>Supplying of the following Water supply and sanitary fittings etc</t>
  </si>
  <si>
    <t>Supplying of following Electrical fitting with ISI mark</t>
  </si>
  <si>
    <t>a) 40W slim tube light</t>
  </si>
  <si>
    <t>b) Electric choke</t>
  </si>
  <si>
    <t>Job</t>
  </si>
  <si>
    <t>Each</t>
  </si>
  <si>
    <t>L</t>
  </si>
  <si>
    <t>B</t>
  </si>
  <si>
    <t>D</t>
  </si>
  <si>
    <t>REMARKS</t>
  </si>
  <si>
    <t>Supplying and delivery of following electrical fittings of approved make ISI including cost and conveyance charges etc complete.</t>
  </si>
  <si>
    <t>b) Electronic choke.</t>
  </si>
  <si>
    <t>c) 40mm dia gate valve</t>
  </si>
  <si>
    <t>d) Syntex tank cover</t>
  </si>
  <si>
    <t xml:space="preserve">Removing the existing ceiling fan and rewinding the ceiling fan including cost and labour for removing the coil and rewinding with new coil etc </t>
  </si>
  <si>
    <t>Provision for removing the wornout coil and rewinding the new copper for the existing etc</t>
  </si>
  <si>
    <t>a) 1 HP jet pump set</t>
  </si>
  <si>
    <t>b) 3 HP monoblock pumpset</t>
  </si>
  <si>
    <t>c) 5 HP monoblock pumpset</t>
  </si>
  <si>
    <t>Cleaning the existing 700 litres capacity HDPE cylindrical HDPE PVC water tank - 18nos and cleaning powder of approved make (ISI) including cost of bleaching powder , labour charges for cleaning etc all complete.</t>
  </si>
  <si>
    <t xml:space="preserve">Cleaning the existing RCC sump / over head tank using cleaning powder approved make including cost of bleaching powder, labour charges etc </t>
  </si>
  <si>
    <t>a) Metro water sump</t>
  </si>
  <si>
    <t>b) Bore well sump</t>
  </si>
  <si>
    <t>C) 40mm gate valve</t>
  </si>
  <si>
    <t>Cleaning the existing 700 litres capacity HDPE cylindrical HDPE PVC water tank - 18nos and cleaning powder of approved make (ISI) including cost of bleaching powder, labour charges for cleaning etc all complete.</t>
  </si>
  <si>
    <t xml:space="preserve">ABSTRACT </t>
  </si>
  <si>
    <t>a) 40 watts slim tube light</t>
  </si>
  <si>
    <t>GST @ 5% for Item no: (1,2,3,4 &amp; 5)</t>
  </si>
  <si>
    <t>GST @ 12% for Item no: (6,7,8,9,10 &amp; 11)</t>
  </si>
  <si>
    <t>SUB TOTAL I</t>
  </si>
  <si>
    <t>SUB TOTAL II</t>
  </si>
  <si>
    <t>c) LED  12watts</t>
  </si>
  <si>
    <t>a) Engineering Polymer Long body tap</t>
  </si>
  <si>
    <t>b) Engineering Polymer Short body tap</t>
  </si>
  <si>
    <t>c) LED 12 Watts</t>
  </si>
  <si>
    <t>SUB TOTAL III</t>
  </si>
  <si>
    <t>Provision for repairs to water heater (25 litres)</t>
  </si>
  <si>
    <t>(or)</t>
  </si>
  <si>
    <t>Provision for repairs to water heater                    (25 litres)</t>
  </si>
  <si>
    <t>DESCRIPTION OF WORK</t>
  </si>
  <si>
    <t>JE/TNPHC                               AEE/TNPHC</t>
  </si>
  <si>
    <t xml:space="preserve">                                               Additional Charge</t>
  </si>
  <si>
    <t>DETAILED ESTIMATE</t>
  </si>
  <si>
    <r>
      <rPr>
        <b/>
        <sz val="12"/>
        <color theme="1"/>
        <rFont val="Times New Roman"/>
        <family val="1"/>
      </rPr>
      <t>NAME OF WORK</t>
    </r>
    <r>
      <rPr>
        <sz val="12"/>
        <color theme="1"/>
        <rFont val="Times New Roman"/>
        <family val="1"/>
      </rPr>
      <t>:  Annual maintenance of 6nos of IGP/ADGP quarters at P.S.Sivasamy Salai at Myalpore in Chennai city for the period from 01.04.2021 to 31.03.2022.</t>
    </r>
  </si>
  <si>
    <r>
      <rPr>
        <b/>
        <sz val="12"/>
        <color theme="1"/>
        <rFont val="Times New Roman"/>
        <family val="1"/>
      </rPr>
      <t xml:space="preserve">NAME OF WORK </t>
    </r>
    <r>
      <rPr>
        <sz val="12"/>
        <color theme="1"/>
        <rFont val="Times New Roman"/>
        <family val="1"/>
      </rPr>
      <t>:  Annual maintenance of 6nos of IGP/ADGP quarters at P.S.Sivasamy Salai at Myalpore in Chennai city for the period from 01.04.2021 to 31.03.2022</t>
    </r>
  </si>
  <si>
    <t>Labour charges for engaging    carpenter - II for attending the repairs in door closure, inner door repairs and minor repair works etc all complete.</t>
  </si>
  <si>
    <t>Supplying of following Water supply and sanitary fittings etc</t>
  </si>
  <si>
    <t>Rewinding the motor coil for the existing pumpset of following including  removing coil,rewinding, servicing and refixing the motor in good condition etc., all complete.</t>
  </si>
  <si>
    <t>Nos</t>
  </si>
  <si>
    <t>April - 21, june - 21, sep - 21, nov - 21</t>
  </si>
  <si>
    <t>1x4x15</t>
  </si>
  <si>
    <t>May - 21, july - 21, aug - 21, oct - 21, dec -21, Jan- 22 and march - 22</t>
  </si>
  <si>
    <t>1x7x16</t>
  </si>
  <si>
    <t>1x1x14</t>
  </si>
  <si>
    <t>Days</t>
  </si>
  <si>
    <t>1x4x30</t>
  </si>
  <si>
    <t>1x7x30</t>
  </si>
  <si>
    <t>1x1x20</t>
  </si>
  <si>
    <t>April - 21 to March - 22</t>
  </si>
  <si>
    <t>1x12x3</t>
  </si>
  <si>
    <t>Labour charges for engaging carpenter - II for attending the repairs in door closure, inner door repairs and minor repair works etc all complete.</t>
  </si>
  <si>
    <t>1x12x10</t>
  </si>
  <si>
    <t>In New IG Qrts</t>
  </si>
  <si>
    <t>1x25</t>
  </si>
  <si>
    <t>1x20</t>
  </si>
  <si>
    <t>1x10</t>
  </si>
  <si>
    <t xml:space="preserve"> b) Engineering Polymer Short body tap</t>
  </si>
  <si>
    <t>1x2</t>
  </si>
  <si>
    <t>1x6</t>
  </si>
  <si>
    <t>1x1</t>
  </si>
  <si>
    <t>No</t>
  </si>
  <si>
    <t>Jobs</t>
  </si>
  <si>
    <t>JE/TNPHC                                    AEE/TNPHC</t>
  </si>
  <si>
    <t xml:space="preserve">                                                    Additional Charge</t>
  </si>
  <si>
    <t xml:space="preserve">Labour charges for engaging Electrician grade - 1 for attending the electrical repairs and other installation works </t>
  </si>
  <si>
    <t xml:space="preserve">Labour charges for engaging Plumber grade - 1 for attending repairs of pumpset and other petty works </t>
  </si>
  <si>
    <t>Supplying of following Water supply and sanitary fittings etc
a) Engineering Polymer Long body tap</t>
  </si>
  <si>
    <t>Removing the existing ceiling fan and rewinding the ceiling fan</t>
  </si>
  <si>
    <t>Rewinding the motor coil for the existing pumpset of following
a) 1 HP jet pump set</t>
  </si>
  <si>
    <t xml:space="preserve">Cleaning the existing 700 litres capacity HDPE cylindrical HDPE PVC water tank - 18nos </t>
  </si>
  <si>
    <t>Cleaning the existing RCC sump / over head tank
a) Metro water sump</t>
  </si>
  <si>
    <t>Sub Total</t>
  </si>
  <si>
    <t>1 Day</t>
  </si>
  <si>
    <t>1 No</t>
  </si>
  <si>
    <t>1 Job</t>
  </si>
  <si>
    <t>ANNEXURE TO SCHEDULE - A</t>
  </si>
  <si>
    <t>S.
No</t>
  </si>
  <si>
    <t>TNBP NO.</t>
  </si>
  <si>
    <t>RATE IN FIG.
AND IN WORDS</t>
  </si>
  <si>
    <t>UNIT IN FIG.
AND IN WORDS</t>
  </si>
  <si>
    <t>1 No.
 ( One Number )</t>
  </si>
  <si>
    <t>1 Day.
 (One Day)</t>
  </si>
  <si>
    <t>1 Job
(One Job)</t>
  </si>
  <si>
    <t>TENDER CODING SHEET (Rates to be filled up by the Tenderer in this coding sheet)</t>
  </si>
  <si>
    <t>S. No</t>
  </si>
  <si>
    <t>DESCRIPTION</t>
  </si>
  <si>
    <t>UNIT</t>
  </si>
  <si>
    <t>Rate exclusive of GST in Figures and in Words</t>
  </si>
  <si>
    <t>Total Amount Rs.</t>
  </si>
  <si>
    <t>( Rupees --------------------------------------------------------------------------Only)</t>
  </si>
  <si>
    <t>Note: The items not furnished with Quantity are deemed to be deleted.</t>
  </si>
  <si>
    <r>
      <rPr>
        <b/>
        <sz val="12"/>
        <color theme="1"/>
        <rFont val="Times New Roman"/>
        <family val="1"/>
      </rPr>
      <t>NAME OF WORK</t>
    </r>
    <r>
      <rPr>
        <sz val="12"/>
        <color theme="1"/>
        <rFont val="Times New Roman"/>
        <family val="1"/>
      </rPr>
      <t>:  Annual maintenance of 6 Nos of IGP Quarters at Sullivan Garden (Sivasami Salai) Myalpore in Chennai city for the period from 01.04.2021 to 31.03.2022.</t>
    </r>
  </si>
  <si>
    <t>Rewinding of   motor coil for the following existing pumpset  including  removing coil,rewinding, servicing and refixing the motor in good condition etc., all complete as directed by the departmental officers
a) 1 HP jet pump set</t>
  </si>
  <si>
    <t>AB-SUB</t>
  </si>
  <si>
    <t>Rate</t>
  </si>
  <si>
    <t>Amount</t>
  </si>
  <si>
    <t>M/s. P. Manickam &amp; Co, Chennai - 12.
(1).</t>
  </si>
  <si>
    <t>Excess / Less Amount</t>
  </si>
  <si>
    <t>Excess / Less Percentage</t>
  </si>
  <si>
    <t>GST 5% (Item No.1 to 5)</t>
  </si>
  <si>
    <t>GST 12% (Item No.6 to 19)</t>
  </si>
  <si>
    <t>SL.
No</t>
  </si>
  <si>
    <t>Sub Total-I</t>
  </si>
  <si>
    <t>SAY</t>
  </si>
  <si>
    <t>SUB TOTAL III ( Sub Total I+II)</t>
  </si>
  <si>
    <t>SUB TOTAL - IV</t>
  </si>
  <si>
    <t>SUB TOTAL -V</t>
  </si>
  <si>
    <r>
      <rPr>
        <b/>
        <sz val="14"/>
        <color theme="1"/>
        <rFont val="Times New Roman"/>
        <family val="1"/>
      </rPr>
      <t>NAME OF WORK</t>
    </r>
    <r>
      <rPr>
        <sz val="14"/>
        <color theme="1"/>
        <rFont val="Times New Roman"/>
        <family val="1"/>
      </rPr>
      <t>:  Annual maintenance of 6 Nos of IGP Quarters at Sullivan Garden (Sivasami Salai) Myalpore in Chennai city for the period from 01.04.2022 to 31.03.2023.</t>
    </r>
  </si>
  <si>
    <t>Labour charges for engaging Electrician grade - 1 for attending the electrical repairs and other installation works  etc complete and as directed by the departmental officers for the period from 01.04.2022 to 31.03.2023..</t>
  </si>
  <si>
    <t>Labour charges for engaging Plumber grade - 1 for attending repairs of pumpset and other petty works  etc complete as directed by the departmental officers for the period from 01.04.2022 to 31.03.2023..</t>
  </si>
  <si>
    <t>Labour charges for engaging    carpenter - II for attending the repairs in door closure, inner door repairs and minor repair works etc complete as directed by the departmental officers for the period from 01.04.2022 to 31.03.2023..</t>
  </si>
  <si>
    <t>Supplying and delivery of following electrical fittings of approved make ISI
a) Fluorescent Tubular Lamps with Cool Day Light 4 Ft. 40 Watts</t>
  </si>
  <si>
    <t>Labour charges for engaging sweeper for cleaning the toilets inside and outside (Mazdoor-II)</t>
  </si>
  <si>
    <t>Labour charges for engaging scanvangers for cleaning the sewer blockages and removing silt from manhole chamber  (Mazdoor-I)</t>
  </si>
  <si>
    <t xml:space="preserve">Labour charges for engaging carpenter - II for attending the repairs in door closure, inner door repair works </t>
  </si>
  <si>
    <t>Supplying and fixing the following electrical fittings of approved make ISI
a) Fluorescent Tubular Lamps with Cool Day Light 4 Ft. 40 Watts</t>
  </si>
  <si>
    <t>c) LED 12Watts bulb</t>
  </si>
  <si>
    <t xml:space="preserve">Removing the existing ceiling fan 48" dia sweep and rewinding the ceiling fan with copper coil </t>
  </si>
  <si>
    <t>c) Polyster filled Copper choke 250v / 50hz grade suitable for . 36/40W for Fluoresent tube</t>
  </si>
  <si>
    <t>c) Polyster filled Copper choke 250v / 50hz grade suitable for . 36/40W for Fluoresent tube  (Higher end)</t>
  </si>
  <si>
    <t>Labour charges for engaging sweeper for cleaning the toilets inside and outside and other cleaning works as directed by the departmental officers.(Mazdoor-II)</t>
  </si>
  <si>
    <t>Labour charges for engaging scanvangers for cleaning the sewer blockages and removing silt from manhole chamber etc., all complete as directed by the departemntal officers (Mazdoor-I)</t>
  </si>
  <si>
    <t>Removing the existing ceiling fan 48" dia sweep and rewinding the ceiling fan with Copper coil including cost and labour for removing the coil and rewinding with new coil etc., all complete as directed by the departmental officers</t>
  </si>
  <si>
    <t>Cleaning the existing RCC sump / over head tank using cleaning powder approved make including cost of bleaching powder, labour charges ladder arrangements  etc., all complete as directed by the departmental officers
a) Metro water sump</t>
  </si>
  <si>
    <t xml:space="preserve">c) GM gate valve (Heavy duty)
 i)40mm dia </t>
  </si>
  <si>
    <t>8,75,700/-</t>
  </si>
  <si>
    <t>Supplying and fixing the following Water supply and sanitary fittings etc
a) 15mm dia Engineering Polymer Tap (Long body)</t>
  </si>
  <si>
    <t xml:space="preserve">b)15mm dia Engineering Polymer Tap (Short body) </t>
  </si>
  <si>
    <t>Supplying and delivery of the  following electrical fittings of approved make ISI including cost of materials and conveyance charges etc., all complete as directed by the departmental officers. (The materials should be got approved from the EE before use)
a) Fluorescent Tubular Lamps with Cool Day Light 4 Ft. 40 Watts</t>
  </si>
  <si>
    <t xml:space="preserve">Supplying  of the following Water supply and sanitary fittings  etc., all complete as directed by the departmental officers. (The materials should be got approved from the EE before use)
a) Supplying and fixing of 15mm dia Engineering Polymer Tap (Long body) of best quality including cost of materials,  labour charges for fixing the tap with required specials etc, </t>
  </si>
  <si>
    <t>b) Supplying and fixing of 15mm dia Engineering Polymer Tap (Short body) of best quality including cost of materials,  labour charges for fixing the tap with required specials etc,</t>
  </si>
  <si>
    <t>c)  12 Watts LED bulb</t>
  </si>
  <si>
    <t>1 No.
 ( One Number)</t>
  </si>
  <si>
    <t>Cleaning the existing 700 litres capacity  cylindrical HDPE/ PVC overhead waters tank - 18nos without affecting adjacent structures and pipe lines using cleaning powder of approved make (ISI) including cost of bleaching powder, brush, labour charges,ladder arrangemnts   etc., all complete as directed by the departmental officers</t>
  </si>
  <si>
    <t xml:space="preserve">1 No.
 ( One Number) </t>
  </si>
  <si>
    <t>b) Polyster filled Copper choke 250v / 50hz grade suitable for . 36/40W for Fluoresent tube  (Higher end)</t>
  </si>
  <si>
    <t xml:space="preserve">b) Supplying and fixing of 15mm dia Engineering Polymer Tap (Short body) </t>
  </si>
  <si>
    <t>Supplying  of the following Water supply and sanitary fittings  etc.
a) Supplying and fixing of 15mm dia Engineering Polymer Tap (Long body)</t>
  </si>
  <si>
    <t>Estimate
(2021-2022)</t>
  </si>
  <si>
    <t>SUB TOTAL III (Sub Total- I &amp; II)</t>
  </si>
  <si>
    <t>Grand Total (sub total-III, 5% &amp;12%)</t>
  </si>
  <si>
    <t>REVISED COMPARATIVE STATEMENT</t>
  </si>
  <si>
    <t>The single and negotiated tenderer of M/S. P. Manickam &amp; Co., Chennai - 12 vide Lr. 
Dt:    .03.2022</t>
  </si>
  <si>
    <t>RR</t>
  </si>
  <si>
    <t>Superintending Engineer
Chennai Circle / TNPHC Ltd.,</t>
  </si>
  <si>
    <r>
      <rPr>
        <b/>
        <u/>
        <sz val="18"/>
        <rFont val="Arial"/>
        <family val="2"/>
      </rPr>
      <t>Submitted :</t>
    </r>
    <r>
      <rPr>
        <sz val="18"/>
        <rFont val="Arial"/>
        <family val="2"/>
      </rPr>
      <t xml:space="preserve">
                       The single and negotiated tender of </t>
    </r>
    <r>
      <rPr>
        <b/>
        <sz val="18"/>
        <rFont val="Arial"/>
        <family val="2"/>
      </rPr>
      <t>M/S. P. Manickam &amp; Co., Chennai - 12,</t>
    </r>
    <r>
      <rPr>
        <sz val="18"/>
        <rFont val="Arial"/>
        <family val="2"/>
      </rPr>
      <t xml:space="preserve"> for a value of </t>
    </r>
    <r>
      <rPr>
        <b/>
        <sz val="18"/>
        <rFont val="Arial"/>
        <family val="2"/>
      </rPr>
      <t>Rs.7,69,469.40</t>
    </r>
    <r>
      <rPr>
        <sz val="18"/>
        <rFont val="Arial"/>
        <family val="2"/>
      </rPr>
      <t xml:space="preserve"> (with GST) which is </t>
    </r>
    <r>
      <rPr>
        <b/>
        <sz val="18"/>
        <rFont val="Arial"/>
        <family val="2"/>
      </rPr>
      <t>(-)</t>
    </r>
    <r>
      <rPr>
        <sz val="18"/>
        <rFont val="Arial"/>
        <family val="2"/>
      </rPr>
      <t xml:space="preserve"> </t>
    </r>
    <r>
      <rPr>
        <b/>
        <sz val="18"/>
        <rFont val="Arial"/>
        <family val="2"/>
      </rPr>
      <t xml:space="preserve">Rs.9,417.77 </t>
    </r>
    <r>
      <rPr>
        <sz val="18"/>
        <rFont val="Arial"/>
        <family val="2"/>
      </rPr>
      <t xml:space="preserve">or at                        </t>
    </r>
    <r>
      <rPr>
        <b/>
        <sz val="18"/>
        <rFont val="Arial"/>
        <family val="2"/>
      </rPr>
      <t>(-)1.21%</t>
    </r>
    <r>
      <rPr>
        <sz val="18"/>
        <rFont val="Arial"/>
        <family val="2"/>
      </rPr>
      <t xml:space="preserve"> less than the estimate value for </t>
    </r>
    <r>
      <rPr>
        <b/>
        <sz val="18"/>
        <rFont val="Arial"/>
        <family val="2"/>
      </rPr>
      <t xml:space="preserve">Rs.7,78,887.17 </t>
    </r>
    <r>
      <rPr>
        <sz val="18"/>
        <rFont val="Arial"/>
        <family val="2"/>
      </rPr>
      <t>(with GST) may be accepted by the Superintending Engineer/Chennai Circle.</t>
    </r>
  </si>
  <si>
    <t>TNBP
NO</t>
  </si>
  <si>
    <t>1 Job.
 (One Job)</t>
  </si>
  <si>
    <t>1 No.
 (One Number)</t>
  </si>
</sst>
</file>

<file path=xl/styles.xml><?xml version="1.0" encoding="utf-8"?>
<styleSheet xmlns="http://schemas.openxmlformats.org/spreadsheetml/2006/main">
  <numFmts count="23">
    <numFmt numFmtId="43" formatCode="_ * #,##0.00_ ;_ * \-#,##0.00_ ;_ * &quot;-&quot;??_ ;_ @_ "/>
    <numFmt numFmtId="164" formatCode="&quot;$&quot;#,##0_);\(&quot;$&quot;#,##0\)"/>
    <numFmt numFmtId="165" formatCode="_(&quot;$&quot;* #,##0.00_);_(&quot;$&quot;* \(#,##0.00\);_(&quot;$&quot;* &quot;-&quot;??_);_(@_)"/>
    <numFmt numFmtId="166" formatCode="_(* #,##0.00_);_(* \(#,##0.00\);_(* &quot;-&quot;??_);_(@_)"/>
    <numFmt numFmtId="167" formatCode="0.0"/>
    <numFmt numFmtId="168" formatCode="0.00_)"/>
    <numFmt numFmtId="169" formatCode="0.000"/>
    <numFmt numFmtId="170" formatCode="&quot;Rs.&quot;\ #,##0;&quot;Rs.&quot;\ \-#,##0"/>
    <numFmt numFmtId="171" formatCode="&quot;₹&quot;\ #,##0.00"/>
    <numFmt numFmtId="172" formatCode="#,##0.0"/>
    <numFmt numFmtId="173" formatCode="&quot;L.&quot;\ #,##0;[Red]\-&quot;L.&quot;\ #,##0"/>
    <numFmt numFmtId="174" formatCode="#,##0.0000_);\(#,##0.0000\)"/>
    <numFmt numFmtId="175" formatCode="_-* #,##0\ &quot;F&quot;_-;\-* #,##0\ &quot;F&quot;_-;_-* &quot;-&quot;\ &quot;F&quot;_-;_-@_-"/>
    <numFmt numFmtId="176" formatCode="0.00000_)"/>
    <numFmt numFmtId="177" formatCode="_-* #,##0\ _F_-;\-* #,##0\ _F_-;_-* &quot;-&quot;\ _F_-;_-@_-"/>
    <numFmt numFmtId="178" formatCode="&quot;\&quot;#,##0.00;[Red]\-&quot;\&quot;#,##0.00"/>
    <numFmt numFmtId="179" formatCode="0.00_);\(0.00\)"/>
    <numFmt numFmtId="180" formatCode="_([$€-2]* #,##0.00_);_([$€-2]* \(#,##0.00\);_([$€-2]* &quot;-&quot;??_)"/>
    <numFmt numFmtId="181" formatCode="_-* #,##0.00\ _F_-;\-* #,##0.00\ _F_-;_-* &quot;-&quot;??\ _F_-;_-@_-"/>
    <numFmt numFmtId="182" formatCode="_ * #,##0_)\ &quot;$&quot;_ ;_ * \(#,##0\)\ &quot;$&quot;_ ;_ * &quot;-&quot;_)\ &quot;$&quot;_ ;_ @_ "/>
    <numFmt numFmtId="183" formatCode="_ * #,##0.00_)\ &quot;$&quot;_ ;_ * \(#,##0.00\)\ &quot;$&quot;_ ;_ * &quot;-&quot;??_)\ &quot;$&quot;_ ;_ @_ "/>
    <numFmt numFmtId="184" formatCode="0.0000000000"/>
    <numFmt numFmtId="185" formatCode="_ [$₹-4009]\ * #,##0.00_ ;_ [$₹-4009]\ * \-#,##0.00_ ;_ [$₹-4009]\ * &quot;-&quot;??_ ;_ @_ "/>
  </numFmts>
  <fonts count="59">
    <font>
      <sz val="11"/>
      <color theme="1"/>
      <name val="Calibri"/>
      <family val="2"/>
      <scheme val="minor"/>
    </font>
    <font>
      <b/>
      <sz val="11"/>
      <color theme="1"/>
      <name val="Calibri"/>
      <family val="2"/>
      <scheme val="minor"/>
    </font>
    <font>
      <sz val="11"/>
      <color theme="1"/>
      <name val="Times New Roman"/>
      <family val="1"/>
    </font>
    <font>
      <b/>
      <sz val="11"/>
      <color theme="1"/>
      <name val="Times New Roman"/>
      <family val="1"/>
    </font>
    <font>
      <sz val="12"/>
      <color theme="1"/>
      <name val="Times New Roman"/>
      <family val="1"/>
    </font>
    <font>
      <b/>
      <sz val="12"/>
      <color theme="1"/>
      <name val="Times New Roman"/>
      <family val="1"/>
    </font>
    <font>
      <b/>
      <sz val="14"/>
      <color theme="1"/>
      <name val="Times New Roman"/>
      <family val="1"/>
    </font>
    <font>
      <sz val="11"/>
      <color theme="1"/>
      <name val="Calibri"/>
      <family val="2"/>
      <scheme val="minor"/>
    </font>
    <font>
      <sz val="10"/>
      <name val="Arial"/>
      <family val="2"/>
    </font>
    <font>
      <b/>
      <sz val="14"/>
      <name val="Times New Roman"/>
      <family val="1"/>
    </font>
    <font>
      <b/>
      <u/>
      <sz val="14"/>
      <name val="Times New Roman"/>
      <family val="1"/>
    </font>
    <font>
      <sz val="14"/>
      <name val="Times New Roman"/>
      <family val="1"/>
    </font>
    <font>
      <sz val="12"/>
      <name val="Times New Roman"/>
      <family val="1"/>
    </font>
    <font>
      <sz val="11"/>
      <name val="Arial"/>
      <family val="2"/>
    </font>
    <font>
      <u/>
      <sz val="10"/>
      <color indexed="12"/>
      <name val="Arial"/>
      <family val="2"/>
    </font>
    <font>
      <sz val="12"/>
      <name val="Helv"/>
    </font>
    <font>
      <sz val="11"/>
      <color theme="1"/>
      <name val="Calibri"/>
      <family val="2"/>
      <charset val="1"/>
      <scheme val="minor"/>
    </font>
    <font>
      <sz val="11"/>
      <name val="Times New Roman"/>
      <family val="1"/>
    </font>
    <font>
      <sz val="11"/>
      <color indexed="8"/>
      <name val="Calibri"/>
      <family val="2"/>
    </font>
    <font>
      <sz val="14"/>
      <color indexed="8"/>
      <name val="Times New Roman"/>
      <family val="1"/>
    </font>
    <font>
      <sz val="14"/>
      <color theme="1"/>
      <name val="Times New Roman"/>
      <family val="1"/>
    </font>
    <font>
      <b/>
      <sz val="14"/>
      <color theme="0"/>
      <name val="Times New Roman"/>
      <family val="1"/>
    </font>
    <font>
      <sz val="14"/>
      <color theme="0"/>
      <name val="Times New Roman"/>
      <family val="1"/>
    </font>
    <font>
      <b/>
      <sz val="18"/>
      <name val="Arial"/>
      <family val="2"/>
    </font>
    <font>
      <b/>
      <u/>
      <sz val="18"/>
      <name val="Arial"/>
      <family val="2"/>
    </font>
    <font>
      <sz val="18"/>
      <name val="Arial"/>
      <family val="2"/>
    </font>
    <font>
      <sz val="18"/>
      <color theme="5"/>
      <name val="Arial"/>
      <family val="2"/>
    </font>
    <font>
      <sz val="18"/>
      <color theme="1"/>
      <name val="Arial"/>
      <family val="2"/>
    </font>
    <font>
      <sz val="8"/>
      <name val="Arial"/>
      <family val="2"/>
    </font>
    <font>
      <b/>
      <i/>
      <sz val="16"/>
      <name val="Helv"/>
    </font>
    <font>
      <sz val="10"/>
      <name val="Helv"/>
    </font>
    <font>
      <b/>
      <sz val="11"/>
      <name val="Times New Roman"/>
      <family val="1"/>
    </font>
    <font>
      <sz val="12"/>
      <name val="Arial"/>
      <family val="2"/>
    </font>
    <font>
      <sz val="11"/>
      <name val="?? ??"/>
      <family val="1"/>
      <charset val="128"/>
    </font>
    <font>
      <sz val="14"/>
      <name val="Terminal"/>
      <family val="3"/>
      <charset val="128"/>
    </font>
    <font>
      <sz val="10"/>
      <name val="Helv"/>
      <charset val="204"/>
    </font>
    <font>
      <sz val="10"/>
      <name val="Helv"/>
      <family val="2"/>
    </font>
    <font>
      <sz val="14"/>
      <name val="AngsanaUPC"/>
      <family val="1"/>
    </font>
    <font>
      <sz val="12"/>
      <name val="¹ÙÅÁÃ¼"/>
      <charset val="129"/>
    </font>
    <font>
      <sz val="9"/>
      <name val="Bookman Old Style"/>
      <family val="1"/>
    </font>
    <font>
      <sz val="12"/>
      <name val="HP-TIMES"/>
    </font>
    <font>
      <sz val="10"/>
      <color indexed="10"/>
      <name val="Arial"/>
      <family val="2"/>
    </font>
    <font>
      <sz val="12"/>
      <name val="Gill Sans"/>
      <family val="2"/>
    </font>
    <font>
      <b/>
      <sz val="12"/>
      <name val="Arial"/>
      <family val="2"/>
    </font>
    <font>
      <u/>
      <sz val="7.5"/>
      <color indexed="12"/>
      <name val="Arial"/>
      <family val="2"/>
    </font>
    <font>
      <u/>
      <sz val="9"/>
      <color indexed="12"/>
      <name val="Arial"/>
      <family val="2"/>
    </font>
    <font>
      <b/>
      <sz val="14"/>
      <name val="HP-TIMES"/>
    </font>
    <font>
      <sz val="7"/>
      <name val="Small Fonts"/>
      <family val="2"/>
    </font>
    <font>
      <b/>
      <sz val="10"/>
      <name val="Arial CE"/>
      <family val="2"/>
      <charset val="238"/>
    </font>
    <font>
      <u/>
      <sz val="9"/>
      <color indexed="36"/>
      <name val="Arial"/>
      <family val="2"/>
    </font>
    <font>
      <sz val="10"/>
      <name val="MS Sans Serif"/>
      <family val="2"/>
    </font>
    <font>
      <sz val="12"/>
      <name val="Univers (WN)"/>
    </font>
    <font>
      <sz val="24"/>
      <color indexed="13"/>
      <name val="Helv"/>
    </font>
    <font>
      <sz val="12"/>
      <name val="華康粗圓體"/>
      <family val="3"/>
      <charset val="136"/>
    </font>
    <font>
      <sz val="11"/>
      <name val="ＭＳ 明朝"/>
      <family val="1"/>
      <charset val="128"/>
    </font>
    <font>
      <sz val="10"/>
      <name val="ＭＳ ゴシック"/>
      <family val="3"/>
      <charset val="128"/>
    </font>
    <font>
      <sz val="12"/>
      <color theme="1"/>
      <name val="Calibri"/>
      <family val="2"/>
      <scheme val="minor"/>
    </font>
    <font>
      <sz val="11"/>
      <color indexed="8"/>
      <name val="Times New Roman"/>
      <family val="1"/>
    </font>
    <font>
      <sz val="11"/>
      <color theme="5"/>
      <name val="Times New Roman"/>
      <family val="1"/>
    </font>
  </fonts>
  <fills count="7">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indexed="26"/>
        <bgColor indexed="64"/>
      </patternFill>
    </fill>
    <fill>
      <patternFill patternType="solid">
        <fgColor indexed="13"/>
      </patternFill>
    </fill>
    <fill>
      <patternFill patternType="solid">
        <fgColor indexed="12"/>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auto="1"/>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8"/>
      </left>
      <right style="thin">
        <color indexed="8"/>
      </right>
      <top style="double">
        <color indexed="8"/>
      </top>
      <bottom style="thin">
        <color indexed="8"/>
      </bottom>
      <diagonal/>
    </border>
    <border>
      <left/>
      <right/>
      <top style="thin">
        <color indexed="64"/>
      </top>
      <bottom/>
      <diagonal/>
    </border>
  </borders>
  <cellStyleXfs count="395">
    <xf numFmtId="0" fontId="0" fillId="0" borderId="0"/>
    <xf numFmtId="0" fontId="8" fillId="0" borderId="0"/>
    <xf numFmtId="0" fontId="12" fillId="0" borderId="0"/>
    <xf numFmtId="0" fontId="8" fillId="0" borderId="0"/>
    <xf numFmtId="0" fontId="8" fillId="0" borderId="0"/>
    <xf numFmtId="166" fontId="1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xf numFmtId="0" fontId="8" fillId="0" borderId="0"/>
    <xf numFmtId="0" fontId="15" fillId="0" borderId="0"/>
    <xf numFmtId="0" fontId="12" fillId="0" borderId="0"/>
    <xf numFmtId="0" fontId="8" fillId="0" borderId="0"/>
    <xf numFmtId="0" fontId="16" fillId="0" borderId="0"/>
    <xf numFmtId="0" fontId="7" fillId="0" borderId="0"/>
    <xf numFmtId="0" fontId="7" fillId="0" borderId="0"/>
    <xf numFmtId="0" fontId="7" fillId="0" borderId="0"/>
    <xf numFmtId="0" fontId="15" fillId="0" borderId="0"/>
    <xf numFmtId="0" fontId="7" fillId="0" borderId="0"/>
    <xf numFmtId="0" fontId="15" fillId="0" borderId="0"/>
    <xf numFmtId="167" fontId="15" fillId="0" borderId="0"/>
    <xf numFmtId="164" fontId="15" fillId="0" borderId="0"/>
    <xf numFmtId="168" fontId="15" fillId="0" borderId="0"/>
    <xf numFmtId="168" fontId="15" fillId="0" borderId="0"/>
    <xf numFmtId="169" fontId="15" fillId="0" borderId="0"/>
    <xf numFmtId="165" fontId="15" fillId="0" borderId="0"/>
    <xf numFmtId="0" fontId="8" fillId="0" borderId="0"/>
    <xf numFmtId="0" fontId="15" fillId="0" borderId="0"/>
    <xf numFmtId="0" fontId="15" fillId="0" borderId="0"/>
    <xf numFmtId="0" fontId="8" fillId="0" borderId="0"/>
    <xf numFmtId="0" fontId="8" fillId="0" borderId="0"/>
    <xf numFmtId="0" fontId="8" fillId="0" borderId="0"/>
    <xf numFmtId="168" fontId="15" fillId="0" borderId="0"/>
    <xf numFmtId="170" fontId="15" fillId="0" borderId="0"/>
    <xf numFmtId="170" fontId="15" fillId="0" borderId="0"/>
    <xf numFmtId="168" fontId="15" fillId="0" borderId="0"/>
    <xf numFmtId="0" fontId="15" fillId="0" borderId="0"/>
    <xf numFmtId="0" fontId="15" fillId="0" borderId="0"/>
    <xf numFmtId="0" fontId="8" fillId="0" borderId="0"/>
    <xf numFmtId="168" fontId="15" fillId="0" borderId="0"/>
    <xf numFmtId="0" fontId="8" fillId="0" borderId="0"/>
    <xf numFmtId="0" fontId="8" fillId="0" borderId="0"/>
    <xf numFmtId="0" fontId="15" fillId="0" borderId="0"/>
    <xf numFmtId="0" fontId="12" fillId="0" borderId="0"/>
    <xf numFmtId="0" fontId="12" fillId="0" borderId="0"/>
    <xf numFmtId="0" fontId="15" fillId="0" borderId="0"/>
    <xf numFmtId="0" fontId="15" fillId="0" borderId="0"/>
    <xf numFmtId="0" fontId="12" fillId="0" borderId="0"/>
    <xf numFmtId="0" fontId="12" fillId="0" borderId="0"/>
    <xf numFmtId="0" fontId="7" fillId="0" borderId="0"/>
    <xf numFmtId="0" fontId="7" fillId="0" borderId="0"/>
    <xf numFmtId="0" fontId="7" fillId="0" borderId="0"/>
    <xf numFmtId="0" fontId="12" fillId="0" borderId="0"/>
    <xf numFmtId="0" fontId="7" fillId="0" borderId="0"/>
    <xf numFmtId="0" fontId="7" fillId="0" borderId="0"/>
    <xf numFmtId="0" fontId="7" fillId="0" borderId="0"/>
    <xf numFmtId="0" fontId="7" fillId="0" borderId="0"/>
    <xf numFmtId="0" fontId="12" fillId="0" borderId="0"/>
    <xf numFmtId="0" fontId="8" fillId="0" borderId="0"/>
    <xf numFmtId="0" fontId="7" fillId="0" borderId="0"/>
    <xf numFmtId="0" fontId="12" fillId="0" borderId="0"/>
    <xf numFmtId="0" fontId="12" fillId="0" borderId="0"/>
    <xf numFmtId="0" fontId="17" fillId="0" borderId="0"/>
    <xf numFmtId="0" fontId="17" fillId="0" borderId="0"/>
    <xf numFmtId="0" fontId="12" fillId="0" borderId="0"/>
    <xf numFmtId="0" fontId="12" fillId="0" borderId="0"/>
    <xf numFmtId="0" fontId="8" fillId="0" borderId="0"/>
    <xf numFmtId="0" fontId="8" fillId="0" borderId="0"/>
    <xf numFmtId="9" fontId="8"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8" fillId="0" borderId="0" applyFont="0" applyFill="0" applyBorder="0" applyAlignment="0" applyProtection="0"/>
    <xf numFmtId="9" fontId="18" fillId="0" borderId="0" applyFont="0" applyFill="0" applyBorder="0" applyAlignment="0" applyProtection="0"/>
    <xf numFmtId="9" fontId="12" fillId="0" borderId="0" applyFont="0" applyFill="0" applyBorder="0" applyAlignment="0" applyProtection="0"/>
    <xf numFmtId="0" fontId="12" fillId="0" borderId="1">
      <alignment horizontal="left" vertical="center"/>
    </xf>
    <xf numFmtId="0" fontId="8" fillId="0" borderId="0"/>
    <xf numFmtId="172" fontId="8" fillId="0" borderId="0" applyFont="0" applyFill="0" applyBorder="0" applyAlignment="0" applyProtection="0"/>
    <xf numFmtId="173"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40" fontId="33" fillId="0" borderId="0" applyFont="0" applyFill="0" applyBorder="0" applyAlignment="0" applyProtection="0"/>
    <xf numFmtId="38" fontId="33" fillId="0" borderId="0" applyFont="0" applyFill="0" applyBorder="0" applyAlignment="0" applyProtection="0"/>
    <xf numFmtId="0" fontId="34" fillId="0" borderId="0"/>
    <xf numFmtId="0" fontId="35" fillId="0" borderId="0"/>
    <xf numFmtId="0" fontId="35" fillId="0" borderId="0"/>
    <xf numFmtId="0" fontId="36" fillId="0" borderId="0"/>
    <xf numFmtId="0" fontId="8" fillId="0" borderId="0"/>
    <xf numFmtId="9" fontId="37" fillId="0" borderId="0"/>
    <xf numFmtId="9" fontId="37" fillId="0" borderId="0"/>
    <xf numFmtId="9" fontId="37" fillId="0" borderId="0"/>
    <xf numFmtId="9" fontId="37" fillId="0" borderId="0"/>
    <xf numFmtId="0" fontId="28" fillId="0" borderId="0" applyNumberFormat="0" applyAlignment="0"/>
    <xf numFmtId="174" fontId="37" fillId="0" borderId="0" applyFont="0" applyFill="0" applyBorder="0" applyAlignment="0" applyProtection="0"/>
    <xf numFmtId="175" fontId="37" fillId="0" borderId="0" applyFont="0" applyFill="0" applyBorder="0" applyAlignment="0" applyProtection="0"/>
    <xf numFmtId="176" fontId="37" fillId="0" borderId="0" applyFont="0" applyFill="0" applyBorder="0" applyAlignment="0" applyProtection="0"/>
    <xf numFmtId="177" fontId="37" fillId="0" borderId="0" applyFont="0" applyFill="0" applyBorder="0" applyAlignment="0" applyProtection="0"/>
    <xf numFmtId="0" fontId="32" fillId="0" borderId="0"/>
    <xf numFmtId="0" fontId="38" fillId="0" borderId="0"/>
    <xf numFmtId="178" fontId="8" fillId="0" borderId="0"/>
    <xf numFmtId="178" fontId="8" fillId="0" borderId="0"/>
    <xf numFmtId="178" fontId="8" fillId="0" borderId="0"/>
    <xf numFmtId="178" fontId="8" fillId="0" borderId="0"/>
    <xf numFmtId="178" fontId="8" fillId="0" borderId="0"/>
    <xf numFmtId="178" fontId="8" fillId="0" borderId="0"/>
    <xf numFmtId="178" fontId="8" fillId="0" borderId="0"/>
    <xf numFmtId="178" fontId="8" fillId="0" borderId="0"/>
    <xf numFmtId="178" fontId="8" fillId="0" borderId="0"/>
    <xf numFmtId="178" fontId="8" fillId="0" borderId="0"/>
    <xf numFmtId="178" fontId="8" fillId="0" borderId="0"/>
    <xf numFmtId="178" fontId="8" fillId="0" borderId="0"/>
    <xf numFmtId="178" fontId="8" fillId="0" borderId="0"/>
    <xf numFmtId="178" fontId="8" fillId="0" borderId="0"/>
    <xf numFmtId="178" fontId="8" fillId="0" borderId="0"/>
    <xf numFmtId="178" fontId="8" fillId="0" borderId="0"/>
    <xf numFmtId="178" fontId="8" fillId="0" borderId="0"/>
    <xf numFmtId="178" fontId="8" fillId="0" borderId="0"/>
    <xf numFmtId="178" fontId="8" fillId="0" borderId="0"/>
    <xf numFmtId="178" fontId="8" fillId="0" borderId="0"/>
    <xf numFmtId="178" fontId="8" fillId="0" borderId="0"/>
    <xf numFmtId="178" fontId="8" fillId="0" borderId="0"/>
    <xf numFmtId="178" fontId="8" fillId="0" borderId="0"/>
    <xf numFmtId="178" fontId="8" fillId="0" borderId="0"/>
    <xf numFmtId="178" fontId="8" fillId="0" borderId="0"/>
    <xf numFmtId="178" fontId="8" fillId="0" borderId="0"/>
    <xf numFmtId="178" fontId="8" fillId="0" borderId="0"/>
    <xf numFmtId="178" fontId="8" fillId="0" borderId="0"/>
    <xf numFmtId="178" fontId="8" fillId="0" borderId="0"/>
    <xf numFmtId="178" fontId="8" fillId="0" borderId="0"/>
    <xf numFmtId="178" fontId="8" fillId="0" borderId="0"/>
    <xf numFmtId="178" fontId="8" fillId="0" borderId="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79" fontId="8" fillId="0" borderId="0" applyFill="0" applyBorder="0" applyAlignment="0" applyProtection="0"/>
    <xf numFmtId="168" fontId="7" fillId="0" borderId="0" applyFont="0" applyFill="0" applyBorder="0" applyAlignment="0" applyProtection="0"/>
    <xf numFmtId="166" fontId="39" fillId="0" borderId="0" applyFont="0" applyFill="0" applyBorder="0" applyAlignment="0" applyProtection="0"/>
    <xf numFmtId="166" fontId="39" fillId="0" borderId="0" applyFont="0" applyFill="0" applyBorder="0" applyAlignment="0" applyProtection="0"/>
    <xf numFmtId="166" fontId="39" fillId="0" borderId="0" applyFont="0" applyFill="0" applyBorder="0" applyAlignment="0" applyProtection="0"/>
    <xf numFmtId="166" fontId="39" fillId="0" borderId="0" applyFont="0" applyFill="0" applyBorder="0" applyAlignment="0" applyProtection="0"/>
    <xf numFmtId="0" fontId="40" fillId="0" borderId="0"/>
    <xf numFmtId="0" fontId="40" fillId="0" borderId="16"/>
    <xf numFmtId="180" fontId="8" fillId="0" borderId="0" applyFont="0" applyFill="0" applyBorder="0" applyAlignment="0" applyProtection="0"/>
    <xf numFmtId="180" fontId="8" fillId="0" borderId="0" applyFont="0" applyFill="0" applyBorder="0" applyAlignment="0" applyProtection="0"/>
    <xf numFmtId="180" fontId="8" fillId="0" borderId="0" applyFont="0" applyFill="0" applyBorder="0" applyAlignment="0" applyProtection="0"/>
    <xf numFmtId="180" fontId="8" fillId="0" borderId="0" applyFont="0" applyFill="0" applyBorder="0" applyAlignment="0" applyProtection="0"/>
    <xf numFmtId="0" fontId="18" fillId="0" borderId="0"/>
    <xf numFmtId="0" fontId="18" fillId="0" borderId="0"/>
    <xf numFmtId="0" fontId="18" fillId="0" borderId="0"/>
    <xf numFmtId="0" fontId="18" fillId="0" borderId="0"/>
    <xf numFmtId="0" fontId="18" fillId="0" borderId="0"/>
    <xf numFmtId="172" fontId="41" fillId="0" borderId="17">
      <alignment horizontal="right"/>
    </xf>
    <xf numFmtId="172" fontId="41" fillId="0" borderId="17">
      <alignment horizontal="right"/>
    </xf>
    <xf numFmtId="172" fontId="41" fillId="0" borderId="17">
      <alignment horizontal="right"/>
    </xf>
    <xf numFmtId="172" fontId="41" fillId="0" borderId="17">
      <alignment horizontal="right"/>
    </xf>
    <xf numFmtId="2" fontId="42" fillId="0" borderId="18">
      <alignment horizontal="center" vertical="top" wrapText="1"/>
    </xf>
    <xf numFmtId="38" fontId="28" fillId="3" borderId="0" applyNumberFormat="0" applyBorder="0" applyAlignment="0" applyProtection="0"/>
    <xf numFmtId="0" fontId="43" fillId="0" borderId="19" applyNumberFormat="0" applyAlignment="0" applyProtection="0">
      <alignment horizontal="left" vertical="center"/>
    </xf>
    <xf numFmtId="0" fontId="43" fillId="0" borderId="20">
      <alignment horizontal="left" vertical="center"/>
    </xf>
    <xf numFmtId="0" fontId="44"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10" fontId="28" fillId="4" borderId="18" applyNumberFormat="0" applyBorder="0" applyAlignment="0" applyProtection="0"/>
    <xf numFmtId="169" fontId="42" fillId="0" borderId="18">
      <alignment horizontal="right" vertical="center" wrapText="1"/>
    </xf>
    <xf numFmtId="0" fontId="46" fillId="5" borderId="16"/>
    <xf numFmtId="0" fontId="32" fillId="0" borderId="0"/>
    <xf numFmtId="177" fontId="8" fillId="0" borderId="0" applyFont="0" applyFill="0" applyBorder="0" applyAlignment="0" applyProtection="0"/>
    <xf numFmtId="181" fontId="8" fillId="0" borderId="0" applyFont="0" applyFill="0" applyBorder="0" applyAlignment="0" applyProtection="0"/>
    <xf numFmtId="182" fontId="8" fillId="0" borderId="0" applyFont="0" applyFill="0" applyBorder="0" applyAlignment="0" applyProtection="0"/>
    <xf numFmtId="183" fontId="8" fillId="0" borderId="0" applyFont="0" applyFill="0" applyBorder="0" applyAlignment="0" applyProtection="0"/>
    <xf numFmtId="37" fontId="47" fillId="0" borderId="0"/>
    <xf numFmtId="37" fontId="47" fillId="0" borderId="0"/>
    <xf numFmtId="37" fontId="47" fillId="0" borderId="0"/>
    <xf numFmtId="37" fontId="47" fillId="0" borderId="0"/>
    <xf numFmtId="168" fontId="29" fillId="0" borderId="0"/>
    <xf numFmtId="184" fontId="8" fillId="0" borderId="0"/>
    <xf numFmtId="184" fontId="8" fillId="0" borderId="0"/>
    <xf numFmtId="184" fontId="8" fillId="0" borderId="0"/>
    <xf numFmtId="168" fontId="29" fillId="0" borderId="0"/>
    <xf numFmtId="168" fontId="29" fillId="0" borderId="0"/>
    <xf numFmtId="0" fontId="8" fillId="0" borderId="0"/>
    <xf numFmtId="170" fontId="15" fillId="0" borderId="0"/>
    <xf numFmtId="0" fontId="15" fillId="0" borderId="0"/>
    <xf numFmtId="0" fontId="13" fillId="0" borderId="0"/>
    <xf numFmtId="0" fontId="15" fillId="0" borderId="0"/>
    <xf numFmtId="165" fontId="15" fillId="0" borderId="0"/>
    <xf numFmtId="0" fontId="8" fillId="0" borderId="0"/>
    <xf numFmtId="0" fontId="8" fillId="0" borderId="0"/>
    <xf numFmtId="0" fontId="8" fillId="0" borderId="0"/>
    <xf numFmtId="0" fontId="8" fillId="0" borderId="0"/>
    <xf numFmtId="43" fontId="15" fillId="0" borderId="0"/>
    <xf numFmtId="0" fontId="8" fillId="0" borderId="0"/>
    <xf numFmtId="0" fontId="8" fillId="0" borderId="0"/>
    <xf numFmtId="0" fontId="7" fillId="0" borderId="0"/>
    <xf numFmtId="0" fontId="8" fillId="0" borderId="0"/>
    <xf numFmtId="0" fontId="8" fillId="0" borderId="0"/>
    <xf numFmtId="0" fontId="8" fillId="0" borderId="0"/>
    <xf numFmtId="170" fontId="15" fillId="0" borderId="0"/>
    <xf numFmtId="170" fontId="15" fillId="0" borderId="0"/>
    <xf numFmtId="0" fontId="8" fillId="0" borderId="0"/>
    <xf numFmtId="0" fontId="8" fillId="0" borderId="0"/>
    <xf numFmtId="0" fontId="7" fillId="0" borderId="0"/>
    <xf numFmtId="0" fontId="8" fillId="0" borderId="0"/>
    <xf numFmtId="171" fontId="15" fillId="0" borderId="0"/>
    <xf numFmtId="0" fontId="7" fillId="0" borderId="0"/>
    <xf numFmtId="43" fontId="15" fillId="0" borderId="0"/>
    <xf numFmtId="168" fontId="15" fillId="0" borderId="0"/>
    <xf numFmtId="185" fontId="15" fillId="0" borderId="0"/>
    <xf numFmtId="43" fontId="15" fillId="0" borderId="0"/>
    <xf numFmtId="0" fontId="8" fillId="0" borderId="0"/>
    <xf numFmtId="0" fontId="8" fillId="0" borderId="0"/>
    <xf numFmtId="0" fontId="8" fillId="0" borderId="0"/>
    <xf numFmtId="0" fontId="8" fillId="0" borderId="0"/>
    <xf numFmtId="0" fontId="8" fillId="0" borderId="0"/>
    <xf numFmtId="0" fontId="8" fillId="0" borderId="0"/>
    <xf numFmtId="168" fontId="1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8" fillId="0" borderId="0"/>
    <xf numFmtId="168" fontId="15" fillId="0" borderId="0"/>
    <xf numFmtId="0" fontId="7" fillId="0" borderId="0"/>
    <xf numFmtId="0" fontId="17" fillId="0" borderId="0"/>
    <xf numFmtId="0" fontId="56" fillId="0" borderId="0"/>
    <xf numFmtId="168" fontId="15" fillId="0" borderId="0"/>
    <xf numFmtId="0" fontId="8" fillId="0" borderId="0"/>
    <xf numFmtId="0" fontId="8" fillId="0" borderId="0"/>
    <xf numFmtId="14" fontId="8" fillId="0" borderId="0"/>
    <xf numFmtId="14" fontId="8" fillId="0" borderId="0"/>
    <xf numFmtId="0" fontId="8" fillId="0" borderId="0"/>
    <xf numFmtId="0" fontId="8" fillId="0" borderId="0"/>
    <xf numFmtId="0" fontId="8" fillId="0" borderId="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0" fontId="48" fillId="0" borderId="0" applyFont="0"/>
    <xf numFmtId="0" fontId="40" fillId="0" borderId="0"/>
    <xf numFmtId="0" fontId="49" fillId="0" borderId="0" applyNumberFormat="0" applyFill="0" applyBorder="0" applyAlignment="0" applyProtection="0">
      <alignment vertical="top"/>
      <protection locked="0"/>
    </xf>
    <xf numFmtId="0" fontId="49" fillId="0" borderId="0" applyNumberFormat="0" applyFill="0" applyBorder="0" applyAlignment="0" applyProtection="0">
      <alignment vertical="top"/>
      <protection locked="0"/>
    </xf>
    <xf numFmtId="0" fontId="49" fillId="0" borderId="0" applyNumberFormat="0" applyFill="0" applyBorder="0" applyAlignment="0" applyProtection="0">
      <alignment vertical="top"/>
      <protection locked="0"/>
    </xf>
    <xf numFmtId="0" fontId="49" fillId="0" borderId="0" applyNumberFormat="0" applyFill="0" applyBorder="0" applyAlignment="0" applyProtection="0">
      <alignment vertical="top"/>
      <protection locked="0"/>
    </xf>
    <xf numFmtId="0" fontId="50" fillId="0" borderId="0"/>
    <xf numFmtId="0" fontId="51" fillId="0" borderId="0"/>
    <xf numFmtId="0" fontId="30" fillId="0" borderId="0"/>
    <xf numFmtId="14" fontId="35" fillId="0" borderId="0"/>
    <xf numFmtId="0" fontId="30" fillId="0" borderId="0"/>
    <xf numFmtId="0" fontId="30" fillId="0" borderId="0"/>
    <xf numFmtId="0" fontId="40" fillId="0" borderId="16"/>
    <xf numFmtId="40" fontId="31" fillId="0" borderId="0"/>
    <xf numFmtId="0" fontId="52" fillId="6" borderId="0"/>
    <xf numFmtId="0" fontId="46" fillId="0" borderId="21"/>
    <xf numFmtId="0" fontId="46" fillId="0" borderId="16"/>
    <xf numFmtId="168" fontId="15" fillId="0" borderId="0"/>
    <xf numFmtId="0" fontId="53" fillId="0" borderId="0"/>
    <xf numFmtId="40" fontId="54" fillId="0" borderId="0" applyFont="0" applyFill="0" applyBorder="0" applyAlignment="0" applyProtection="0"/>
    <xf numFmtId="38" fontId="54" fillId="0" borderId="0" applyFont="0" applyFill="0" applyBorder="0" applyAlignment="0" applyProtection="0"/>
    <xf numFmtId="0" fontId="55" fillId="0" borderId="0"/>
    <xf numFmtId="173" fontId="8" fillId="0" borderId="0" applyFont="0" applyFill="0" applyBorder="0" applyAlignment="0" applyProtection="0"/>
    <xf numFmtId="172" fontId="8" fillId="0" borderId="0" applyFont="0" applyFill="0" applyBorder="0" applyAlignment="0" applyProtection="0"/>
    <xf numFmtId="0" fontId="12" fillId="0" borderId="0"/>
    <xf numFmtId="0" fontId="12" fillId="0" borderId="0"/>
    <xf numFmtId="0" fontId="12" fillId="0" borderId="0"/>
    <xf numFmtId="167" fontId="15" fillId="0" borderId="0"/>
    <xf numFmtId="167" fontId="15" fillId="0" borderId="0"/>
    <xf numFmtId="167" fontId="15" fillId="0" borderId="0"/>
    <xf numFmtId="0" fontId="12" fillId="0" borderId="0"/>
    <xf numFmtId="0" fontId="12" fillId="0" borderId="0"/>
    <xf numFmtId="0" fontId="12" fillId="0" borderId="0"/>
    <xf numFmtId="0" fontId="8" fillId="0" borderId="0"/>
    <xf numFmtId="0" fontId="8" fillId="0" borderId="0"/>
    <xf numFmtId="0" fontId="8" fillId="0" borderId="0"/>
    <xf numFmtId="168" fontId="15" fillId="0" borderId="0"/>
    <xf numFmtId="168" fontId="15" fillId="0" borderId="0"/>
    <xf numFmtId="168" fontId="15" fillId="0" borderId="0"/>
    <xf numFmtId="0" fontId="16" fillId="0" borderId="0"/>
    <xf numFmtId="0" fontId="16" fillId="0" borderId="0"/>
    <xf numFmtId="0" fontId="16" fillId="0" borderId="0"/>
    <xf numFmtId="0" fontId="8" fillId="0" borderId="0"/>
    <xf numFmtId="0" fontId="8" fillId="0" borderId="0"/>
    <xf numFmtId="0" fontId="8" fillId="0" borderId="0"/>
    <xf numFmtId="0" fontId="8"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2" fillId="0" borderId="0"/>
    <xf numFmtId="0" fontId="12" fillId="0" borderId="0"/>
    <xf numFmtId="0" fontId="12" fillId="0" borderId="0"/>
    <xf numFmtId="0" fontId="12" fillId="0" borderId="0"/>
    <xf numFmtId="0" fontId="12" fillId="0" borderId="0"/>
    <xf numFmtId="0" fontId="12" fillId="0" borderId="0"/>
    <xf numFmtId="0" fontId="8" fillId="0" borderId="0"/>
    <xf numFmtId="0" fontId="8"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12" fillId="0" borderId="18">
      <alignment horizontal="left" vertical="center"/>
    </xf>
    <xf numFmtId="0" fontId="12" fillId="0" borderId="18">
      <alignment horizontal="left" vertical="center"/>
    </xf>
    <xf numFmtId="0" fontId="12" fillId="0" borderId="18">
      <alignment horizontal="left" vertical="center"/>
    </xf>
    <xf numFmtId="0" fontId="12" fillId="0" borderId="0"/>
    <xf numFmtId="0" fontId="8" fillId="0" borderId="0"/>
    <xf numFmtId="0" fontId="8" fillId="0" borderId="0"/>
    <xf numFmtId="0" fontId="8" fillId="0" borderId="0"/>
    <xf numFmtId="0" fontId="12" fillId="0" borderId="0"/>
    <xf numFmtId="0" fontId="15" fillId="0" borderId="0"/>
    <xf numFmtId="0" fontId="15" fillId="0" borderId="0"/>
    <xf numFmtId="0" fontId="15" fillId="0" borderId="0"/>
    <xf numFmtId="0" fontId="8" fillId="0" borderId="0"/>
    <xf numFmtId="168" fontId="15" fillId="0" borderId="0"/>
    <xf numFmtId="168" fontId="15" fillId="0" borderId="0"/>
    <xf numFmtId="0" fontId="8" fillId="0" borderId="0"/>
    <xf numFmtId="0" fontId="8" fillId="0" borderId="0"/>
    <xf numFmtId="0" fontId="8" fillId="0" borderId="0"/>
    <xf numFmtId="0" fontId="8" fillId="0" borderId="0"/>
    <xf numFmtId="168" fontId="15" fillId="0" borderId="0"/>
    <xf numFmtId="168" fontId="15" fillId="0" borderId="0"/>
    <xf numFmtId="0" fontId="8" fillId="0" borderId="0"/>
    <xf numFmtId="0" fontId="15" fillId="0" borderId="0"/>
    <xf numFmtId="0" fontId="15" fillId="0" borderId="0"/>
    <xf numFmtId="0" fontId="15" fillId="0" borderId="0"/>
    <xf numFmtId="0" fontId="12" fillId="0" borderId="0"/>
    <xf numFmtId="0" fontId="12" fillId="0" borderId="0"/>
    <xf numFmtId="0" fontId="12" fillId="0" borderId="0"/>
    <xf numFmtId="0" fontId="12" fillId="0" borderId="0"/>
    <xf numFmtId="0" fontId="12" fillId="0" borderId="0"/>
    <xf numFmtId="0" fontId="8" fillId="0" borderId="0"/>
    <xf numFmtId="9" fontId="18" fillId="0" borderId="0" applyFont="0" applyFill="0" applyBorder="0" applyAlignment="0" applyProtection="0"/>
    <xf numFmtId="0" fontId="12" fillId="0" borderId="18">
      <alignment horizontal="left" vertical="center"/>
    </xf>
    <xf numFmtId="165" fontId="15" fillId="0" borderId="0"/>
    <xf numFmtId="0" fontId="8" fillId="0" borderId="0"/>
    <xf numFmtId="0" fontId="15" fillId="0" borderId="0"/>
    <xf numFmtId="0" fontId="8" fillId="0" borderId="0"/>
    <xf numFmtId="0" fontId="12" fillId="0" borderId="0"/>
    <xf numFmtId="0" fontId="12" fillId="0" borderId="0"/>
    <xf numFmtId="0" fontId="12" fillId="0" borderId="0"/>
    <xf numFmtId="9" fontId="18" fillId="0" borderId="0" applyFont="0" applyFill="0" applyBorder="0" applyAlignment="0" applyProtection="0"/>
    <xf numFmtId="0" fontId="12" fillId="0" borderId="18">
      <alignment horizontal="left" vertical="center"/>
    </xf>
    <xf numFmtId="9" fontId="18" fillId="0" borderId="0" applyFont="0" applyFill="0" applyBorder="0" applyAlignment="0" applyProtection="0"/>
    <xf numFmtId="0" fontId="13" fillId="0" borderId="0"/>
    <xf numFmtId="43" fontId="15" fillId="0" borderId="0"/>
    <xf numFmtId="0" fontId="8" fillId="0" borderId="0"/>
    <xf numFmtId="0" fontId="7" fillId="0" borderId="0"/>
    <xf numFmtId="0" fontId="8" fillId="0" borderId="0"/>
    <xf numFmtId="170" fontId="15" fillId="0" borderId="0"/>
    <xf numFmtId="0" fontId="8" fillId="0" borderId="0"/>
    <xf numFmtId="0" fontId="7" fillId="0" borderId="0"/>
    <xf numFmtId="43" fontId="15" fillId="0" borderId="0"/>
    <xf numFmtId="168" fontId="15" fillId="0" borderId="0"/>
    <xf numFmtId="0" fontId="8" fillId="0" borderId="0"/>
    <xf numFmtId="168" fontId="15" fillId="0" borderId="0"/>
    <xf numFmtId="0" fontId="8" fillId="0" borderId="0"/>
    <xf numFmtId="0" fontId="8" fillId="0" borderId="0"/>
    <xf numFmtId="0" fontId="8" fillId="0" borderId="0"/>
    <xf numFmtId="0" fontId="8" fillId="0" borderId="0"/>
    <xf numFmtId="0" fontId="8" fillId="0" borderId="0"/>
    <xf numFmtId="0" fontId="8" fillId="0" borderId="0"/>
    <xf numFmtId="0" fontId="17" fillId="0" borderId="0"/>
    <xf numFmtId="0" fontId="56" fillId="0" borderId="0"/>
    <xf numFmtId="168" fontId="15" fillId="0" borderId="0"/>
    <xf numFmtId="0" fontId="8" fillId="0" borderId="0"/>
    <xf numFmtId="0" fontId="30" fillId="0" borderId="0"/>
    <xf numFmtId="14" fontId="35" fillId="0" borderId="0"/>
    <xf numFmtId="0" fontId="15" fillId="0" borderId="0"/>
    <xf numFmtId="0" fontId="12" fillId="0" borderId="0"/>
    <xf numFmtId="0" fontId="12" fillId="0" borderId="0"/>
    <xf numFmtId="0" fontId="12" fillId="0" borderId="0"/>
    <xf numFmtId="0" fontId="12" fillId="0" borderId="0"/>
  </cellStyleXfs>
  <cellXfs count="175">
    <xf numFmtId="0" fontId="0" fillId="0" borderId="0" xfId="0"/>
    <xf numFmtId="0" fontId="1" fillId="0" borderId="1" xfId="0" applyFont="1" applyBorder="1" applyAlignment="1">
      <alignment horizontal="center" vertical="center"/>
    </xf>
    <xf numFmtId="2" fontId="1" fillId="0" borderId="1" xfId="0" applyNumberFormat="1" applyFont="1" applyBorder="1" applyAlignment="1">
      <alignment horizontal="center" vertical="center"/>
    </xf>
    <xf numFmtId="2" fontId="0" fillId="0" borderId="0" xfId="0" applyNumberFormat="1"/>
    <xf numFmtId="2" fontId="0" fillId="0" borderId="0" xfId="0" applyNumberFormat="1" applyAlignment="1">
      <alignment horizontal="center" vertical="center"/>
    </xf>
    <xf numFmtId="2" fontId="1" fillId="0" borderId="2" xfId="0" applyNumberFormat="1" applyFont="1" applyBorder="1" applyAlignment="1">
      <alignment horizontal="center" vertical="center"/>
    </xf>
    <xf numFmtId="0" fontId="1" fillId="0" borderId="1" xfId="0" applyFont="1" applyBorder="1" applyAlignment="1">
      <alignment vertical="center"/>
    </xf>
    <xf numFmtId="0" fontId="0" fillId="0" borderId="0" xfId="0" applyAlignment="1">
      <alignment vertical="center"/>
    </xf>
    <xf numFmtId="0" fontId="3" fillId="0" borderId="1" xfId="0" applyFont="1" applyBorder="1" applyAlignment="1">
      <alignment horizontal="center" vertical="center"/>
    </xf>
    <xf numFmtId="2" fontId="3" fillId="0" borderId="1" xfId="0" applyNumberFormat="1" applyFont="1" applyBorder="1" applyAlignment="1">
      <alignment horizontal="center" vertical="center"/>
    </xf>
    <xf numFmtId="0" fontId="2" fillId="0" borderId="1" xfId="0" applyFont="1" applyBorder="1" applyAlignment="1">
      <alignment vertical="center" wrapText="1"/>
    </xf>
    <xf numFmtId="2" fontId="2" fillId="0" borderId="1" xfId="0" applyNumberFormat="1" applyFont="1" applyBorder="1" applyAlignment="1">
      <alignment horizontal="center" vertical="center"/>
    </xf>
    <xf numFmtId="0" fontId="4" fillId="0" borderId="1" xfId="0" applyFont="1" applyBorder="1" applyAlignment="1">
      <alignment horizontal="center" vertical="center"/>
    </xf>
    <xf numFmtId="2" fontId="4" fillId="0" borderId="1" xfId="0" applyNumberFormat="1" applyFont="1" applyBorder="1" applyAlignment="1">
      <alignment horizontal="center" vertical="center" wrapText="1"/>
    </xf>
    <xf numFmtId="0" fontId="4" fillId="0" borderId="1" xfId="0" applyFont="1" applyBorder="1" applyAlignment="1">
      <alignment vertical="center" wrapText="1"/>
    </xf>
    <xf numFmtId="2" fontId="4" fillId="0" borderId="1" xfId="0" applyNumberFormat="1" applyFont="1" applyBorder="1" applyAlignment="1">
      <alignment horizontal="center" vertical="center"/>
    </xf>
    <xf numFmtId="2" fontId="4" fillId="0" borderId="1" xfId="0" applyNumberFormat="1" applyFont="1" applyBorder="1"/>
    <xf numFmtId="0" fontId="4" fillId="0" borderId="1" xfId="0" applyFont="1" applyBorder="1"/>
    <xf numFmtId="2" fontId="5" fillId="0" borderId="1" xfId="0" applyNumberFormat="1" applyFont="1" applyBorder="1" applyAlignment="1">
      <alignment horizontal="center" vertical="center"/>
    </xf>
    <xf numFmtId="0" fontId="5" fillId="0" borderId="1" xfId="0" applyFont="1" applyBorder="1" applyAlignment="1">
      <alignment horizontal="center" vertical="center"/>
    </xf>
    <xf numFmtId="0" fontId="4" fillId="0" borderId="1" xfId="0" applyFont="1" applyBorder="1" applyAlignment="1">
      <alignment horizontal="left" vertical="center"/>
    </xf>
    <xf numFmtId="0" fontId="4" fillId="0" borderId="1" xfId="0" applyFont="1" applyBorder="1" applyAlignment="1">
      <alignment vertical="center"/>
    </xf>
    <xf numFmtId="0" fontId="4" fillId="0" borderId="1" xfId="0" applyFont="1" applyBorder="1" applyAlignment="1">
      <alignment horizontal="left" vertical="center" wrapText="1"/>
    </xf>
    <xf numFmtId="2" fontId="4" fillId="0" borderId="2" xfId="0" applyNumberFormat="1" applyFont="1" applyBorder="1" applyAlignment="1">
      <alignment horizontal="center" vertical="center"/>
    </xf>
    <xf numFmtId="17" fontId="4" fillId="0" borderId="1" xfId="0" applyNumberFormat="1" applyFont="1" applyBorder="1" applyAlignment="1">
      <alignment horizontal="left" vertical="center" wrapText="1"/>
    </xf>
    <xf numFmtId="0" fontId="4" fillId="0" borderId="3" xfId="0" applyFont="1" applyBorder="1" applyAlignment="1">
      <alignment horizontal="center" vertical="center"/>
    </xf>
    <xf numFmtId="0" fontId="4" fillId="0" borderId="1" xfId="0" applyFont="1" applyBorder="1" applyAlignment="1">
      <alignment horizontal="left" vertical="center" wrapText="1"/>
    </xf>
    <xf numFmtId="0" fontId="9" fillId="0" borderId="1" xfId="1" applyFont="1" applyBorder="1" applyAlignment="1">
      <alignment horizontal="center" vertical="center" wrapText="1"/>
    </xf>
    <xf numFmtId="0" fontId="9" fillId="0" borderId="1" xfId="1" applyFont="1" applyBorder="1" applyAlignment="1">
      <alignment horizontal="center" vertical="center"/>
    </xf>
    <xf numFmtId="0" fontId="11" fillId="0" borderId="6" xfId="1" applyFont="1" applyBorder="1" applyAlignment="1">
      <alignment horizontal="center" vertical="top"/>
    </xf>
    <xf numFmtId="2" fontId="11" fillId="0" borderId="6" xfId="1" applyNumberFormat="1" applyFont="1" applyBorder="1" applyAlignment="1">
      <alignment horizontal="center" vertical="top"/>
    </xf>
    <xf numFmtId="0" fontId="11" fillId="0" borderId="6" xfId="1" applyFont="1" applyBorder="1" applyAlignment="1">
      <alignment horizontal="justify" vertical="top" wrapText="1"/>
    </xf>
    <xf numFmtId="2" fontId="11" fillId="0" borderId="6" xfId="1" applyNumberFormat="1" applyFont="1" applyBorder="1" applyAlignment="1">
      <alignment vertical="top"/>
    </xf>
    <xf numFmtId="0" fontId="11" fillId="0" borderId="6" xfId="1" applyFont="1" applyBorder="1"/>
    <xf numFmtId="0" fontId="11" fillId="0" borderId="1" xfId="1" applyFont="1" applyBorder="1" applyAlignment="1">
      <alignment horizontal="center" vertical="top"/>
    </xf>
    <xf numFmtId="2" fontId="11" fillId="0" borderId="1" xfId="1" applyNumberFormat="1" applyFont="1" applyBorder="1" applyAlignment="1">
      <alignment horizontal="center" vertical="top"/>
    </xf>
    <xf numFmtId="0" fontId="11" fillId="0" borderId="1" xfId="2" applyFont="1" applyBorder="1" applyAlignment="1">
      <alignment horizontal="justify" vertical="top" wrapText="1"/>
    </xf>
    <xf numFmtId="2" fontId="11" fillId="0" borderId="1" xfId="1" applyNumberFormat="1" applyFont="1" applyBorder="1" applyAlignment="1">
      <alignment vertical="top"/>
    </xf>
    <xf numFmtId="0" fontId="11" fillId="0" borderId="1" xfId="1" applyFont="1" applyBorder="1"/>
    <xf numFmtId="2" fontId="11" fillId="0" borderId="1" xfId="3" applyNumberFormat="1" applyFont="1" applyBorder="1" applyAlignment="1">
      <alignment horizontal="center" vertical="center" wrapText="1"/>
    </xf>
    <xf numFmtId="2" fontId="11" fillId="0" borderId="3" xfId="1" applyNumberFormat="1" applyFont="1" applyBorder="1" applyAlignment="1">
      <alignment horizontal="center" vertical="top"/>
    </xf>
    <xf numFmtId="2" fontId="11" fillId="0" borderId="3" xfId="1" applyNumberFormat="1" applyFont="1" applyBorder="1" applyAlignment="1">
      <alignment vertical="top"/>
    </xf>
    <xf numFmtId="0" fontId="11" fillId="0" borderId="3" xfId="1" applyFont="1" applyBorder="1"/>
    <xf numFmtId="4" fontId="19" fillId="0" borderId="1" xfId="0" applyNumberFormat="1" applyFont="1" applyBorder="1" applyAlignment="1">
      <alignment horizontal="center" vertical="center" wrapText="1"/>
    </xf>
    <xf numFmtId="0" fontId="11" fillId="0" borderId="0" xfId="1" applyFont="1" applyBorder="1"/>
    <xf numFmtId="0" fontId="11" fillId="0" borderId="1" xfId="1" applyFont="1" applyBorder="1" applyAlignment="1">
      <alignment horizontal="center"/>
    </xf>
    <xf numFmtId="0" fontId="11" fillId="0" borderId="1" xfId="1" applyFont="1" applyBorder="1" applyAlignment="1">
      <alignment horizontal="justify" vertical="top" wrapText="1"/>
    </xf>
    <xf numFmtId="0" fontId="11" fillId="0" borderId="0" xfId="1" applyFont="1" applyBorder="1" applyAlignment="1">
      <alignment horizontal="center"/>
    </xf>
    <xf numFmtId="0" fontId="9" fillId="0" borderId="1" xfId="1" applyFont="1" applyBorder="1" applyAlignment="1">
      <alignment horizontal="center" vertical="top" wrapText="1"/>
    </xf>
    <xf numFmtId="0" fontId="9" fillId="0" borderId="1" xfId="1" applyFont="1" applyBorder="1" applyAlignment="1">
      <alignment horizontal="center" vertical="top"/>
    </xf>
    <xf numFmtId="0" fontId="20" fillId="0" borderId="1" xfId="0" applyFont="1" applyBorder="1" applyAlignment="1">
      <alignment vertical="top" wrapText="1"/>
    </xf>
    <xf numFmtId="0" fontId="11" fillId="0" borderId="1" xfId="1" applyFont="1" applyBorder="1" applyAlignment="1">
      <alignment vertical="top"/>
    </xf>
    <xf numFmtId="0" fontId="11" fillId="0" borderId="0" xfId="1" applyFont="1" applyBorder="1" applyAlignment="1">
      <alignment vertical="top"/>
    </xf>
    <xf numFmtId="0" fontId="11" fillId="0" borderId="1" xfId="1" applyFont="1" applyBorder="1" applyAlignment="1">
      <alignment horizontal="center" vertical="center" wrapText="1"/>
    </xf>
    <xf numFmtId="0" fontId="9" fillId="0" borderId="1" xfId="34" applyFont="1" applyBorder="1" applyAlignment="1">
      <alignment horizontal="center" vertical="center" wrapText="1"/>
    </xf>
    <xf numFmtId="0" fontId="9" fillId="0" borderId="1" xfId="70" applyFont="1" applyBorder="1" applyAlignment="1">
      <alignment horizontal="center" vertical="center" wrapText="1"/>
    </xf>
    <xf numFmtId="0" fontId="11" fillId="0" borderId="1" xfId="0" applyFont="1" applyBorder="1" applyAlignment="1">
      <alignment horizontal="center" vertical="top"/>
    </xf>
    <xf numFmtId="0" fontId="11" fillId="0" borderId="1" xfId="70" applyFont="1" applyFill="1" applyBorder="1" applyAlignment="1">
      <alignment horizontal="justify" vertical="top" wrapText="1"/>
    </xf>
    <xf numFmtId="0" fontId="11" fillId="0" borderId="1" xfId="70" applyFont="1" applyFill="1" applyBorder="1" applyAlignment="1">
      <alignment horizontal="center" vertical="top" wrapText="1"/>
    </xf>
    <xf numFmtId="2" fontId="21" fillId="0" borderId="1" xfId="0" applyNumberFormat="1" applyFont="1" applyBorder="1" applyAlignment="1">
      <alignment horizontal="right" vertical="top"/>
    </xf>
    <xf numFmtId="0" fontId="20" fillId="0" borderId="1" xfId="0" applyFont="1" applyBorder="1"/>
    <xf numFmtId="0" fontId="20" fillId="0" borderId="1" xfId="0" applyFont="1" applyBorder="1" applyAlignment="1">
      <alignment vertical="top"/>
    </xf>
    <xf numFmtId="2" fontId="9" fillId="0" borderId="1" xfId="34" applyNumberFormat="1" applyFont="1" applyBorder="1" applyAlignment="1">
      <alignment horizontal="right" vertical="center" wrapText="1"/>
    </xf>
    <xf numFmtId="2" fontId="22" fillId="0" borderId="1" xfId="0" applyNumberFormat="1" applyFont="1" applyFill="1" applyBorder="1" applyAlignment="1">
      <alignment horizontal="center" vertical="center"/>
    </xf>
    <xf numFmtId="0" fontId="20" fillId="0" borderId="7" xfId="0" applyFont="1" applyBorder="1"/>
    <xf numFmtId="0" fontId="20" fillId="0" borderId="8" xfId="0" applyFont="1" applyBorder="1"/>
    <xf numFmtId="0" fontId="20" fillId="0" borderId="8" xfId="0" applyFont="1" applyBorder="1" applyAlignment="1">
      <alignment vertical="top"/>
    </xf>
    <xf numFmtId="0" fontId="20" fillId="0" borderId="9" xfId="0" applyFont="1" applyBorder="1"/>
    <xf numFmtId="0" fontId="20" fillId="0" borderId="10" xfId="0" applyFont="1" applyBorder="1"/>
    <xf numFmtId="0" fontId="20" fillId="0" borderId="0" xfId="0" applyFont="1" applyBorder="1"/>
    <xf numFmtId="0" fontId="20" fillId="0" borderId="0" xfId="0" applyFont="1" applyBorder="1" applyAlignment="1">
      <alignment vertical="top"/>
    </xf>
    <xf numFmtId="0" fontId="20" fillId="0" borderId="11" xfId="0" applyFont="1" applyBorder="1"/>
    <xf numFmtId="0" fontId="20" fillId="0" borderId="14" xfId="0" applyFont="1" applyBorder="1"/>
    <xf numFmtId="0" fontId="0" fillId="0" borderId="0" xfId="0" applyAlignment="1">
      <alignment vertical="top"/>
    </xf>
    <xf numFmtId="0" fontId="19" fillId="2" borderId="1" xfId="41" applyNumberFormat="1" applyFont="1" applyFill="1" applyBorder="1" applyAlignment="1">
      <alignment horizontal="justify" vertical="top" wrapText="1"/>
    </xf>
    <xf numFmtId="0" fontId="6" fillId="0" borderId="1" xfId="0" applyFont="1" applyBorder="1" applyAlignment="1">
      <alignment horizontal="center" vertical="center"/>
    </xf>
    <xf numFmtId="0" fontId="23" fillId="0" borderId="1" xfId="3" applyFont="1" applyBorder="1" applyAlignment="1">
      <alignment horizontal="center" vertical="center" wrapText="1"/>
    </xf>
    <xf numFmtId="0" fontId="23" fillId="0" borderId="1" xfId="3" applyFont="1" applyFill="1" applyBorder="1" applyAlignment="1">
      <alignment horizontal="center" vertical="center" wrapText="1"/>
    </xf>
    <xf numFmtId="2" fontId="23" fillId="0" borderId="1" xfId="34" applyNumberFormat="1" applyFont="1" applyBorder="1" applyAlignment="1">
      <alignment horizontal="center" vertical="center" wrapText="1"/>
    </xf>
    <xf numFmtId="0" fontId="25" fillId="0" borderId="1" xfId="0" applyFont="1" applyBorder="1" applyAlignment="1">
      <alignment horizontal="center" vertical="top"/>
    </xf>
    <xf numFmtId="0" fontId="25" fillId="0" borderId="1" xfId="70" applyFont="1" applyFill="1" applyBorder="1" applyAlignment="1">
      <alignment horizontal="justify" vertical="top" wrapText="1"/>
    </xf>
    <xf numFmtId="2" fontId="26" fillId="0" borderId="1" xfId="70" applyNumberFormat="1" applyFont="1" applyFill="1" applyBorder="1" applyAlignment="1">
      <alignment horizontal="center" vertical="top" wrapText="1"/>
    </xf>
    <xf numFmtId="0" fontId="25" fillId="0" borderId="1" xfId="70" applyFont="1" applyFill="1" applyBorder="1" applyAlignment="1">
      <alignment horizontal="center" vertical="top" wrapText="1"/>
    </xf>
    <xf numFmtId="2" fontId="25" fillId="0" borderId="1" xfId="0" applyNumberFormat="1" applyFont="1" applyBorder="1" applyAlignment="1">
      <alignment horizontal="right" vertical="top"/>
    </xf>
    <xf numFmtId="0" fontId="27" fillId="0" borderId="1" xfId="0" applyFont="1" applyBorder="1"/>
    <xf numFmtId="0" fontId="27" fillId="0" borderId="1" xfId="0" applyFont="1" applyBorder="1" applyAlignment="1">
      <alignment vertical="top"/>
    </xf>
    <xf numFmtId="2" fontId="25" fillId="0" borderId="1" xfId="34" applyNumberFormat="1" applyFont="1" applyBorder="1" applyAlignment="1">
      <alignment horizontal="right" vertical="center" wrapText="1"/>
    </xf>
    <xf numFmtId="2" fontId="23" fillId="0" borderId="1" xfId="0" applyNumberFormat="1" applyFont="1" applyBorder="1" applyAlignment="1">
      <alignment horizontal="right" vertical="top"/>
    </xf>
    <xf numFmtId="2" fontId="27" fillId="0" borderId="1" xfId="0" applyNumberFormat="1" applyFont="1" applyBorder="1" applyAlignment="1">
      <alignment horizontal="right" vertical="top"/>
    </xf>
    <xf numFmtId="0" fontId="6" fillId="0" borderId="1" xfId="0" applyFont="1" applyBorder="1" applyAlignment="1">
      <alignment horizontal="center" vertical="center" wrapText="1"/>
    </xf>
    <xf numFmtId="2" fontId="6" fillId="0" borderId="1" xfId="0" applyNumberFormat="1" applyFont="1" applyBorder="1" applyAlignment="1">
      <alignment horizontal="center" vertical="center"/>
    </xf>
    <xf numFmtId="0" fontId="20" fillId="0" borderId="1" xfId="0" applyFont="1" applyBorder="1" applyAlignment="1">
      <alignment horizontal="center" vertical="top"/>
    </xf>
    <xf numFmtId="2" fontId="20" fillId="0" borderId="1" xfId="0" applyNumberFormat="1" applyFont="1" applyBorder="1" applyAlignment="1">
      <alignment horizontal="center" vertical="top" wrapText="1"/>
    </xf>
    <xf numFmtId="0" fontId="20" fillId="0" borderId="1" xfId="0" applyFont="1" applyBorder="1" applyAlignment="1">
      <alignment vertical="center" wrapText="1"/>
    </xf>
    <xf numFmtId="2" fontId="20" fillId="0" borderId="1" xfId="0" applyNumberFormat="1" applyFont="1" applyBorder="1" applyAlignment="1">
      <alignment horizontal="center" vertical="center"/>
    </xf>
    <xf numFmtId="0" fontId="20" fillId="0" borderId="1" xfId="0" applyFont="1" applyBorder="1" applyAlignment="1">
      <alignment horizontal="center" vertical="center"/>
    </xf>
    <xf numFmtId="2" fontId="20" fillId="0" borderId="1" xfId="0" applyNumberFormat="1" applyFont="1" applyBorder="1" applyAlignment="1">
      <alignment horizontal="center" vertical="top"/>
    </xf>
    <xf numFmtId="2" fontId="20" fillId="0" borderId="1" xfId="0" applyNumberFormat="1" applyFont="1" applyBorder="1" applyAlignment="1">
      <alignment vertical="top"/>
    </xf>
    <xf numFmtId="2" fontId="6" fillId="0" borderId="1" xfId="0" applyNumberFormat="1" applyFont="1" applyBorder="1" applyAlignment="1">
      <alignment horizontal="right" vertical="center"/>
    </xf>
    <xf numFmtId="0" fontId="20" fillId="0" borderId="1" xfId="0" applyFont="1" applyBorder="1" applyAlignment="1">
      <alignment horizontal="left" vertical="center"/>
    </xf>
    <xf numFmtId="2" fontId="20" fillId="0" borderId="1" xfId="0" applyNumberFormat="1" applyFont="1" applyBorder="1" applyAlignment="1">
      <alignment horizontal="right" vertical="center"/>
    </xf>
    <xf numFmtId="0" fontId="20" fillId="0" borderId="1" xfId="0" applyFont="1" applyBorder="1" applyAlignment="1">
      <alignment horizontal="left" vertical="center" wrapText="1"/>
    </xf>
    <xf numFmtId="2" fontId="20" fillId="0" borderId="1" xfId="0" applyNumberFormat="1" applyFont="1" applyBorder="1"/>
    <xf numFmtId="0" fontId="20" fillId="0" borderId="1" xfId="0" applyFont="1" applyBorder="1" applyAlignment="1">
      <alignment vertical="center"/>
    </xf>
    <xf numFmtId="0" fontId="6" fillId="0" borderId="1" xfId="0" applyFont="1" applyBorder="1" applyAlignment="1">
      <alignment horizontal="right" vertical="center"/>
    </xf>
    <xf numFmtId="0" fontId="6" fillId="0" borderId="1" xfId="0" applyFont="1" applyBorder="1" applyAlignment="1">
      <alignment horizontal="center" vertical="top" wrapText="1"/>
    </xf>
    <xf numFmtId="0" fontId="11" fillId="0" borderId="1" xfId="1" applyFont="1" applyBorder="1" applyAlignment="1">
      <alignment vertical="top" wrapText="1"/>
    </xf>
    <xf numFmtId="2" fontId="20" fillId="0" borderId="1" xfId="70" applyNumberFormat="1" applyFont="1" applyFill="1" applyBorder="1" applyAlignment="1">
      <alignment horizontal="center" vertical="top" wrapText="1"/>
    </xf>
    <xf numFmtId="2" fontId="27" fillId="0" borderId="1" xfId="70" applyNumberFormat="1" applyFont="1" applyFill="1" applyBorder="1" applyAlignment="1">
      <alignment horizontal="center" vertical="top" wrapText="1"/>
    </xf>
    <xf numFmtId="0" fontId="23" fillId="0" borderId="1" xfId="34" applyFont="1" applyBorder="1" applyAlignment="1">
      <alignment horizontal="center" vertical="center" wrapText="1"/>
    </xf>
    <xf numFmtId="0" fontId="23" fillId="0" borderId="1" xfId="34" applyFont="1" applyBorder="1" applyAlignment="1">
      <alignment horizontal="center" vertical="center" wrapText="1"/>
    </xf>
    <xf numFmtId="0" fontId="0" fillId="0" borderId="1" xfId="0" applyBorder="1"/>
    <xf numFmtId="2" fontId="23" fillId="0" borderId="1" xfId="0" applyNumberFormat="1" applyFont="1" applyBorder="1" applyAlignment="1">
      <alignment horizontal="center" vertical="center"/>
    </xf>
    <xf numFmtId="2" fontId="25" fillId="0" borderId="1" xfId="0" applyNumberFormat="1" applyFont="1" applyBorder="1" applyAlignment="1">
      <alignment horizontal="center" vertical="center"/>
    </xf>
    <xf numFmtId="0" fontId="23" fillId="0" borderId="18" xfId="358" applyNumberFormat="1" applyFont="1" applyBorder="1" applyAlignment="1">
      <alignment horizontal="center" vertical="center"/>
    </xf>
    <xf numFmtId="0" fontId="23" fillId="0" borderId="18" xfId="357" applyFont="1" applyBorder="1" applyAlignment="1">
      <alignment horizontal="center" vertical="center" wrapText="1"/>
    </xf>
    <xf numFmtId="0" fontId="23" fillId="0" borderId="0" xfId="359" applyNumberFormat="1" applyFont="1" applyBorder="1" applyAlignment="1">
      <alignment wrapText="1"/>
    </xf>
    <xf numFmtId="0" fontId="25" fillId="0" borderId="0" xfId="359" applyNumberFormat="1" applyFont="1" applyAlignment="1">
      <alignment horizontal="right"/>
    </xf>
    <xf numFmtId="0" fontId="25" fillId="0" borderId="0" xfId="359" applyNumberFormat="1" applyFont="1"/>
    <xf numFmtId="0" fontId="6" fillId="0" borderId="2"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4" fillId="0" borderId="1" xfId="0" applyFont="1" applyBorder="1" applyAlignment="1">
      <alignment horizontal="left" vertical="center" wrapText="1"/>
    </xf>
    <xf numFmtId="0" fontId="5" fillId="0" borderId="0" xfId="0" applyFont="1" applyAlignment="1">
      <alignment horizontal="center" vertical="center"/>
    </xf>
    <xf numFmtId="0" fontId="9" fillId="0" borderId="1" xfId="1" applyFont="1" applyBorder="1" applyAlignment="1">
      <alignment horizontal="center" vertical="center" wrapText="1"/>
    </xf>
    <xf numFmtId="0" fontId="10" fillId="0" borderId="1" xfId="1" applyFont="1" applyBorder="1" applyAlignment="1">
      <alignment horizontal="center" vertical="center"/>
    </xf>
    <xf numFmtId="0" fontId="10" fillId="0" borderId="0" xfId="34" applyFont="1" applyBorder="1" applyAlignment="1">
      <alignment horizontal="center" vertical="center" wrapText="1"/>
    </xf>
    <xf numFmtId="0" fontId="9" fillId="0" borderId="2" xfId="70" applyFont="1" applyBorder="1" applyAlignment="1">
      <alignment horizontal="center" vertical="center" wrapText="1"/>
    </xf>
    <xf numFmtId="0" fontId="9" fillId="0" borderId="4" xfId="70" applyFont="1" applyBorder="1" applyAlignment="1">
      <alignment horizontal="center" vertical="center" wrapText="1"/>
    </xf>
    <xf numFmtId="0" fontId="9" fillId="0" borderId="5" xfId="70" applyFont="1" applyBorder="1" applyAlignment="1">
      <alignment horizontal="center" vertical="center" wrapText="1"/>
    </xf>
    <xf numFmtId="0" fontId="9" fillId="0" borderId="2" xfId="34" applyFont="1" applyBorder="1" applyAlignment="1">
      <alignment horizontal="center" vertical="center" wrapText="1"/>
    </xf>
    <xf numFmtId="0" fontId="9" fillId="0" borderId="4" xfId="34" applyFont="1" applyBorder="1" applyAlignment="1">
      <alignment horizontal="center" vertical="center" wrapText="1"/>
    </xf>
    <xf numFmtId="0" fontId="9" fillId="0" borderId="5" xfId="34" applyFont="1" applyBorder="1" applyAlignment="1">
      <alignment horizontal="center" vertical="center" wrapText="1"/>
    </xf>
    <xf numFmtId="0" fontId="9" fillId="0" borderId="10" xfId="70" applyFont="1" applyBorder="1" applyAlignment="1">
      <alignment horizontal="left" vertical="top" wrapText="1"/>
    </xf>
    <xf numFmtId="0" fontId="9" fillId="0" borderId="0" xfId="70" applyFont="1" applyBorder="1" applyAlignment="1">
      <alignment horizontal="left" vertical="top" wrapText="1"/>
    </xf>
    <xf numFmtId="0" fontId="9" fillId="0" borderId="11" xfId="70" applyFont="1" applyBorder="1" applyAlignment="1">
      <alignment horizontal="left" vertical="top" wrapText="1"/>
    </xf>
    <xf numFmtId="167" fontId="9" fillId="0" borderId="12" xfId="70" applyNumberFormat="1" applyFont="1" applyBorder="1" applyAlignment="1">
      <alignment horizontal="justify" vertical="top" wrapText="1"/>
    </xf>
    <xf numFmtId="167" fontId="9" fillId="0" borderId="13" xfId="70" applyNumberFormat="1" applyFont="1" applyBorder="1" applyAlignment="1">
      <alignment horizontal="justify" vertical="top" wrapText="1"/>
    </xf>
    <xf numFmtId="0" fontId="6" fillId="0" borderId="1" xfId="0" applyFont="1" applyBorder="1" applyAlignment="1">
      <alignment horizontal="center" vertical="center"/>
    </xf>
    <xf numFmtId="0" fontId="4" fillId="0" borderId="2"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23" fillId="0" borderId="0" xfId="359" applyNumberFormat="1" applyFont="1" applyBorder="1" applyAlignment="1">
      <alignment horizontal="center" wrapText="1"/>
    </xf>
    <xf numFmtId="0" fontId="25" fillId="0" borderId="22" xfId="359" applyNumberFormat="1" applyFont="1" applyBorder="1" applyAlignment="1">
      <alignment horizontal="justify" vertical="top" wrapText="1"/>
    </xf>
    <xf numFmtId="0" fontId="23" fillId="0" borderId="1" xfId="78" applyNumberFormat="1" applyFont="1" applyBorder="1" applyAlignment="1">
      <alignment horizontal="center" vertical="center" wrapText="1"/>
    </xf>
    <xf numFmtId="0" fontId="23" fillId="0" borderId="1" xfId="34" applyFont="1" applyBorder="1" applyAlignment="1">
      <alignment horizontal="center" vertical="center" wrapText="1"/>
    </xf>
    <xf numFmtId="0" fontId="24" fillId="0" borderId="10" xfId="3" applyFont="1" applyBorder="1" applyAlignment="1">
      <alignment horizontal="center" vertical="center" wrapText="1"/>
    </xf>
    <xf numFmtId="0" fontId="24" fillId="0" borderId="0" xfId="3" applyFont="1" applyBorder="1" applyAlignment="1">
      <alignment horizontal="center" vertical="center" wrapText="1"/>
    </xf>
    <xf numFmtId="0" fontId="23" fillId="0" borderId="10" xfId="34" applyFont="1" applyBorder="1" applyAlignment="1">
      <alignment horizontal="center" vertical="center" wrapText="1"/>
    </xf>
    <xf numFmtId="0" fontId="23" fillId="0" borderId="0" xfId="34" applyFont="1" applyBorder="1" applyAlignment="1">
      <alignment horizontal="center" vertical="center" wrapText="1"/>
    </xf>
    <xf numFmtId="0" fontId="23" fillId="0" borderId="18" xfId="356" applyNumberFormat="1" applyFont="1" applyBorder="1" applyAlignment="1">
      <alignment horizontal="center" vertical="center" wrapText="1"/>
    </xf>
    <xf numFmtId="0" fontId="20" fillId="0" borderId="1" xfId="0" applyFont="1" applyBorder="1" applyAlignment="1">
      <alignment horizontal="left" vertical="center" wrapText="1"/>
    </xf>
    <xf numFmtId="2" fontId="20" fillId="0" borderId="6" xfId="0" applyNumberFormat="1" applyFont="1" applyBorder="1" applyAlignment="1">
      <alignment horizontal="center" vertical="center"/>
    </xf>
    <xf numFmtId="2" fontId="20" fillId="0" borderId="3" xfId="0" applyNumberFormat="1" applyFont="1" applyBorder="1" applyAlignment="1">
      <alignment horizontal="center" vertical="center"/>
    </xf>
    <xf numFmtId="2" fontId="20" fillId="0" borderId="15" xfId="0" applyNumberFormat="1" applyFont="1" applyBorder="1" applyAlignment="1">
      <alignment horizontal="center" vertical="center"/>
    </xf>
    <xf numFmtId="0" fontId="31" fillId="0" borderId="18" xfId="34" applyFont="1" applyBorder="1" applyAlignment="1">
      <alignment horizontal="center" vertical="center" wrapText="1"/>
    </xf>
    <xf numFmtId="0" fontId="31" fillId="0" borderId="18" xfId="357" applyFont="1" applyBorder="1" applyAlignment="1">
      <alignment horizontal="center" vertical="center" wrapText="1"/>
    </xf>
    <xf numFmtId="0" fontId="31" fillId="0" borderId="18" xfId="358" applyNumberFormat="1" applyFont="1" applyBorder="1" applyAlignment="1">
      <alignment horizontal="center" vertical="center"/>
    </xf>
    <xf numFmtId="0" fontId="17" fillId="0" borderId="18" xfId="70" applyFont="1" applyFill="1" applyBorder="1" applyAlignment="1">
      <alignment horizontal="justify" vertical="top" wrapText="1"/>
    </xf>
    <xf numFmtId="0" fontId="31" fillId="0" borderId="18" xfId="3" applyFont="1" applyFill="1" applyBorder="1" applyAlignment="1">
      <alignment horizontal="center" vertical="center" wrapText="1"/>
    </xf>
    <xf numFmtId="2" fontId="31" fillId="0" borderId="18" xfId="34" applyNumberFormat="1" applyFont="1" applyBorder="1" applyAlignment="1">
      <alignment horizontal="center" vertical="center" wrapText="1"/>
    </xf>
    <xf numFmtId="0" fontId="17" fillId="0" borderId="18" xfId="0" applyFont="1" applyBorder="1" applyAlignment="1">
      <alignment horizontal="center" vertical="top"/>
    </xf>
    <xf numFmtId="2" fontId="2" fillId="0" borderId="18" xfId="70" applyNumberFormat="1" applyFont="1" applyFill="1" applyBorder="1" applyAlignment="1">
      <alignment horizontal="center" vertical="top" wrapText="1"/>
    </xf>
    <xf numFmtId="0" fontId="17" fillId="0" borderId="18" xfId="1" applyFont="1" applyBorder="1" applyAlignment="1">
      <alignment horizontal="justify" vertical="top" wrapText="1"/>
    </xf>
    <xf numFmtId="2" fontId="17" fillId="0" borderId="18" xfId="0" applyNumberFormat="1" applyFont="1" applyBorder="1" applyAlignment="1">
      <alignment horizontal="center" vertical="center"/>
    </xf>
    <xf numFmtId="4" fontId="57" fillId="0" borderId="18" xfId="0" applyNumberFormat="1" applyFont="1" applyBorder="1" applyAlignment="1">
      <alignment horizontal="center" vertical="center" wrapText="1"/>
    </xf>
    <xf numFmtId="0" fontId="17" fillId="0" borderId="18" xfId="2" applyFont="1" applyBorder="1" applyAlignment="1">
      <alignment horizontal="justify" vertical="top" wrapText="1"/>
    </xf>
    <xf numFmtId="0" fontId="17" fillId="0" borderId="18" xfId="70" applyFont="1" applyFill="1" applyBorder="1" applyAlignment="1">
      <alignment horizontal="center" vertical="center" wrapText="1"/>
    </xf>
    <xf numFmtId="2" fontId="31" fillId="0" borderId="18" xfId="0" applyNumberFormat="1" applyFont="1" applyBorder="1" applyAlignment="1">
      <alignment horizontal="center" vertical="center"/>
    </xf>
    <xf numFmtId="2" fontId="17" fillId="0" borderId="18" xfId="3" applyNumberFormat="1" applyFont="1" applyBorder="1" applyAlignment="1">
      <alignment horizontal="center" vertical="center" wrapText="1"/>
    </xf>
    <xf numFmtId="0" fontId="2" fillId="0" borderId="18" xfId="0" applyFont="1" applyBorder="1" applyAlignment="1">
      <alignment vertical="top" wrapText="1"/>
    </xf>
    <xf numFmtId="0" fontId="57" fillId="2" borderId="18" xfId="41" applyNumberFormat="1" applyFont="1" applyFill="1" applyBorder="1" applyAlignment="1">
      <alignment horizontal="justify" vertical="top" wrapText="1"/>
    </xf>
    <xf numFmtId="2" fontId="58" fillId="0" borderId="18" xfId="70" applyNumberFormat="1" applyFont="1" applyFill="1" applyBorder="1" applyAlignment="1">
      <alignment horizontal="center" vertical="top" wrapText="1"/>
    </xf>
    <xf numFmtId="0" fontId="2" fillId="0" borderId="18" xfId="0" applyFont="1" applyBorder="1" applyAlignment="1">
      <alignment horizontal="center" vertical="center"/>
    </xf>
    <xf numFmtId="0" fontId="2" fillId="0" borderId="18" xfId="0" applyFont="1" applyBorder="1"/>
  </cellXfs>
  <cellStyles count="395">
    <cellStyle name="??" xfId="79"/>
    <cellStyle name="?? [0.00]_laroux" xfId="80"/>
    <cellStyle name="?? 2" xfId="81"/>
    <cellStyle name="?? 3" xfId="82"/>
    <cellStyle name="?? 4" xfId="83"/>
    <cellStyle name="???? [0.00]_laroux" xfId="84"/>
    <cellStyle name="????_laroux" xfId="85"/>
    <cellStyle name="??_??" xfId="86"/>
    <cellStyle name="_Pri Sch 7216" xfId="87"/>
    <cellStyle name="_Pri Sch 7220" xfId="88"/>
    <cellStyle name="_Pri Sch 7403" xfId="89"/>
    <cellStyle name="•W_Electrical" xfId="90"/>
    <cellStyle name="0,0_x000d_&#10;NA_x000d_&#10;" xfId="4"/>
    <cellStyle name="75" xfId="91"/>
    <cellStyle name="75 2" xfId="92"/>
    <cellStyle name="75 3" xfId="93"/>
    <cellStyle name="75 4" xfId="94"/>
    <cellStyle name="active" xfId="95"/>
    <cellStyle name="ÅëÈ­ [0]_±âÅ¸" xfId="96"/>
    <cellStyle name="ÅëÈ­_±âÅ¸" xfId="97"/>
    <cellStyle name="ÄÞ¸¶ [0]_±âÅ¸" xfId="98"/>
    <cellStyle name="ÄÞ¸¶_±âÅ¸" xfId="99"/>
    <cellStyle name="br" xfId="100"/>
    <cellStyle name="Ç¥ÁØ_¿¬°£´©°è¿¹»ó" xfId="101"/>
    <cellStyle name="Comma  - Style1" xfId="102"/>
    <cellStyle name="Comma  - Style1 2" xfId="103"/>
    <cellStyle name="Comma  - Style1 3" xfId="104"/>
    <cellStyle name="Comma  - Style1 4" xfId="105"/>
    <cellStyle name="Comma  - Style2" xfId="106"/>
    <cellStyle name="Comma  - Style2 2" xfId="107"/>
    <cellStyle name="Comma  - Style2 3" xfId="108"/>
    <cellStyle name="Comma  - Style2 4" xfId="109"/>
    <cellStyle name="Comma  - Style3" xfId="110"/>
    <cellStyle name="Comma  - Style3 2" xfId="111"/>
    <cellStyle name="Comma  - Style3 3" xfId="112"/>
    <cellStyle name="Comma  - Style3 4" xfId="113"/>
    <cellStyle name="Comma  - Style4" xfId="114"/>
    <cellStyle name="Comma  - Style4 2" xfId="115"/>
    <cellStyle name="Comma  - Style4 3" xfId="116"/>
    <cellStyle name="Comma  - Style4 4" xfId="117"/>
    <cellStyle name="Comma  - Style5" xfId="118"/>
    <cellStyle name="Comma  - Style5 2" xfId="119"/>
    <cellStyle name="Comma  - Style5 3" xfId="120"/>
    <cellStyle name="Comma  - Style5 4" xfId="121"/>
    <cellStyle name="Comma  - Style6" xfId="122"/>
    <cellStyle name="Comma  - Style6 2" xfId="123"/>
    <cellStyle name="Comma  - Style6 3" xfId="124"/>
    <cellStyle name="Comma  - Style6 4" xfId="125"/>
    <cellStyle name="Comma  - Style7" xfId="126"/>
    <cellStyle name="Comma  - Style7 2" xfId="127"/>
    <cellStyle name="Comma  - Style7 3" xfId="128"/>
    <cellStyle name="Comma  - Style7 4" xfId="129"/>
    <cellStyle name="Comma  - Style8" xfId="130"/>
    <cellStyle name="Comma  - Style8 2" xfId="131"/>
    <cellStyle name="Comma  - Style8 3" xfId="132"/>
    <cellStyle name="Comma  - Style8 4" xfId="133"/>
    <cellStyle name="Comma 2" xfId="5"/>
    <cellStyle name="Comma 2 2" xfId="134"/>
    <cellStyle name="Comma 2 3" xfId="135"/>
    <cellStyle name="Comma 2 4" xfId="136"/>
    <cellStyle name="Comma 2 5" xfId="137"/>
    <cellStyle name="Comma 2 6" xfId="138"/>
    <cellStyle name="Comma 2 7" xfId="139"/>
    <cellStyle name="Comma 2 8" xfId="140"/>
    <cellStyle name="Comma 2_1. Summary_cost_1" xfId="141"/>
    <cellStyle name="Comma 3" xfId="142"/>
    <cellStyle name="Comma 4" xfId="143"/>
    <cellStyle name="Comma 4 2" xfId="144"/>
    <cellStyle name="Comma 4 3" xfId="145"/>
    <cellStyle name="Comma 4 4" xfId="146"/>
    <cellStyle name="Currency 2" xfId="6"/>
    <cellStyle name="Currency 2 2" xfId="7"/>
    <cellStyle name="Currency 3" xfId="8"/>
    <cellStyle name="Currency 4" xfId="9"/>
    <cellStyle name="Custom - Style8" xfId="147"/>
    <cellStyle name="Data   - Style2" xfId="148"/>
    <cellStyle name="Euro" xfId="149"/>
    <cellStyle name="Euro 2" xfId="150"/>
    <cellStyle name="Euro 3" xfId="151"/>
    <cellStyle name="Euro 4" xfId="152"/>
    <cellStyle name="Excel Built-in Normal" xfId="153"/>
    <cellStyle name="Excel Built-in Normal 2" xfId="154"/>
    <cellStyle name="Excel Built-in Normal 3" xfId="155"/>
    <cellStyle name="Excel Built-in Normal 4" xfId="156"/>
    <cellStyle name="Excel Built-in Normal 5" xfId="157"/>
    <cellStyle name="Formula" xfId="158"/>
    <cellStyle name="Formula 2" xfId="159"/>
    <cellStyle name="Formula 3" xfId="160"/>
    <cellStyle name="Formula 4" xfId="161"/>
    <cellStyle name="GOKUL" xfId="162"/>
    <cellStyle name="Grey" xfId="163"/>
    <cellStyle name="Header1" xfId="164"/>
    <cellStyle name="Header2" xfId="165"/>
    <cellStyle name="Hyperlink 2" xfId="10"/>
    <cellStyle name="Hyperlink 3" xfId="166"/>
    <cellStyle name="Hypertextový odkaz" xfId="167"/>
    <cellStyle name="Hypertextový odkaz 2" xfId="168"/>
    <cellStyle name="Hypertextový odkaz 3" xfId="169"/>
    <cellStyle name="Hypertextový odkaz 4" xfId="170"/>
    <cellStyle name="Input [yellow]" xfId="171"/>
    <cellStyle name="jugal" xfId="172"/>
    <cellStyle name="Labels - Style3" xfId="173"/>
    <cellStyle name="lm" xfId="174"/>
    <cellStyle name="Milliers [0]_laroux" xfId="175"/>
    <cellStyle name="Milliers_laroux" xfId="176"/>
    <cellStyle name="Monétaire [0]_laroux" xfId="177"/>
    <cellStyle name="Monétaire_laroux" xfId="178"/>
    <cellStyle name="no dec" xfId="179"/>
    <cellStyle name="no dec 2" xfId="180"/>
    <cellStyle name="no dec 3" xfId="181"/>
    <cellStyle name="no dec 4" xfId="182"/>
    <cellStyle name="Normal" xfId="0" builtinId="0"/>
    <cellStyle name="Normal - Style1" xfId="183"/>
    <cellStyle name="Normal - Style1 2" xfId="184"/>
    <cellStyle name="Normal - Style1 3" xfId="185"/>
    <cellStyle name="Normal - Style1 4" xfId="186"/>
    <cellStyle name="Normal - Style1 5" xfId="187"/>
    <cellStyle name="Normal - Style1 6" xfId="188"/>
    <cellStyle name="Normal 10" xfId="11"/>
    <cellStyle name="Normal 10 2" xfId="12"/>
    <cellStyle name="Normal 10 2 3" xfId="189"/>
    <cellStyle name="Normal 10 2 3 2 3" xfId="359"/>
    <cellStyle name="Normal 10 3" xfId="273"/>
    <cellStyle name="Normal 10 4" xfId="274"/>
    <cellStyle name="Normal 10 5" xfId="275"/>
    <cellStyle name="Normal 11" xfId="13"/>
    <cellStyle name="Normal 11 2" xfId="14"/>
    <cellStyle name="Normal 12" xfId="15"/>
    <cellStyle name="Normal 12 2" xfId="16"/>
    <cellStyle name="Normal 13" xfId="17"/>
    <cellStyle name="Normal 13 2" xfId="18"/>
    <cellStyle name="Normal 13 2 2" xfId="19"/>
    <cellStyle name="Normal 13 3" xfId="20"/>
    <cellStyle name="Normal 14" xfId="21"/>
    <cellStyle name="Normal 14 2" xfId="190"/>
    <cellStyle name="Normal 15" xfId="22"/>
    <cellStyle name="Normal 15 3" xfId="191"/>
    <cellStyle name="Normal 16" xfId="23"/>
    <cellStyle name="Normal 17" xfId="24"/>
    <cellStyle name="Normal 18" xfId="25"/>
    <cellStyle name="Normal 18 2" xfId="26"/>
    <cellStyle name="Normal 18 3" xfId="27"/>
    <cellStyle name="Normal 19" xfId="28"/>
    <cellStyle name="Normal 2" xfId="1"/>
    <cellStyle name="Normal 2 10" xfId="193"/>
    <cellStyle name="Normal 2 10 2" xfId="194"/>
    <cellStyle name="Normal 2 10 2 2" xfId="195"/>
    <cellStyle name="Normal 2 10 2 2 2 2 2" xfId="356"/>
    <cellStyle name="Normal 2 11" xfId="196"/>
    <cellStyle name="Normal 2 12" xfId="197"/>
    <cellStyle name="Normal 2 13" xfId="198"/>
    <cellStyle name="Normal 2 14" xfId="276"/>
    <cellStyle name="Normal 2 15" xfId="277"/>
    <cellStyle name="Normal 2 16" xfId="278"/>
    <cellStyle name="Normal 2 17" xfId="328"/>
    <cellStyle name="Normal 2 18" xfId="329"/>
    <cellStyle name="Normal 2 19" xfId="366"/>
    <cellStyle name="Normal 2 2" xfId="29"/>
    <cellStyle name="Normal 2 2 10" xfId="339"/>
    <cellStyle name="Normal 2 2 11" xfId="340"/>
    <cellStyle name="Normal 2 2 12" xfId="367"/>
    <cellStyle name="Normal 2 2 2" xfId="30"/>
    <cellStyle name="Normal 2 2 3" xfId="31"/>
    <cellStyle name="Normal 2 2 4" xfId="32"/>
    <cellStyle name="Normal 2 2 5" xfId="199"/>
    <cellStyle name="Normal 2 2 5 2" xfId="200"/>
    <cellStyle name="Normal 2 2 5 3" xfId="368"/>
    <cellStyle name="Normal 2 2 6" xfId="201"/>
    <cellStyle name="Normal 2 2 7" xfId="279"/>
    <cellStyle name="Normal 2 2 8" xfId="280"/>
    <cellStyle name="Normal 2 2 9" xfId="281"/>
    <cellStyle name="Normal 2 21 2" xfId="358"/>
    <cellStyle name="Normal 2 3" xfId="33"/>
    <cellStyle name="Normal 2 3 10" xfId="338"/>
    <cellStyle name="Normal 2 3 11" xfId="369"/>
    <cellStyle name="Normal 2 3 2" xfId="34"/>
    <cellStyle name="Normal 2 3 2 2" xfId="78"/>
    <cellStyle name="Normal 2 3 3" xfId="202"/>
    <cellStyle name="Normal 2 3 3 2" xfId="203"/>
    <cellStyle name="Normal 2 3 3 3" xfId="370"/>
    <cellStyle name="Normal 2 3 4" xfId="204"/>
    <cellStyle name="Normal 2 3 5" xfId="205"/>
    <cellStyle name="Normal 2 3 6" xfId="282"/>
    <cellStyle name="Normal 2 3 7" xfId="283"/>
    <cellStyle name="Normal 2 3 8" xfId="284"/>
    <cellStyle name="Normal 2 3 9" xfId="341"/>
    <cellStyle name="Normal 2 4" xfId="35"/>
    <cellStyle name="Normal 2 4 2" xfId="206"/>
    <cellStyle name="Normal 2 4 3" xfId="207"/>
    <cellStyle name="Normal 2 4 4" xfId="285"/>
    <cellStyle name="Normal 2 4 5" xfId="286"/>
    <cellStyle name="Normal 2 4 6" xfId="287"/>
    <cellStyle name="Normal 2 4 7" xfId="342"/>
    <cellStyle name="Normal 2 4 8" xfId="337"/>
    <cellStyle name="Normal 2 4 9" xfId="371"/>
    <cellStyle name="Normal 2 5" xfId="36"/>
    <cellStyle name="Normal 2 6" xfId="37"/>
    <cellStyle name="Normal 2 7" xfId="192"/>
    <cellStyle name="Normal 2 7 2" xfId="208"/>
    <cellStyle name="Normal 2 7 3" xfId="372"/>
    <cellStyle name="Normal 2 8" xfId="209"/>
    <cellStyle name="Normal 2 8 2" xfId="210"/>
    <cellStyle name="Normal 2 8 3" xfId="211"/>
    <cellStyle name="Normal 2 9" xfId="38"/>
    <cellStyle name="Normal 2 9 2" xfId="212"/>
    <cellStyle name="Normal 20" xfId="39"/>
    <cellStyle name="Normal 21" xfId="40"/>
    <cellStyle name="Normal 3" xfId="41"/>
    <cellStyle name="Normal 3 10" xfId="288"/>
    <cellStyle name="Normal 3 11" xfId="289"/>
    <cellStyle name="Normal 3 12" xfId="290"/>
    <cellStyle name="Normal 3 13" xfId="330"/>
    <cellStyle name="Normal 3 14" xfId="353"/>
    <cellStyle name="Normal 3 15" xfId="373"/>
    <cellStyle name="Normal 3 2" xfId="42"/>
    <cellStyle name="Normal 3 2 2" xfId="214"/>
    <cellStyle name="Normal 3 2 2 2" xfId="215"/>
    <cellStyle name="Normal 3 2 2 3" xfId="375"/>
    <cellStyle name="Normal 3 2 3" xfId="216"/>
    <cellStyle name="Normal 3 2 4" xfId="291"/>
    <cellStyle name="Normal 3 2 5" xfId="292"/>
    <cellStyle name="Normal 3 2 6" xfId="293"/>
    <cellStyle name="Normal 3 2 7" xfId="343"/>
    <cellStyle name="Normal 3 2 8" xfId="336"/>
    <cellStyle name="Normal 3 2 9" xfId="374"/>
    <cellStyle name="Normal 3 3" xfId="43"/>
    <cellStyle name="Normal 3 3 2" xfId="217"/>
    <cellStyle name="Normal 3 4" xfId="213"/>
    <cellStyle name="Normal 3 4 2" xfId="218"/>
    <cellStyle name="Normal 3 4 3" xfId="376"/>
    <cellStyle name="Normal 3 5" xfId="219"/>
    <cellStyle name="Normal 3 6" xfId="220"/>
    <cellStyle name="Normal 3 7" xfId="221"/>
    <cellStyle name="Normal 3 8" xfId="222"/>
    <cellStyle name="Normal 3 9" xfId="223"/>
    <cellStyle name="Normal 4" xfId="44"/>
    <cellStyle name="Normal 4 10" xfId="294"/>
    <cellStyle name="Normal 4 11" xfId="344"/>
    <cellStyle name="Normal 4 12" xfId="335"/>
    <cellStyle name="Normal 4 13" xfId="377"/>
    <cellStyle name="Normal 4 2" xfId="45"/>
    <cellStyle name="Normal 4 2 10" xfId="334"/>
    <cellStyle name="Normal 4 2 11" xfId="378"/>
    <cellStyle name="Normal 4 2 2" xfId="46"/>
    <cellStyle name="Normal 4 2 3" xfId="47"/>
    <cellStyle name="Normal 4 2 4" xfId="225"/>
    <cellStyle name="Normal 4 2 5" xfId="226"/>
    <cellStyle name="Normal 4 2 6" xfId="295"/>
    <cellStyle name="Normal 4 2 7" xfId="296"/>
    <cellStyle name="Normal 4 2 8" xfId="297"/>
    <cellStyle name="Normal 4 2 9" xfId="345"/>
    <cellStyle name="Normal 4 3" xfId="48"/>
    <cellStyle name="Normal 4 3 2" xfId="227"/>
    <cellStyle name="Normal 4 3 3" xfId="298"/>
    <cellStyle name="Normal 4 3 4" xfId="299"/>
    <cellStyle name="Normal 4 3 5" xfId="300"/>
    <cellStyle name="Normal 4 3 6" xfId="346"/>
    <cellStyle name="Normal 4 3 7" xfId="333"/>
    <cellStyle name="Normal 4 3 8" xfId="379"/>
    <cellStyle name="Normal 4 4" xfId="49"/>
    <cellStyle name="Normal 4 4 2" xfId="228"/>
    <cellStyle name="Normal 4 4 2 2" xfId="301"/>
    <cellStyle name="Normal 4 4 2 3" xfId="390"/>
    <cellStyle name="Normal 4 4 3" xfId="302"/>
    <cellStyle name="Normal 4 4 4" xfId="303"/>
    <cellStyle name="Normal 4 4 5" xfId="347"/>
    <cellStyle name="Normal 4 4 6" xfId="332"/>
    <cellStyle name="Normal 4 4 7" xfId="380"/>
    <cellStyle name="Normal 4 5" xfId="50"/>
    <cellStyle name="Normal 4 5 2" xfId="229"/>
    <cellStyle name="Normal 4 5 2 2" xfId="304"/>
    <cellStyle name="Normal 4 5 2 3" xfId="391"/>
    <cellStyle name="Normal 4 5 3" xfId="305"/>
    <cellStyle name="Normal 4 5 4" xfId="306"/>
    <cellStyle name="Normal 4 5 5" xfId="348"/>
    <cellStyle name="Normal 4 5 6" xfId="327"/>
    <cellStyle name="Normal 4 5 7" xfId="381"/>
    <cellStyle name="Normal 4 6" xfId="51"/>
    <cellStyle name="Normal 4 6 2" xfId="230"/>
    <cellStyle name="Normal 4 6 2 2" xfId="307"/>
    <cellStyle name="Normal 4 6 2 3" xfId="392"/>
    <cellStyle name="Normal 4 6 3" xfId="308"/>
    <cellStyle name="Normal 4 6 4" xfId="309"/>
    <cellStyle name="Normal 4 6 5" xfId="349"/>
    <cellStyle name="Normal 4 6 6" xfId="331"/>
    <cellStyle name="Normal 4 6 7" xfId="382"/>
    <cellStyle name="Normal 4 7" xfId="224"/>
    <cellStyle name="Normal 4 7 2" xfId="231"/>
    <cellStyle name="Normal 4 7 3" xfId="383"/>
    <cellStyle name="Normal 4 8" xfId="310"/>
    <cellStyle name="Normal 4 9" xfId="311"/>
    <cellStyle name="Normal 4_02-01 BOQ-STN FINAL" xfId="232"/>
    <cellStyle name="Normal 5" xfId="52"/>
    <cellStyle name="Normal 5 2" xfId="53"/>
    <cellStyle name="Normal 5 2 2" xfId="54"/>
    <cellStyle name="Normal 5 3" xfId="55"/>
    <cellStyle name="Normal 5 4" xfId="56"/>
    <cellStyle name="Normal 5 5" xfId="57"/>
    <cellStyle name="Normal 5 6" xfId="58"/>
    <cellStyle name="Normal 5 7" xfId="59"/>
    <cellStyle name="Normal 5_4th 11-12" xfId="60"/>
    <cellStyle name="Normal 51" xfId="61"/>
    <cellStyle name="Normal 6" xfId="62"/>
    <cellStyle name="Normal 6 2" xfId="63"/>
    <cellStyle name="Normal 6 3" xfId="233"/>
    <cellStyle name="Normal 7" xfId="234"/>
    <cellStyle name="Normal 7 2" xfId="64"/>
    <cellStyle name="Normal 7 2 2" xfId="65"/>
    <cellStyle name="Normal 7 2 3" xfId="66"/>
    <cellStyle name="Normal 7 2 4" xfId="235"/>
    <cellStyle name="Normal 7 2 4 2" xfId="312"/>
    <cellStyle name="Normal 7 2 4 3" xfId="393"/>
    <cellStyle name="Normal 7 2 5" xfId="313"/>
    <cellStyle name="Normal 7 2 6" xfId="314"/>
    <cellStyle name="Normal 7 2 7" xfId="350"/>
    <cellStyle name="Normal 7 2 8" xfId="360"/>
    <cellStyle name="Normal 7 2 9" xfId="384"/>
    <cellStyle name="Normal 7 3" xfId="67"/>
    <cellStyle name="Normal 7 3 2" xfId="236"/>
    <cellStyle name="Normal 7 3 2 2" xfId="315"/>
    <cellStyle name="Normal 7 3 2 3" xfId="394"/>
    <cellStyle name="Normal 7 3 3" xfId="316"/>
    <cellStyle name="Normal 7 3 4" xfId="317"/>
    <cellStyle name="Normal 7 3 5" xfId="351"/>
    <cellStyle name="Normal 7 3 6" xfId="361"/>
    <cellStyle name="Normal 7 3 7" xfId="385"/>
    <cellStyle name="Normal 8" xfId="68"/>
    <cellStyle name="Normal 8 10" xfId="386"/>
    <cellStyle name="Normal 8 2" xfId="237"/>
    <cellStyle name="Normal 8 2 2" xfId="238"/>
    <cellStyle name="Normal 8 2 3" xfId="239"/>
    <cellStyle name="Normal 8 2 4" xfId="387"/>
    <cellStyle name="Normal 8 3" xfId="240"/>
    <cellStyle name="Normal 8 4" xfId="241"/>
    <cellStyle name="Normal 8 5" xfId="318"/>
    <cellStyle name="Normal 8 6" xfId="319"/>
    <cellStyle name="Normal 8 7" xfId="320"/>
    <cellStyle name="Normal 8 8" xfId="352"/>
    <cellStyle name="Normal 8 9" xfId="362"/>
    <cellStyle name="Normal 9" xfId="69"/>
    <cellStyle name="Normal 9 2" xfId="242"/>
    <cellStyle name="Normal 9 3" xfId="243"/>
    <cellStyle name="Normal 9 4" xfId="244"/>
    <cellStyle name="Normal_Phase XI QS 2" xfId="3"/>
    <cellStyle name="Normal_Phase XI QS 2 2" xfId="70"/>
    <cellStyle name="Normal_Phase XI QS 2 2 3" xfId="357"/>
    <cellStyle name="Normal_Triplicane qtrs  2" xfId="2"/>
    <cellStyle name="Percent [2]" xfId="245"/>
    <cellStyle name="Percent [2] 2" xfId="246"/>
    <cellStyle name="Percent [2] 3" xfId="247"/>
    <cellStyle name="Percent [2] 4" xfId="248"/>
    <cellStyle name="Percent 2" xfId="71"/>
    <cellStyle name="Percent 2 2" xfId="72"/>
    <cellStyle name="Percent 2 3" xfId="73"/>
    <cellStyle name="Percent 3" xfId="74"/>
    <cellStyle name="Percent 3 2" xfId="75"/>
    <cellStyle name="Percent 3 2 2" xfId="321"/>
    <cellStyle name="Percent 3 2 3" xfId="322"/>
    <cellStyle name="Percent 3 2 4" xfId="323"/>
    <cellStyle name="Percent 3 2 5" xfId="354"/>
    <cellStyle name="Percent 3 2 6" xfId="363"/>
    <cellStyle name="Percent 3 2 7" xfId="365"/>
    <cellStyle name="Percent 4" xfId="76"/>
    <cellStyle name="Popis" xfId="249"/>
    <cellStyle name="Reset  - Style7" xfId="250"/>
    <cellStyle name="Sledovaný hypertextový odkaz" xfId="251"/>
    <cellStyle name="Sledovaný hypertextový odkaz 2" xfId="252"/>
    <cellStyle name="Sledovaný hypertextový odkaz 3" xfId="253"/>
    <cellStyle name="Sledovaný hypertextový odkaz 4" xfId="254"/>
    <cellStyle name="Standard_aktuell" xfId="255"/>
    <cellStyle name="STYL1 - Style1" xfId="256"/>
    <cellStyle name="Style 1" xfId="77"/>
    <cellStyle name="Style 1 10" xfId="388"/>
    <cellStyle name="Style 1 2" xfId="257"/>
    <cellStyle name="Style 1 2 2" xfId="258"/>
    <cellStyle name="Style 1 2 3" xfId="389"/>
    <cellStyle name="Style 1 3" xfId="259"/>
    <cellStyle name="Style 1 4" xfId="260"/>
    <cellStyle name="Style 1 5" xfId="324"/>
    <cellStyle name="Style 1 6" xfId="325"/>
    <cellStyle name="Style 1 7" xfId="326"/>
    <cellStyle name="Style 1 8" xfId="355"/>
    <cellStyle name="Style 1 9" xfId="364"/>
    <cellStyle name="Table  - Style6" xfId="261"/>
    <cellStyle name="Times New Roman" xfId="262"/>
    <cellStyle name="Title  - Style1" xfId="263"/>
    <cellStyle name="TotCol - Style5" xfId="264"/>
    <cellStyle name="TotRow - Style4" xfId="265"/>
    <cellStyle name="சராசரி 2" xfId="266"/>
    <cellStyle name="一般_MAIN FAB (87.06.01)" xfId="267"/>
    <cellStyle name="桁区切り [0.00]_laroux" xfId="268"/>
    <cellStyle name="桁区切り_laroux" xfId="269"/>
    <cellStyle name="標準_94物件" xfId="270"/>
    <cellStyle name="通貨 [0.00]_laroux" xfId="271"/>
    <cellStyle name="通貨_laroux" xfId="272"/>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F51"/>
  <sheetViews>
    <sheetView topLeftCell="A22" workbookViewId="0">
      <selection activeCell="C4" sqref="C4:C26"/>
    </sheetView>
  </sheetViews>
  <sheetFormatPr defaultRowHeight="15"/>
  <cols>
    <col min="1" max="1" width="8.42578125" customWidth="1"/>
    <col min="2" max="2" width="11.5703125" style="3" customWidth="1"/>
    <col min="3" max="3" width="35.140625" customWidth="1"/>
    <col min="4" max="4" width="10.42578125" style="4" customWidth="1"/>
    <col min="5" max="5" width="8.85546875" customWidth="1"/>
    <col min="6" max="6" width="13.7109375" style="3" customWidth="1"/>
  </cols>
  <sheetData>
    <row r="1" spans="1:6" ht="29.25" customHeight="1">
      <c r="A1" s="119" t="s">
        <v>42</v>
      </c>
      <c r="B1" s="120"/>
      <c r="C1" s="120"/>
      <c r="D1" s="120"/>
      <c r="E1" s="120"/>
      <c r="F1" s="121"/>
    </row>
    <row r="2" spans="1:6" s="7" customFormat="1" ht="43.5" customHeight="1">
      <c r="A2" s="122" t="s">
        <v>60</v>
      </c>
      <c r="B2" s="122"/>
      <c r="C2" s="122"/>
      <c r="D2" s="122"/>
      <c r="E2" s="122"/>
      <c r="F2" s="122"/>
    </row>
    <row r="3" spans="1:6" ht="24" customHeight="1">
      <c r="A3" s="8" t="s">
        <v>0</v>
      </c>
      <c r="B3" s="9" t="s">
        <v>1</v>
      </c>
      <c r="C3" s="8" t="s">
        <v>56</v>
      </c>
      <c r="D3" s="9" t="s">
        <v>2</v>
      </c>
      <c r="E3" s="8" t="s">
        <v>3</v>
      </c>
      <c r="F3" s="9" t="s">
        <v>4</v>
      </c>
    </row>
    <row r="4" spans="1:6" ht="81.75" customHeight="1">
      <c r="A4" s="12">
        <v>1</v>
      </c>
      <c r="B4" s="13">
        <v>186</v>
      </c>
      <c r="C4" s="14" t="s">
        <v>12</v>
      </c>
      <c r="D4" s="15">
        <v>636</v>
      </c>
      <c r="E4" s="12" t="s">
        <v>14</v>
      </c>
      <c r="F4" s="15">
        <f>(B4*D4)</f>
        <v>118296</v>
      </c>
    </row>
    <row r="5" spans="1:6" ht="75" customHeight="1">
      <c r="A5" s="12">
        <v>2</v>
      </c>
      <c r="B5" s="13">
        <v>186</v>
      </c>
      <c r="C5" s="14" t="s">
        <v>13</v>
      </c>
      <c r="D5" s="15">
        <v>733.7</v>
      </c>
      <c r="E5" s="12" t="s">
        <v>14</v>
      </c>
      <c r="F5" s="15">
        <f t="shared" ref="F5:F26" si="0">(B5*D5)</f>
        <v>136468.20000000001</v>
      </c>
    </row>
    <row r="6" spans="1:6" ht="78.75" customHeight="1">
      <c r="A6" s="12">
        <v>3</v>
      </c>
      <c r="B6" s="15">
        <v>365</v>
      </c>
      <c r="C6" s="14" t="s">
        <v>15</v>
      </c>
      <c r="D6" s="15">
        <v>453.2</v>
      </c>
      <c r="E6" s="12" t="s">
        <v>14</v>
      </c>
      <c r="F6" s="15">
        <f t="shared" si="0"/>
        <v>165418</v>
      </c>
    </row>
    <row r="7" spans="1:6" ht="74.25" customHeight="1">
      <c r="A7" s="12">
        <v>4</v>
      </c>
      <c r="B7" s="15">
        <v>36</v>
      </c>
      <c r="C7" s="14" t="s">
        <v>16</v>
      </c>
      <c r="D7" s="15">
        <v>552.20000000000005</v>
      </c>
      <c r="E7" s="12" t="s">
        <v>14</v>
      </c>
      <c r="F7" s="15">
        <f t="shared" si="0"/>
        <v>19879.2</v>
      </c>
    </row>
    <row r="8" spans="1:6" ht="74.25" customHeight="1">
      <c r="A8" s="12">
        <v>5</v>
      </c>
      <c r="B8" s="15">
        <v>120</v>
      </c>
      <c r="C8" s="14" t="s">
        <v>62</v>
      </c>
      <c r="D8" s="15">
        <v>789.8</v>
      </c>
      <c r="E8" s="12" t="s">
        <v>14</v>
      </c>
      <c r="F8" s="15">
        <f t="shared" si="0"/>
        <v>94776</v>
      </c>
    </row>
    <row r="9" spans="1:6" ht="71.25" customHeight="1">
      <c r="A9" s="12">
        <v>6</v>
      </c>
      <c r="B9" s="15"/>
      <c r="C9" s="14" t="s">
        <v>27</v>
      </c>
      <c r="D9" s="15"/>
      <c r="E9" s="12"/>
      <c r="F9" s="15"/>
    </row>
    <row r="10" spans="1:6" ht="26.25" customHeight="1">
      <c r="A10" s="12"/>
      <c r="B10" s="15">
        <v>25</v>
      </c>
      <c r="C10" s="14" t="s">
        <v>43</v>
      </c>
      <c r="D10" s="15">
        <v>35.6</v>
      </c>
      <c r="E10" s="12" t="s">
        <v>22</v>
      </c>
      <c r="F10" s="15">
        <f t="shared" si="0"/>
        <v>890</v>
      </c>
    </row>
    <row r="11" spans="1:6" ht="26.25" customHeight="1">
      <c r="A11" s="12"/>
      <c r="B11" s="15">
        <v>20</v>
      </c>
      <c r="C11" s="14" t="s">
        <v>28</v>
      </c>
      <c r="D11" s="15">
        <v>278.89999999999998</v>
      </c>
      <c r="E11" s="12" t="s">
        <v>22</v>
      </c>
      <c r="F11" s="15">
        <f t="shared" si="0"/>
        <v>5578</v>
      </c>
    </row>
    <row r="12" spans="1:6" ht="26.25" customHeight="1">
      <c r="A12" s="12"/>
      <c r="B12" s="15">
        <v>25</v>
      </c>
      <c r="C12" s="14" t="s">
        <v>48</v>
      </c>
      <c r="D12" s="15">
        <v>170</v>
      </c>
      <c r="E12" s="12" t="s">
        <v>22</v>
      </c>
      <c r="F12" s="15">
        <f t="shared" si="0"/>
        <v>4250</v>
      </c>
    </row>
    <row r="13" spans="1:6" ht="44.25" customHeight="1">
      <c r="A13" s="12">
        <v>7</v>
      </c>
      <c r="B13" s="15"/>
      <c r="C13" s="14" t="s">
        <v>63</v>
      </c>
      <c r="D13" s="15"/>
      <c r="E13" s="12"/>
      <c r="F13" s="15"/>
    </row>
    <row r="14" spans="1:6" ht="28.5" customHeight="1">
      <c r="A14" s="12"/>
      <c r="B14" s="15">
        <v>10</v>
      </c>
      <c r="C14" s="14" t="s">
        <v>49</v>
      </c>
      <c r="D14" s="15">
        <v>229</v>
      </c>
      <c r="E14" s="12" t="s">
        <v>22</v>
      </c>
      <c r="F14" s="15">
        <f t="shared" si="0"/>
        <v>2290</v>
      </c>
    </row>
    <row r="15" spans="1:6" ht="28.5" customHeight="1">
      <c r="A15" s="12"/>
      <c r="B15" s="15">
        <v>10</v>
      </c>
      <c r="C15" s="14" t="s">
        <v>50</v>
      </c>
      <c r="D15" s="15">
        <v>218</v>
      </c>
      <c r="E15" s="12" t="s">
        <v>22</v>
      </c>
      <c r="F15" s="15">
        <f t="shared" si="0"/>
        <v>2180</v>
      </c>
    </row>
    <row r="16" spans="1:6" ht="28.5" customHeight="1">
      <c r="A16" s="12"/>
      <c r="B16" s="15">
        <v>2</v>
      </c>
      <c r="C16" s="14" t="s">
        <v>29</v>
      </c>
      <c r="D16" s="15">
        <v>959</v>
      </c>
      <c r="E16" s="12" t="s">
        <v>22</v>
      </c>
      <c r="F16" s="15">
        <f t="shared" si="0"/>
        <v>1918</v>
      </c>
    </row>
    <row r="17" spans="1:6" ht="28.5" customHeight="1">
      <c r="A17" s="12"/>
      <c r="B17" s="15">
        <v>20</v>
      </c>
      <c r="C17" s="14" t="s">
        <v>30</v>
      </c>
      <c r="D17" s="15">
        <v>450</v>
      </c>
      <c r="E17" s="12" t="s">
        <v>22</v>
      </c>
      <c r="F17" s="15">
        <f t="shared" si="0"/>
        <v>9000</v>
      </c>
    </row>
    <row r="18" spans="1:6" ht="81.75" customHeight="1">
      <c r="A18" s="12">
        <v>8</v>
      </c>
      <c r="B18" s="15">
        <v>6</v>
      </c>
      <c r="C18" s="14" t="s">
        <v>31</v>
      </c>
      <c r="D18" s="15">
        <v>550</v>
      </c>
      <c r="E18" s="12" t="s">
        <v>22</v>
      </c>
      <c r="F18" s="15">
        <f t="shared" si="0"/>
        <v>3300</v>
      </c>
    </row>
    <row r="19" spans="1:6" ht="83.25" customHeight="1">
      <c r="A19" s="12">
        <v>9</v>
      </c>
      <c r="B19" s="15"/>
      <c r="C19" s="10" t="s">
        <v>64</v>
      </c>
      <c r="D19" s="15"/>
      <c r="E19" s="12"/>
      <c r="F19" s="15"/>
    </row>
    <row r="20" spans="1:6" ht="29.25" customHeight="1">
      <c r="A20" s="12"/>
      <c r="B20" s="15">
        <v>1</v>
      </c>
      <c r="C20" s="14" t="s">
        <v>33</v>
      </c>
      <c r="D20" s="15">
        <v>2800</v>
      </c>
      <c r="E20" s="12" t="s">
        <v>22</v>
      </c>
      <c r="F20" s="15">
        <f t="shared" si="0"/>
        <v>2800</v>
      </c>
    </row>
    <row r="21" spans="1:6" ht="29.25" customHeight="1">
      <c r="A21" s="12"/>
      <c r="B21" s="15">
        <v>2</v>
      </c>
      <c r="C21" s="14" t="s">
        <v>34</v>
      </c>
      <c r="D21" s="15">
        <v>4900</v>
      </c>
      <c r="E21" s="12" t="s">
        <v>22</v>
      </c>
      <c r="F21" s="15">
        <f t="shared" si="0"/>
        <v>9800</v>
      </c>
    </row>
    <row r="22" spans="1:6" ht="29.25" customHeight="1">
      <c r="A22" s="12"/>
      <c r="B22" s="15">
        <v>2</v>
      </c>
      <c r="C22" s="14" t="s">
        <v>35</v>
      </c>
      <c r="D22" s="15">
        <v>6000</v>
      </c>
      <c r="E22" s="12" t="s">
        <v>22</v>
      </c>
      <c r="F22" s="15">
        <f t="shared" si="0"/>
        <v>12000</v>
      </c>
    </row>
    <row r="23" spans="1:6" ht="108.75" customHeight="1">
      <c r="A23" s="12">
        <v>10</v>
      </c>
      <c r="B23" s="15">
        <v>6</v>
      </c>
      <c r="C23" s="14" t="s">
        <v>36</v>
      </c>
      <c r="D23" s="15">
        <v>3600</v>
      </c>
      <c r="E23" s="12" t="s">
        <v>21</v>
      </c>
      <c r="F23" s="15">
        <f t="shared" si="0"/>
        <v>21600</v>
      </c>
    </row>
    <row r="24" spans="1:6" ht="76.5" customHeight="1">
      <c r="A24" s="12">
        <v>11</v>
      </c>
      <c r="B24" s="15"/>
      <c r="C24" s="14" t="s">
        <v>37</v>
      </c>
      <c r="D24" s="15"/>
      <c r="E24" s="12"/>
      <c r="F24" s="15"/>
    </row>
    <row r="25" spans="1:6" ht="27.75" customHeight="1">
      <c r="A25" s="12"/>
      <c r="B25" s="15">
        <v>4</v>
      </c>
      <c r="C25" s="14" t="s">
        <v>38</v>
      </c>
      <c r="D25" s="15">
        <v>6000</v>
      </c>
      <c r="E25" s="12" t="s">
        <v>21</v>
      </c>
      <c r="F25" s="15">
        <f t="shared" si="0"/>
        <v>24000</v>
      </c>
    </row>
    <row r="26" spans="1:6" ht="27.75" customHeight="1">
      <c r="A26" s="12"/>
      <c r="B26" s="15">
        <v>4</v>
      </c>
      <c r="C26" s="14" t="s">
        <v>39</v>
      </c>
      <c r="D26" s="15">
        <v>6000</v>
      </c>
      <c r="E26" s="12" t="s">
        <v>21</v>
      </c>
      <c r="F26" s="15">
        <f t="shared" si="0"/>
        <v>24000</v>
      </c>
    </row>
    <row r="27" spans="1:6" ht="31.5" customHeight="1">
      <c r="A27" s="12"/>
      <c r="B27" s="16"/>
      <c r="C27" s="19" t="s">
        <v>46</v>
      </c>
      <c r="D27" s="15"/>
      <c r="E27" s="12"/>
      <c r="F27" s="18">
        <f>SUM(F4:F26)</f>
        <v>658443.4</v>
      </c>
    </row>
    <row r="28" spans="1:6" ht="36" customHeight="1">
      <c r="A28" s="12">
        <v>12</v>
      </c>
      <c r="B28" s="15" t="s">
        <v>5</v>
      </c>
      <c r="C28" s="20" t="s">
        <v>44</v>
      </c>
      <c r="D28" s="15" t="s">
        <v>5</v>
      </c>
      <c r="E28" s="12"/>
      <c r="F28" s="15">
        <f>(F4+F5+F6+F7+F8)*5%</f>
        <v>26741.870000000003</v>
      </c>
    </row>
    <row r="29" spans="1:6" ht="42.75" customHeight="1">
      <c r="A29" s="12">
        <v>13</v>
      </c>
      <c r="B29" s="15" t="s">
        <v>5</v>
      </c>
      <c r="C29" s="22" t="s">
        <v>45</v>
      </c>
      <c r="D29" s="15" t="s">
        <v>5</v>
      </c>
      <c r="E29" s="12"/>
      <c r="F29" s="15">
        <f>(F10+F11+F12+F14+F15+F16+F17+F18+F20+F21+F22+F23+F25+F26)*12%</f>
        <v>14832.72</v>
      </c>
    </row>
    <row r="30" spans="1:6" ht="30.75" customHeight="1">
      <c r="A30" s="12"/>
      <c r="B30" s="16"/>
      <c r="C30" s="19" t="s">
        <v>47</v>
      </c>
      <c r="D30" s="15"/>
      <c r="E30" s="12"/>
      <c r="F30" s="18">
        <f>SUM(F27:F29)</f>
        <v>700017.99</v>
      </c>
    </row>
    <row r="31" spans="1:6" ht="45" customHeight="1">
      <c r="A31" s="12">
        <v>14</v>
      </c>
      <c r="B31" s="15" t="s">
        <v>5</v>
      </c>
      <c r="C31" s="22" t="s">
        <v>55</v>
      </c>
      <c r="D31" s="15" t="s">
        <v>5</v>
      </c>
      <c r="E31" s="12"/>
      <c r="F31" s="15">
        <v>10000</v>
      </c>
    </row>
    <row r="32" spans="1:6" ht="30.75" customHeight="1">
      <c r="A32" s="12"/>
      <c r="B32" s="16"/>
      <c r="C32" s="19" t="s">
        <v>52</v>
      </c>
      <c r="D32" s="15"/>
      <c r="E32" s="12"/>
      <c r="F32" s="18">
        <f>SUM(F30:F31)</f>
        <v>710017.99</v>
      </c>
    </row>
    <row r="33" spans="1:6" ht="30" customHeight="1">
      <c r="A33" s="12">
        <v>15</v>
      </c>
      <c r="B33" s="15" t="s">
        <v>5</v>
      </c>
      <c r="C33" s="21" t="s">
        <v>6</v>
      </c>
      <c r="D33" s="15" t="s">
        <v>5</v>
      </c>
      <c r="E33" s="17"/>
      <c r="F33" s="15">
        <f>(F32*1%)</f>
        <v>7100.1799000000001</v>
      </c>
    </row>
    <row r="34" spans="1:6" ht="43.5" customHeight="1">
      <c r="A34" s="12">
        <v>16</v>
      </c>
      <c r="B34" s="15" t="s">
        <v>5</v>
      </c>
      <c r="C34" s="14" t="s">
        <v>7</v>
      </c>
      <c r="D34" s="15" t="s">
        <v>5</v>
      </c>
      <c r="E34" s="12"/>
      <c r="F34" s="15">
        <f>(F32*2.5%)</f>
        <v>17750.44975</v>
      </c>
    </row>
    <row r="35" spans="1:6" ht="30.75" customHeight="1">
      <c r="A35" s="12">
        <v>17</v>
      </c>
      <c r="B35" s="15" t="s">
        <v>5</v>
      </c>
      <c r="C35" s="21" t="s">
        <v>8</v>
      </c>
      <c r="D35" s="15" t="s">
        <v>5</v>
      </c>
      <c r="E35" s="17"/>
      <c r="F35" s="15">
        <f>(F32*7.5%)</f>
        <v>53251.349249999999</v>
      </c>
    </row>
    <row r="36" spans="1:6" ht="28.5" customHeight="1">
      <c r="A36" s="12"/>
      <c r="B36" s="16"/>
      <c r="C36" s="19" t="s">
        <v>9</v>
      </c>
      <c r="D36" s="15" t="s">
        <v>11</v>
      </c>
      <c r="E36" s="17"/>
      <c r="F36" s="18">
        <f>SUM(F32:F35)</f>
        <v>788119.96889999998</v>
      </c>
    </row>
    <row r="37" spans="1:6" ht="18.75" customHeight="1">
      <c r="A37" s="12"/>
      <c r="B37" s="16"/>
      <c r="C37" s="17"/>
      <c r="D37" s="15"/>
      <c r="E37" s="17"/>
      <c r="F37" s="11" t="s">
        <v>54</v>
      </c>
    </row>
    <row r="38" spans="1:6" ht="28.5" customHeight="1">
      <c r="A38" s="12"/>
      <c r="B38" s="16"/>
      <c r="C38" s="19" t="s">
        <v>10</v>
      </c>
      <c r="D38" s="15" t="s">
        <v>11</v>
      </c>
      <c r="E38" s="17"/>
      <c r="F38" s="18">
        <v>788200</v>
      </c>
    </row>
    <row r="39" spans="1:6">
      <c r="B39"/>
      <c r="D39"/>
      <c r="F39"/>
    </row>
    <row r="40" spans="1:6">
      <c r="B40"/>
      <c r="D40"/>
      <c r="F40"/>
    </row>
    <row r="41" spans="1:6">
      <c r="B41"/>
      <c r="D41"/>
      <c r="F41"/>
    </row>
    <row r="42" spans="1:6">
      <c r="B42"/>
      <c r="D42"/>
      <c r="F42"/>
    </row>
    <row r="43" spans="1:6">
      <c r="B43"/>
      <c r="D43"/>
      <c r="F43"/>
    </row>
    <row r="44" spans="1:6">
      <c r="B44"/>
      <c r="D44"/>
      <c r="F44"/>
    </row>
    <row r="45" spans="1:6">
      <c r="B45"/>
      <c r="D45"/>
      <c r="F45"/>
    </row>
    <row r="46" spans="1:6" ht="15.75">
      <c r="A46" s="123" t="s">
        <v>57</v>
      </c>
      <c r="B46" s="123"/>
      <c r="C46" s="123"/>
      <c r="D46" s="123"/>
      <c r="E46" s="123"/>
      <c r="F46" s="123"/>
    </row>
    <row r="47" spans="1:6" ht="15.75">
      <c r="A47" s="123" t="s">
        <v>58</v>
      </c>
      <c r="B47" s="123"/>
      <c r="C47" s="123"/>
      <c r="D47" s="123"/>
      <c r="E47" s="123"/>
      <c r="F47" s="123"/>
    </row>
    <row r="48" spans="1:6">
      <c r="B48"/>
      <c r="D48"/>
      <c r="F48"/>
    </row>
    <row r="49" spans="2:6">
      <c r="B49"/>
      <c r="D49"/>
      <c r="F49"/>
    </row>
    <row r="50" spans="2:6">
      <c r="B50"/>
      <c r="D50"/>
      <c r="F50"/>
    </row>
    <row r="51" spans="2:6">
      <c r="B51"/>
      <c r="D51"/>
      <c r="F51"/>
    </row>
  </sheetData>
  <mergeCells count="4">
    <mergeCell ref="A1:F1"/>
    <mergeCell ref="A2:F2"/>
    <mergeCell ref="A46:F46"/>
    <mergeCell ref="A47:F4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F28"/>
  <sheetViews>
    <sheetView view="pageBreakPreview" topLeftCell="A15" zoomScale="75" zoomScaleSheetLayoutView="75" workbookViewId="0">
      <selection activeCell="B15" sqref="B15"/>
    </sheetView>
  </sheetViews>
  <sheetFormatPr defaultRowHeight="15"/>
  <cols>
    <col min="1" max="1" width="5.140625" customWidth="1"/>
    <col min="2" max="2" width="31.7109375" customWidth="1"/>
    <col min="3" max="3" width="11.42578125" bestFit="1" customWidth="1"/>
    <col min="4" max="4" width="8.5703125" style="73" customWidth="1"/>
    <col min="5" max="5" width="31.85546875" customWidth="1"/>
    <col min="6" max="6" width="17.28515625" customWidth="1"/>
  </cols>
  <sheetData>
    <row r="1" spans="1:6" ht="137.25" customHeight="1">
      <c r="A1" s="126"/>
      <c r="B1" s="126"/>
      <c r="C1" s="126"/>
      <c r="D1" s="126"/>
      <c r="E1" s="126"/>
      <c r="F1" s="126"/>
    </row>
    <row r="2" spans="1:6" ht="45.75" customHeight="1">
      <c r="A2" s="127" t="s">
        <v>110</v>
      </c>
      <c r="B2" s="128"/>
      <c r="C2" s="128"/>
      <c r="D2" s="128"/>
      <c r="E2" s="128"/>
      <c r="F2" s="129"/>
    </row>
    <row r="3" spans="1:6" ht="57.75" customHeight="1">
      <c r="A3" s="130" t="str">
        <f>'New Abst (2)'!A1:F1</f>
        <v>NAME OF WORK:  Annual maintenance of 6 Nos of IGP Quarters at Sullivan Garden (Sivasami Salai) Myalpore in Chennai city for the period from 01.04.2022 to 31.03.2023.</v>
      </c>
      <c r="B3" s="131"/>
      <c r="C3" s="131"/>
      <c r="D3" s="131"/>
      <c r="E3" s="131"/>
      <c r="F3" s="132"/>
    </row>
    <row r="4" spans="1:6" ht="58.5" customHeight="1">
      <c r="A4" s="54" t="s">
        <v>111</v>
      </c>
      <c r="B4" s="54" t="s">
        <v>112</v>
      </c>
      <c r="C4" s="54" t="s">
        <v>1</v>
      </c>
      <c r="D4" s="54" t="s">
        <v>113</v>
      </c>
      <c r="E4" s="55" t="s">
        <v>114</v>
      </c>
      <c r="F4" s="54" t="s">
        <v>4</v>
      </c>
    </row>
    <row r="5" spans="1:6" ht="249.95" customHeight="1">
      <c r="A5" s="56">
        <v>1</v>
      </c>
      <c r="B5" s="57" t="s">
        <v>91</v>
      </c>
      <c r="C5" s="107">
        <v>186</v>
      </c>
      <c r="D5" s="58" t="s">
        <v>99</v>
      </c>
      <c r="E5" s="59">
        <v>712</v>
      </c>
      <c r="F5" s="59">
        <f>E5*C5</f>
        <v>132432</v>
      </c>
    </row>
    <row r="6" spans="1:6" ht="249.95" customHeight="1">
      <c r="A6" s="56">
        <v>2</v>
      </c>
      <c r="B6" s="57" t="s">
        <v>92</v>
      </c>
      <c r="C6" s="107">
        <v>186</v>
      </c>
      <c r="D6" s="58" t="s">
        <v>99</v>
      </c>
      <c r="E6" s="59">
        <v>821.7</v>
      </c>
      <c r="F6" s="59">
        <f t="shared" ref="F6:F23" si="0">E6*C6</f>
        <v>152836.20000000001</v>
      </c>
    </row>
    <row r="7" spans="1:6" ht="249.95" customHeight="1">
      <c r="A7" s="56">
        <v>3</v>
      </c>
      <c r="B7" s="57" t="s">
        <v>139</v>
      </c>
      <c r="C7" s="107">
        <v>365</v>
      </c>
      <c r="D7" s="58" t="s">
        <v>99</v>
      </c>
      <c r="E7" s="59">
        <v>507.1</v>
      </c>
      <c r="F7" s="59">
        <f t="shared" si="0"/>
        <v>185091.5</v>
      </c>
    </row>
    <row r="8" spans="1:6" ht="249.95" customHeight="1">
      <c r="A8" s="56">
        <v>4</v>
      </c>
      <c r="B8" s="57" t="s">
        <v>140</v>
      </c>
      <c r="C8" s="107">
        <v>36</v>
      </c>
      <c r="D8" s="58" t="s">
        <v>99</v>
      </c>
      <c r="E8" s="59">
        <v>618.20000000000005</v>
      </c>
      <c r="F8" s="59">
        <f t="shared" si="0"/>
        <v>22255.200000000001</v>
      </c>
    </row>
    <row r="9" spans="1:6" ht="249.95" customHeight="1">
      <c r="A9" s="56">
        <v>5</v>
      </c>
      <c r="B9" s="57" t="s">
        <v>141</v>
      </c>
      <c r="C9" s="107">
        <v>120</v>
      </c>
      <c r="D9" s="58" t="s">
        <v>99</v>
      </c>
      <c r="E9" s="59">
        <v>884.4</v>
      </c>
      <c r="F9" s="59">
        <f t="shared" si="0"/>
        <v>106128</v>
      </c>
    </row>
    <row r="10" spans="1:6" ht="249.95" customHeight="1">
      <c r="A10" s="56">
        <v>6</v>
      </c>
      <c r="B10" s="57" t="s">
        <v>142</v>
      </c>
      <c r="C10" s="107">
        <v>25</v>
      </c>
      <c r="D10" s="58" t="s">
        <v>100</v>
      </c>
      <c r="E10" s="59">
        <v>35.9</v>
      </c>
      <c r="F10" s="59">
        <f t="shared" si="0"/>
        <v>897.5</v>
      </c>
    </row>
    <row r="11" spans="1:6" ht="249.95" customHeight="1">
      <c r="A11" s="56">
        <v>7</v>
      </c>
      <c r="B11" s="57" t="s">
        <v>146</v>
      </c>
      <c r="C11" s="107">
        <v>20</v>
      </c>
      <c r="D11" s="58" t="s">
        <v>100</v>
      </c>
      <c r="E11" s="59">
        <v>320</v>
      </c>
      <c r="F11" s="59">
        <f t="shared" si="0"/>
        <v>6400</v>
      </c>
    </row>
    <row r="12" spans="1:6" ht="249.95" customHeight="1">
      <c r="A12" s="56">
        <v>8</v>
      </c>
      <c r="B12" s="57" t="s">
        <v>143</v>
      </c>
      <c r="C12" s="107">
        <v>25</v>
      </c>
      <c r="D12" s="58" t="s">
        <v>100</v>
      </c>
      <c r="E12" s="59">
        <v>170</v>
      </c>
      <c r="F12" s="59">
        <f t="shared" si="0"/>
        <v>4250</v>
      </c>
    </row>
    <row r="13" spans="1:6" ht="249.95" customHeight="1">
      <c r="A13" s="56">
        <v>9</v>
      </c>
      <c r="B13" s="57" t="s">
        <v>164</v>
      </c>
      <c r="C13" s="107">
        <v>10</v>
      </c>
      <c r="D13" s="58" t="s">
        <v>100</v>
      </c>
      <c r="E13" s="59">
        <v>245</v>
      </c>
      <c r="F13" s="59">
        <f t="shared" si="0"/>
        <v>2450</v>
      </c>
    </row>
    <row r="14" spans="1:6" ht="249.95" customHeight="1">
      <c r="A14" s="56">
        <v>10</v>
      </c>
      <c r="B14" s="57" t="s">
        <v>163</v>
      </c>
      <c r="C14" s="107">
        <v>10</v>
      </c>
      <c r="D14" s="58" t="s">
        <v>100</v>
      </c>
      <c r="E14" s="59">
        <v>229</v>
      </c>
      <c r="F14" s="59">
        <f t="shared" si="0"/>
        <v>2290</v>
      </c>
    </row>
    <row r="15" spans="1:6" ht="249.95" customHeight="1">
      <c r="A15" s="56">
        <v>11</v>
      </c>
      <c r="B15" s="57" t="s">
        <v>151</v>
      </c>
      <c r="C15" s="107">
        <v>2</v>
      </c>
      <c r="D15" s="58" t="s">
        <v>100</v>
      </c>
      <c r="E15" s="59">
        <v>968</v>
      </c>
      <c r="F15" s="59">
        <f t="shared" si="0"/>
        <v>1936</v>
      </c>
    </row>
    <row r="16" spans="1:6" ht="249.95" customHeight="1">
      <c r="A16" s="56">
        <v>12</v>
      </c>
      <c r="B16" s="57" t="s">
        <v>30</v>
      </c>
      <c r="C16" s="107">
        <v>20</v>
      </c>
      <c r="D16" s="58" t="s">
        <v>100</v>
      </c>
      <c r="E16" s="59">
        <v>510</v>
      </c>
      <c r="F16" s="59">
        <f t="shared" si="0"/>
        <v>10200</v>
      </c>
    </row>
    <row r="17" spans="1:6" ht="249.95" customHeight="1">
      <c r="A17" s="56">
        <v>13</v>
      </c>
      <c r="B17" s="57" t="s">
        <v>144</v>
      </c>
      <c r="C17" s="107">
        <v>6</v>
      </c>
      <c r="D17" s="58" t="s">
        <v>100</v>
      </c>
      <c r="E17" s="59">
        <v>625</v>
      </c>
      <c r="F17" s="59">
        <f t="shared" si="0"/>
        <v>3750</v>
      </c>
    </row>
    <row r="18" spans="1:6" ht="249.95" customHeight="1">
      <c r="A18" s="56">
        <v>14</v>
      </c>
      <c r="B18" s="57" t="s">
        <v>95</v>
      </c>
      <c r="C18" s="107">
        <v>1</v>
      </c>
      <c r="D18" s="58" t="s">
        <v>100</v>
      </c>
      <c r="E18" s="59">
        <v>2800</v>
      </c>
      <c r="F18" s="59">
        <f t="shared" si="0"/>
        <v>2800</v>
      </c>
    </row>
    <row r="19" spans="1:6" ht="249.95" customHeight="1">
      <c r="A19" s="56">
        <v>15</v>
      </c>
      <c r="B19" s="57" t="s">
        <v>34</v>
      </c>
      <c r="C19" s="107">
        <v>2</v>
      </c>
      <c r="D19" s="58" t="s">
        <v>100</v>
      </c>
      <c r="E19" s="59">
        <v>4900</v>
      </c>
      <c r="F19" s="59">
        <f t="shared" si="0"/>
        <v>9800</v>
      </c>
    </row>
    <row r="20" spans="1:6" ht="249.95" customHeight="1">
      <c r="A20" s="56">
        <v>16</v>
      </c>
      <c r="B20" s="57" t="s">
        <v>35</v>
      </c>
      <c r="C20" s="107">
        <v>2</v>
      </c>
      <c r="D20" s="58" t="s">
        <v>100</v>
      </c>
      <c r="E20" s="59">
        <v>6250</v>
      </c>
      <c r="F20" s="59">
        <f t="shared" si="0"/>
        <v>12500</v>
      </c>
    </row>
    <row r="21" spans="1:6" ht="249.95" customHeight="1">
      <c r="A21" s="56">
        <v>17</v>
      </c>
      <c r="B21" s="57" t="s">
        <v>96</v>
      </c>
      <c r="C21" s="107">
        <v>6</v>
      </c>
      <c r="D21" s="58" t="s">
        <v>101</v>
      </c>
      <c r="E21" s="59">
        <v>4140</v>
      </c>
      <c r="F21" s="59">
        <f t="shared" si="0"/>
        <v>24840</v>
      </c>
    </row>
    <row r="22" spans="1:6" ht="249.95" customHeight="1">
      <c r="A22" s="56">
        <v>18</v>
      </c>
      <c r="B22" s="57" t="s">
        <v>97</v>
      </c>
      <c r="C22" s="107">
        <v>4</v>
      </c>
      <c r="D22" s="58" t="s">
        <v>101</v>
      </c>
      <c r="E22" s="59">
        <v>6500</v>
      </c>
      <c r="F22" s="59">
        <f t="shared" si="0"/>
        <v>26000</v>
      </c>
    </row>
    <row r="23" spans="1:6" ht="249.95" customHeight="1">
      <c r="A23" s="56">
        <v>19</v>
      </c>
      <c r="B23" s="57" t="s">
        <v>39</v>
      </c>
      <c r="C23" s="107">
        <v>4</v>
      </c>
      <c r="D23" s="58" t="s">
        <v>101</v>
      </c>
      <c r="E23" s="59">
        <v>6500</v>
      </c>
      <c r="F23" s="59">
        <f t="shared" si="0"/>
        <v>26000</v>
      </c>
    </row>
    <row r="24" spans="1:6" ht="33" customHeight="1">
      <c r="A24" s="60"/>
      <c r="B24" s="60"/>
      <c r="C24" s="60"/>
      <c r="D24" s="61"/>
      <c r="E24" s="62" t="s">
        <v>115</v>
      </c>
      <c r="F24" s="63">
        <f>SUM(F5:F23)</f>
        <v>732856.4</v>
      </c>
    </row>
    <row r="25" spans="1:6" ht="18.75">
      <c r="A25" s="64"/>
      <c r="B25" s="65"/>
      <c r="C25" s="65"/>
      <c r="D25" s="66"/>
      <c r="E25" s="65"/>
      <c r="F25" s="67"/>
    </row>
    <row r="26" spans="1:6" ht="18.75">
      <c r="A26" s="133" t="s">
        <v>116</v>
      </c>
      <c r="B26" s="134"/>
      <c r="C26" s="134"/>
      <c r="D26" s="134"/>
      <c r="E26" s="134"/>
      <c r="F26" s="135"/>
    </row>
    <row r="27" spans="1:6" ht="18.75">
      <c r="A27" s="68"/>
      <c r="B27" s="69"/>
      <c r="C27" s="69"/>
      <c r="D27" s="70"/>
      <c r="E27" s="69"/>
      <c r="F27" s="71"/>
    </row>
    <row r="28" spans="1:6" ht="27.75" customHeight="1">
      <c r="A28" s="136" t="s">
        <v>117</v>
      </c>
      <c r="B28" s="137"/>
      <c r="C28" s="137"/>
      <c r="D28" s="137"/>
      <c r="E28" s="137"/>
      <c r="F28" s="72"/>
    </row>
  </sheetData>
  <mergeCells count="5">
    <mergeCell ref="A1:F1"/>
    <mergeCell ref="A2:F2"/>
    <mergeCell ref="A3:F3"/>
    <mergeCell ref="A26:F26"/>
    <mergeCell ref="A28:E28"/>
  </mergeCells>
  <pageMargins left="0.7" right="0.7" top="0.71" bottom="0.48" header="0.42" footer="0.2"/>
  <pageSetup paperSize="9" scale="82" orientation="portrait" verticalDpi="0" r:id="rId1"/>
  <headerFooter>
    <oddHeader>&amp;L&amp;F&amp;RPage &amp;P</oddHeader>
    <oddFooter>&amp;L&amp;"Times New Roman,Regular"&amp;14Contractor&amp;C&amp;"Times New Roman,Regular"&amp;14No of Correction&amp;R&amp;"Times New Roman,Regular"&amp;14Superintending Engineer/CC</oddFooter>
  </headerFooter>
</worksheet>
</file>

<file path=xl/worksheets/sheet3.xml><?xml version="1.0" encoding="utf-8"?>
<worksheet xmlns="http://schemas.openxmlformats.org/spreadsheetml/2006/main" xmlns:r="http://schemas.openxmlformats.org/officeDocument/2006/relationships">
  <dimension ref="A1:H69"/>
  <sheetViews>
    <sheetView topLeftCell="A13" workbookViewId="0">
      <selection activeCell="D27" sqref="D27"/>
    </sheetView>
  </sheetViews>
  <sheetFormatPr defaultRowHeight="15"/>
  <cols>
    <col min="1" max="1" width="5.85546875" customWidth="1"/>
    <col min="2" max="2" width="37" customWidth="1"/>
    <col min="3" max="3" width="9.140625" customWidth="1"/>
    <col min="4" max="6" width="5.85546875" customWidth="1"/>
    <col min="7" max="7" width="8.140625" customWidth="1"/>
  </cols>
  <sheetData>
    <row r="1" spans="1:8" ht="25.5" customHeight="1">
      <c r="A1" s="138" t="s">
        <v>59</v>
      </c>
      <c r="B1" s="138"/>
      <c r="C1" s="138"/>
      <c r="D1" s="138"/>
      <c r="E1" s="138"/>
      <c r="F1" s="138"/>
      <c r="G1" s="138"/>
      <c r="H1" s="138"/>
    </row>
    <row r="2" spans="1:8" s="7" customFormat="1" ht="42.75" customHeight="1">
      <c r="A2" s="122" t="s">
        <v>61</v>
      </c>
      <c r="B2" s="122"/>
      <c r="C2" s="122"/>
      <c r="D2" s="122"/>
      <c r="E2" s="122"/>
      <c r="F2" s="122"/>
      <c r="G2" s="122"/>
      <c r="H2" s="122"/>
    </row>
    <row r="3" spans="1:8" ht="30.75" customHeight="1">
      <c r="A3" s="1" t="s">
        <v>0</v>
      </c>
      <c r="B3" s="1" t="s">
        <v>56</v>
      </c>
      <c r="C3" s="2" t="s">
        <v>65</v>
      </c>
      <c r="D3" s="1" t="s">
        <v>23</v>
      </c>
      <c r="E3" s="5" t="s">
        <v>24</v>
      </c>
      <c r="F3" s="1" t="s">
        <v>25</v>
      </c>
      <c r="G3" s="1" t="s">
        <v>1</v>
      </c>
      <c r="H3" s="6" t="s">
        <v>26</v>
      </c>
    </row>
    <row r="4" spans="1:8" ht="85.5" customHeight="1">
      <c r="A4" s="12">
        <v>1</v>
      </c>
      <c r="B4" s="14" t="s">
        <v>12</v>
      </c>
      <c r="C4" s="15"/>
      <c r="D4" s="12"/>
      <c r="E4" s="23"/>
      <c r="F4" s="17"/>
      <c r="G4" s="17"/>
      <c r="H4" s="17"/>
    </row>
    <row r="5" spans="1:8" ht="29.25" customHeight="1">
      <c r="A5" s="12"/>
      <c r="B5" s="22" t="s">
        <v>66</v>
      </c>
      <c r="C5" s="15" t="s">
        <v>67</v>
      </c>
      <c r="D5" s="12"/>
      <c r="E5" s="23"/>
      <c r="F5" s="17"/>
      <c r="G5" s="15">
        <v>60</v>
      </c>
      <c r="H5" s="17"/>
    </row>
    <row r="6" spans="1:8" ht="42.75" customHeight="1">
      <c r="A6" s="12"/>
      <c r="B6" s="22" t="s">
        <v>68</v>
      </c>
      <c r="C6" s="15" t="s">
        <v>69</v>
      </c>
      <c r="D6" s="12"/>
      <c r="E6" s="23"/>
      <c r="F6" s="17"/>
      <c r="G6" s="15">
        <v>112</v>
      </c>
      <c r="H6" s="17"/>
    </row>
    <row r="7" spans="1:8" ht="29.25" customHeight="1">
      <c r="A7" s="12"/>
      <c r="B7" s="24">
        <v>44593</v>
      </c>
      <c r="C7" s="15" t="s">
        <v>70</v>
      </c>
      <c r="D7" s="12"/>
      <c r="E7" s="23"/>
      <c r="F7" s="17"/>
      <c r="G7" s="15">
        <v>14</v>
      </c>
      <c r="H7" s="17"/>
    </row>
    <row r="8" spans="1:8" ht="29.25" customHeight="1">
      <c r="A8" s="12"/>
      <c r="B8" s="22"/>
      <c r="C8" s="15"/>
      <c r="D8" s="12"/>
      <c r="E8" s="23"/>
      <c r="F8" s="17"/>
      <c r="G8" s="15">
        <f>SUM(G5:G7)</f>
        <v>186</v>
      </c>
      <c r="H8" s="12" t="s">
        <v>71</v>
      </c>
    </row>
    <row r="9" spans="1:8" ht="75.75" customHeight="1">
      <c r="A9" s="12">
        <v>2</v>
      </c>
      <c r="B9" s="14" t="s">
        <v>13</v>
      </c>
      <c r="C9" s="15"/>
      <c r="D9" s="12"/>
      <c r="E9" s="23"/>
      <c r="F9" s="17"/>
      <c r="G9" s="17"/>
      <c r="H9" s="17"/>
    </row>
    <row r="10" spans="1:8" ht="33.75" customHeight="1">
      <c r="A10" s="12"/>
      <c r="B10" s="22" t="s">
        <v>66</v>
      </c>
      <c r="C10" s="15" t="s">
        <v>67</v>
      </c>
      <c r="D10" s="12"/>
      <c r="E10" s="23"/>
      <c r="F10" s="17"/>
      <c r="G10" s="15">
        <v>60</v>
      </c>
      <c r="H10" s="17"/>
    </row>
    <row r="11" spans="1:8" ht="33.75" customHeight="1">
      <c r="A11" s="12"/>
      <c r="B11" s="22" t="s">
        <v>68</v>
      </c>
      <c r="C11" s="15" t="s">
        <v>69</v>
      </c>
      <c r="D11" s="12"/>
      <c r="E11" s="23"/>
      <c r="F11" s="17"/>
      <c r="G11" s="15">
        <v>112</v>
      </c>
      <c r="H11" s="17"/>
    </row>
    <row r="12" spans="1:8" ht="33.75" customHeight="1">
      <c r="A12" s="12"/>
      <c r="B12" s="24">
        <v>44593</v>
      </c>
      <c r="C12" s="15" t="s">
        <v>70</v>
      </c>
      <c r="D12" s="12"/>
      <c r="E12" s="23"/>
      <c r="F12" s="17"/>
      <c r="G12" s="15">
        <v>14</v>
      </c>
      <c r="H12" s="17"/>
    </row>
    <row r="13" spans="1:8" ht="33.75" customHeight="1">
      <c r="A13" s="12"/>
      <c r="B13" s="22"/>
      <c r="C13" s="15"/>
      <c r="D13" s="12"/>
      <c r="E13" s="23"/>
      <c r="F13" s="17"/>
      <c r="G13" s="15">
        <f>SUM(G10:G12)</f>
        <v>186</v>
      </c>
      <c r="H13" s="12" t="s">
        <v>71</v>
      </c>
    </row>
    <row r="14" spans="1:8" ht="73.5" customHeight="1">
      <c r="A14" s="12">
        <v>3</v>
      </c>
      <c r="B14" s="14" t="s">
        <v>15</v>
      </c>
      <c r="C14" s="15"/>
      <c r="D14" s="12"/>
      <c r="E14" s="23"/>
      <c r="F14" s="17"/>
      <c r="G14" s="17"/>
      <c r="H14" s="17"/>
    </row>
    <row r="15" spans="1:8" ht="33" customHeight="1">
      <c r="A15" s="12"/>
      <c r="B15" s="22" t="s">
        <v>66</v>
      </c>
      <c r="C15" s="15" t="s">
        <v>72</v>
      </c>
      <c r="D15" s="12"/>
      <c r="E15" s="23"/>
      <c r="F15" s="17"/>
      <c r="G15" s="15">
        <v>120</v>
      </c>
      <c r="H15" s="17"/>
    </row>
    <row r="16" spans="1:8" ht="33" customHeight="1">
      <c r="A16" s="12"/>
      <c r="B16" s="22" t="s">
        <v>68</v>
      </c>
      <c r="C16" s="15" t="s">
        <v>73</v>
      </c>
      <c r="D16" s="12"/>
      <c r="E16" s="23"/>
      <c r="F16" s="17"/>
      <c r="G16" s="15">
        <v>217</v>
      </c>
      <c r="H16" s="17"/>
    </row>
    <row r="17" spans="1:8" ht="33" customHeight="1">
      <c r="A17" s="12"/>
      <c r="B17" s="24">
        <v>44593</v>
      </c>
      <c r="C17" s="15" t="s">
        <v>74</v>
      </c>
      <c r="D17" s="12"/>
      <c r="E17" s="23"/>
      <c r="F17" s="17"/>
      <c r="G17" s="15">
        <v>28</v>
      </c>
      <c r="H17" s="17"/>
    </row>
    <row r="18" spans="1:8" ht="33" customHeight="1">
      <c r="A18" s="12"/>
      <c r="B18" s="24"/>
      <c r="C18" s="15"/>
      <c r="D18" s="12"/>
      <c r="E18" s="23"/>
      <c r="F18" s="17"/>
      <c r="G18" s="15">
        <f>SUM(G15:G17)</f>
        <v>365</v>
      </c>
      <c r="H18" s="12" t="s">
        <v>71</v>
      </c>
    </row>
    <row r="19" spans="1:8" ht="73.5" customHeight="1">
      <c r="A19" s="12">
        <v>4</v>
      </c>
      <c r="B19" s="14" t="s">
        <v>16</v>
      </c>
      <c r="C19" s="15"/>
      <c r="D19" s="12"/>
      <c r="E19" s="23"/>
      <c r="F19" s="17"/>
      <c r="G19" s="17"/>
      <c r="H19" s="17"/>
    </row>
    <row r="20" spans="1:8" ht="39" customHeight="1">
      <c r="A20" s="12"/>
      <c r="B20" s="14" t="s">
        <v>75</v>
      </c>
      <c r="C20" s="15" t="s">
        <v>76</v>
      </c>
      <c r="D20" s="12"/>
      <c r="E20" s="23"/>
      <c r="F20" s="17"/>
      <c r="G20" s="15">
        <v>36</v>
      </c>
      <c r="H20" s="12" t="s">
        <v>71</v>
      </c>
    </row>
    <row r="21" spans="1:8" ht="80.25" customHeight="1">
      <c r="A21" s="12">
        <v>5</v>
      </c>
      <c r="B21" s="14" t="s">
        <v>77</v>
      </c>
      <c r="C21" s="15"/>
      <c r="D21" s="12"/>
      <c r="E21" s="23"/>
      <c r="F21" s="17"/>
      <c r="G21" s="17"/>
      <c r="H21" s="17"/>
    </row>
    <row r="22" spans="1:8" ht="37.5" customHeight="1">
      <c r="A22" s="12"/>
      <c r="B22" s="14" t="s">
        <v>75</v>
      </c>
      <c r="C22" s="15" t="s">
        <v>78</v>
      </c>
      <c r="D22" s="12"/>
      <c r="E22" s="23"/>
      <c r="F22" s="17"/>
      <c r="G22" s="15">
        <v>120</v>
      </c>
      <c r="H22" s="12" t="s">
        <v>71</v>
      </c>
    </row>
    <row r="23" spans="1:8" ht="42.75" customHeight="1">
      <c r="A23" s="12">
        <v>6</v>
      </c>
      <c r="B23" s="14" t="s">
        <v>18</v>
      </c>
      <c r="C23" s="15"/>
      <c r="D23" s="12"/>
      <c r="E23" s="23"/>
      <c r="F23" s="17"/>
      <c r="G23" s="17"/>
      <c r="H23" s="17"/>
    </row>
    <row r="24" spans="1:8" ht="28.5" customHeight="1">
      <c r="A24" s="12"/>
      <c r="B24" s="14" t="s">
        <v>19</v>
      </c>
      <c r="C24" s="15"/>
      <c r="D24" s="12"/>
      <c r="E24" s="23"/>
      <c r="F24" s="17"/>
      <c r="G24" s="17"/>
      <c r="H24" s="17"/>
    </row>
    <row r="25" spans="1:8" ht="35.25" customHeight="1">
      <c r="A25" s="12"/>
      <c r="B25" s="14" t="s">
        <v>79</v>
      </c>
      <c r="C25" s="15" t="s">
        <v>80</v>
      </c>
      <c r="D25" s="12"/>
      <c r="E25" s="23"/>
      <c r="F25" s="17"/>
      <c r="G25" s="15">
        <v>25</v>
      </c>
      <c r="H25" s="12" t="s">
        <v>65</v>
      </c>
    </row>
    <row r="26" spans="1:8" ht="28.5" customHeight="1">
      <c r="A26" s="21"/>
      <c r="B26" s="14" t="s">
        <v>20</v>
      </c>
      <c r="C26" s="15"/>
      <c r="D26" s="12"/>
      <c r="E26" s="23"/>
      <c r="F26" s="17"/>
      <c r="G26" s="15"/>
      <c r="H26" s="12"/>
    </row>
    <row r="27" spans="1:8" ht="36.75" customHeight="1">
      <c r="A27" s="21"/>
      <c r="B27" s="14" t="s">
        <v>79</v>
      </c>
      <c r="C27" s="15" t="s">
        <v>81</v>
      </c>
      <c r="D27" s="12"/>
      <c r="E27" s="23"/>
      <c r="F27" s="17"/>
      <c r="G27" s="15">
        <v>20</v>
      </c>
      <c r="H27" s="12" t="s">
        <v>65</v>
      </c>
    </row>
    <row r="28" spans="1:8" ht="28.5" customHeight="1">
      <c r="A28" s="21"/>
      <c r="B28" s="14" t="s">
        <v>51</v>
      </c>
      <c r="C28" s="15"/>
      <c r="D28" s="12"/>
      <c r="E28" s="23"/>
      <c r="F28" s="17"/>
      <c r="G28" s="15"/>
      <c r="H28" s="12"/>
    </row>
    <row r="29" spans="1:8" ht="35.25" customHeight="1">
      <c r="A29" s="21"/>
      <c r="B29" s="14" t="s">
        <v>79</v>
      </c>
      <c r="C29" s="15" t="s">
        <v>80</v>
      </c>
      <c r="D29" s="12"/>
      <c r="E29" s="23"/>
      <c r="F29" s="17"/>
      <c r="G29" s="15">
        <v>25</v>
      </c>
      <c r="H29" s="12" t="s">
        <v>65</v>
      </c>
    </row>
    <row r="30" spans="1:8" ht="48" customHeight="1">
      <c r="A30" s="12">
        <v>7</v>
      </c>
      <c r="B30" s="14" t="s">
        <v>17</v>
      </c>
      <c r="C30" s="15"/>
      <c r="D30" s="12"/>
      <c r="E30" s="23"/>
      <c r="F30" s="17"/>
      <c r="G30" s="15"/>
      <c r="H30" s="12"/>
    </row>
    <row r="31" spans="1:8" ht="28.5" customHeight="1">
      <c r="A31" s="21"/>
      <c r="B31" s="14" t="s">
        <v>49</v>
      </c>
      <c r="C31" s="15"/>
      <c r="D31" s="12"/>
      <c r="E31" s="23"/>
      <c r="F31" s="17"/>
      <c r="G31" s="15"/>
      <c r="H31" s="12"/>
    </row>
    <row r="32" spans="1:8" ht="28.5" customHeight="1">
      <c r="A32" s="21"/>
      <c r="B32" s="14" t="s">
        <v>79</v>
      </c>
      <c r="C32" s="15" t="s">
        <v>82</v>
      </c>
      <c r="D32" s="12"/>
      <c r="E32" s="23"/>
      <c r="F32" s="17"/>
      <c r="G32" s="15">
        <v>10</v>
      </c>
      <c r="H32" s="12" t="s">
        <v>65</v>
      </c>
    </row>
    <row r="33" spans="1:8" ht="28.5" customHeight="1">
      <c r="A33" s="21"/>
      <c r="B33" s="14" t="s">
        <v>83</v>
      </c>
      <c r="C33" s="15"/>
      <c r="D33" s="12"/>
      <c r="E33" s="23"/>
      <c r="F33" s="17"/>
      <c r="G33" s="15"/>
      <c r="H33" s="12"/>
    </row>
    <row r="34" spans="1:8" ht="28.5" customHeight="1">
      <c r="A34" s="21"/>
      <c r="B34" s="14" t="s">
        <v>79</v>
      </c>
      <c r="C34" s="15" t="s">
        <v>82</v>
      </c>
      <c r="D34" s="12"/>
      <c r="E34" s="23"/>
      <c r="F34" s="17"/>
      <c r="G34" s="15">
        <v>10</v>
      </c>
      <c r="H34" s="12" t="s">
        <v>65</v>
      </c>
    </row>
    <row r="35" spans="1:8" ht="28.5" customHeight="1">
      <c r="A35" s="21"/>
      <c r="B35" s="14" t="s">
        <v>40</v>
      </c>
      <c r="C35" s="15"/>
      <c r="D35" s="12"/>
      <c r="E35" s="23"/>
      <c r="F35" s="17"/>
      <c r="G35" s="15"/>
      <c r="H35" s="12"/>
    </row>
    <row r="36" spans="1:8" ht="28.5" customHeight="1">
      <c r="A36" s="21"/>
      <c r="B36" s="14" t="s">
        <v>79</v>
      </c>
      <c r="C36" s="15" t="s">
        <v>84</v>
      </c>
      <c r="D36" s="12"/>
      <c r="E36" s="23"/>
      <c r="F36" s="17"/>
      <c r="G36" s="15">
        <v>2</v>
      </c>
      <c r="H36" s="12" t="s">
        <v>65</v>
      </c>
    </row>
    <row r="37" spans="1:8" ht="28.5" customHeight="1">
      <c r="A37" s="21"/>
      <c r="B37" s="14" t="s">
        <v>30</v>
      </c>
      <c r="C37" s="15"/>
      <c r="D37" s="12"/>
      <c r="E37" s="23"/>
      <c r="F37" s="17"/>
      <c r="G37" s="15"/>
      <c r="H37" s="12"/>
    </row>
    <row r="38" spans="1:8" ht="28.5" customHeight="1">
      <c r="A38" s="21"/>
      <c r="B38" s="14" t="s">
        <v>79</v>
      </c>
      <c r="C38" s="15" t="s">
        <v>81</v>
      </c>
      <c r="D38" s="12"/>
      <c r="E38" s="23"/>
      <c r="F38" s="17"/>
      <c r="G38" s="15">
        <v>20</v>
      </c>
      <c r="H38" s="12" t="s">
        <v>65</v>
      </c>
    </row>
    <row r="39" spans="1:8" ht="80.25" customHeight="1">
      <c r="A39" s="12">
        <v>8</v>
      </c>
      <c r="B39" s="14" t="s">
        <v>31</v>
      </c>
      <c r="C39" s="15"/>
      <c r="D39" s="12"/>
      <c r="E39" s="23"/>
      <c r="F39" s="17"/>
      <c r="G39" s="15"/>
      <c r="H39" s="12"/>
    </row>
    <row r="40" spans="1:8" ht="28.5" customHeight="1">
      <c r="A40" s="12"/>
      <c r="B40" s="14" t="s">
        <v>79</v>
      </c>
      <c r="C40" s="15" t="s">
        <v>85</v>
      </c>
      <c r="D40" s="12"/>
      <c r="E40" s="23"/>
      <c r="F40" s="17"/>
      <c r="G40" s="15">
        <v>6</v>
      </c>
      <c r="H40" s="12" t="s">
        <v>65</v>
      </c>
    </row>
    <row r="41" spans="1:8" ht="52.5" customHeight="1">
      <c r="A41" s="12">
        <v>9</v>
      </c>
      <c r="B41" s="14" t="s">
        <v>32</v>
      </c>
      <c r="C41" s="17"/>
      <c r="D41" s="17"/>
      <c r="E41" s="17"/>
      <c r="F41" s="17"/>
      <c r="G41" s="15"/>
      <c r="H41" s="12"/>
    </row>
    <row r="42" spans="1:8" ht="28.5" customHeight="1">
      <c r="A42" s="21"/>
      <c r="B42" s="14" t="s">
        <v>33</v>
      </c>
      <c r="C42" s="17"/>
      <c r="D42" s="17"/>
      <c r="E42" s="17"/>
      <c r="F42" s="17"/>
      <c r="G42" s="15"/>
      <c r="H42" s="12"/>
    </row>
    <row r="43" spans="1:8" ht="36" customHeight="1">
      <c r="A43" s="21"/>
      <c r="B43" s="14" t="s">
        <v>79</v>
      </c>
      <c r="C43" s="15" t="s">
        <v>86</v>
      </c>
      <c r="D43" s="12"/>
      <c r="E43" s="23"/>
      <c r="F43" s="17"/>
      <c r="G43" s="15">
        <v>1</v>
      </c>
      <c r="H43" s="12" t="s">
        <v>87</v>
      </c>
    </row>
    <row r="44" spans="1:8" ht="22.5" customHeight="1">
      <c r="A44" s="21"/>
      <c r="B44" s="14" t="s">
        <v>34</v>
      </c>
      <c r="C44" s="17"/>
      <c r="D44" s="17"/>
      <c r="E44" s="17"/>
      <c r="F44" s="17"/>
      <c r="G44" s="15"/>
      <c r="H44" s="12"/>
    </row>
    <row r="45" spans="1:8" ht="35.25" customHeight="1">
      <c r="A45" s="21"/>
      <c r="B45" s="14" t="s">
        <v>79</v>
      </c>
      <c r="C45" s="15" t="s">
        <v>84</v>
      </c>
      <c r="D45" s="12"/>
      <c r="E45" s="23"/>
      <c r="F45" s="17"/>
      <c r="G45" s="15">
        <v>2</v>
      </c>
      <c r="H45" s="12" t="s">
        <v>65</v>
      </c>
    </row>
    <row r="46" spans="1:8" ht="22.5" customHeight="1">
      <c r="A46" s="21"/>
      <c r="B46" s="14" t="s">
        <v>35</v>
      </c>
      <c r="C46" s="17"/>
      <c r="D46" s="17"/>
      <c r="E46" s="17"/>
      <c r="F46" s="17"/>
      <c r="G46" s="15"/>
      <c r="H46" s="12"/>
    </row>
    <row r="47" spans="1:8" ht="33.75" customHeight="1">
      <c r="A47" s="21"/>
      <c r="B47" s="14" t="s">
        <v>79</v>
      </c>
      <c r="C47" s="15" t="s">
        <v>84</v>
      </c>
      <c r="D47" s="12"/>
      <c r="E47" s="23"/>
      <c r="F47" s="17"/>
      <c r="G47" s="15">
        <v>2</v>
      </c>
      <c r="H47" s="12" t="s">
        <v>65</v>
      </c>
    </row>
    <row r="48" spans="1:8" ht="104.25" customHeight="1">
      <c r="A48" s="25">
        <v>10</v>
      </c>
      <c r="B48" s="14" t="s">
        <v>41</v>
      </c>
      <c r="C48" s="17"/>
      <c r="D48" s="17"/>
      <c r="E48" s="17"/>
      <c r="F48" s="17"/>
      <c r="G48" s="15"/>
      <c r="H48" s="12"/>
    </row>
    <row r="49" spans="1:8" ht="33" customHeight="1">
      <c r="A49" s="25"/>
      <c r="B49" s="14" t="s">
        <v>79</v>
      </c>
      <c r="C49" s="15" t="s">
        <v>85</v>
      </c>
      <c r="D49" s="12"/>
      <c r="E49" s="23"/>
      <c r="F49" s="17"/>
      <c r="G49" s="15">
        <v>6</v>
      </c>
      <c r="H49" s="12" t="s">
        <v>88</v>
      </c>
    </row>
    <row r="50" spans="1:8" ht="85.5" customHeight="1">
      <c r="A50" s="12">
        <v>11</v>
      </c>
      <c r="B50" s="14" t="s">
        <v>37</v>
      </c>
      <c r="C50" s="17"/>
      <c r="D50" s="17"/>
      <c r="E50" s="17"/>
      <c r="F50" s="17"/>
      <c r="G50" s="15"/>
      <c r="H50" s="12"/>
    </row>
    <row r="51" spans="1:8" ht="22.5" customHeight="1">
      <c r="A51" s="21"/>
      <c r="B51" s="14" t="s">
        <v>38</v>
      </c>
      <c r="C51" s="17"/>
      <c r="D51" s="17"/>
      <c r="E51" s="17"/>
      <c r="F51" s="17"/>
      <c r="G51" s="15"/>
      <c r="H51" s="12"/>
    </row>
    <row r="52" spans="1:8" ht="32.25" customHeight="1">
      <c r="A52" s="21"/>
      <c r="B52" s="14" t="s">
        <v>79</v>
      </c>
      <c r="C52" s="15" t="s">
        <v>85</v>
      </c>
      <c r="D52" s="12"/>
      <c r="E52" s="23"/>
      <c r="F52" s="17"/>
      <c r="G52" s="15">
        <v>4</v>
      </c>
      <c r="H52" s="12" t="s">
        <v>88</v>
      </c>
    </row>
    <row r="53" spans="1:8" ht="22.5" customHeight="1">
      <c r="A53" s="21"/>
      <c r="B53" s="14" t="s">
        <v>39</v>
      </c>
      <c r="C53" s="17"/>
      <c r="D53" s="17"/>
      <c r="E53" s="17"/>
      <c r="F53" s="17"/>
      <c r="G53" s="15"/>
      <c r="H53" s="12"/>
    </row>
    <row r="54" spans="1:8" ht="31.5" customHeight="1">
      <c r="A54" s="21"/>
      <c r="B54" s="14" t="s">
        <v>79</v>
      </c>
      <c r="C54" s="15" t="s">
        <v>85</v>
      </c>
      <c r="D54" s="12"/>
      <c r="E54" s="23"/>
      <c r="F54" s="17"/>
      <c r="G54" s="15">
        <v>4</v>
      </c>
      <c r="H54" s="12" t="s">
        <v>88</v>
      </c>
    </row>
    <row r="55" spans="1:8" ht="41.25" customHeight="1">
      <c r="A55" s="12">
        <v>12</v>
      </c>
      <c r="B55" s="20" t="s">
        <v>44</v>
      </c>
      <c r="C55" s="17"/>
      <c r="D55" s="139" t="s">
        <v>5</v>
      </c>
      <c r="E55" s="140"/>
      <c r="F55" s="140"/>
      <c r="G55" s="141"/>
      <c r="H55" s="17"/>
    </row>
    <row r="56" spans="1:8" ht="42" customHeight="1">
      <c r="A56" s="12">
        <v>13</v>
      </c>
      <c r="B56" s="22" t="s">
        <v>45</v>
      </c>
      <c r="C56" s="17"/>
      <c r="D56" s="139" t="s">
        <v>5</v>
      </c>
      <c r="E56" s="140"/>
      <c r="F56" s="140"/>
      <c r="G56" s="141"/>
      <c r="H56" s="17"/>
    </row>
    <row r="57" spans="1:8" ht="42" customHeight="1">
      <c r="A57" s="12">
        <v>14</v>
      </c>
      <c r="B57" s="22" t="s">
        <v>53</v>
      </c>
      <c r="C57" s="17"/>
      <c r="D57" s="139" t="s">
        <v>5</v>
      </c>
      <c r="E57" s="140"/>
      <c r="F57" s="140"/>
      <c r="G57" s="141"/>
      <c r="H57" s="17"/>
    </row>
    <row r="58" spans="1:8" ht="32.25" customHeight="1">
      <c r="A58" s="12">
        <v>15</v>
      </c>
      <c r="B58" s="21" t="s">
        <v>6</v>
      </c>
      <c r="C58" s="17"/>
      <c r="D58" s="139" t="s">
        <v>5</v>
      </c>
      <c r="E58" s="140"/>
      <c r="F58" s="140"/>
      <c r="G58" s="141"/>
      <c r="H58" s="17"/>
    </row>
    <row r="59" spans="1:8" ht="48" customHeight="1">
      <c r="A59" s="12">
        <v>16</v>
      </c>
      <c r="B59" s="14" t="s">
        <v>7</v>
      </c>
      <c r="C59" s="17"/>
      <c r="D59" s="139" t="s">
        <v>5</v>
      </c>
      <c r="E59" s="140"/>
      <c r="F59" s="140"/>
      <c r="G59" s="141"/>
      <c r="H59" s="17"/>
    </row>
    <row r="60" spans="1:8" ht="32.25" customHeight="1">
      <c r="A60" s="12">
        <v>17</v>
      </c>
      <c r="B60" s="21" t="s">
        <v>8</v>
      </c>
      <c r="C60" s="17"/>
      <c r="D60" s="139" t="s">
        <v>5</v>
      </c>
      <c r="E60" s="140"/>
      <c r="F60" s="140"/>
      <c r="G60" s="141"/>
      <c r="H60" s="17"/>
    </row>
    <row r="68" spans="1:8" ht="15.75">
      <c r="A68" s="123" t="s">
        <v>89</v>
      </c>
      <c r="B68" s="123"/>
      <c r="C68" s="123"/>
      <c r="D68" s="123"/>
      <c r="E68" s="123"/>
      <c r="F68" s="123"/>
      <c r="G68" s="123"/>
      <c r="H68" s="123"/>
    </row>
    <row r="69" spans="1:8" ht="15.75">
      <c r="A69" s="123" t="s">
        <v>90</v>
      </c>
      <c r="B69" s="123"/>
      <c r="C69" s="123"/>
      <c r="D69" s="123"/>
      <c r="E69" s="123"/>
      <c r="F69" s="123"/>
      <c r="G69" s="123"/>
      <c r="H69" s="123"/>
    </row>
  </sheetData>
  <mergeCells count="10">
    <mergeCell ref="A1:H1"/>
    <mergeCell ref="A2:H2"/>
    <mergeCell ref="D55:G55"/>
    <mergeCell ref="D56:G56"/>
    <mergeCell ref="A69:H69"/>
    <mergeCell ref="D57:G57"/>
    <mergeCell ref="D58:G58"/>
    <mergeCell ref="D59:G59"/>
    <mergeCell ref="D60:G60"/>
    <mergeCell ref="A68:H68"/>
  </mergeCell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dimension ref="A1:F47"/>
  <sheetViews>
    <sheetView view="pageBreakPreview" topLeftCell="A15" zoomScale="82" zoomScaleSheetLayoutView="82" workbookViewId="0">
      <selection activeCell="F25" sqref="F25"/>
    </sheetView>
  </sheetViews>
  <sheetFormatPr defaultRowHeight="15"/>
  <cols>
    <col min="1" max="1" width="8.42578125" customWidth="1"/>
    <col min="2" max="2" width="7.28515625" style="3" bestFit="1" customWidth="1"/>
    <col min="3" max="3" width="35.140625" customWidth="1"/>
    <col min="4" max="4" width="10.42578125" style="4" customWidth="1"/>
    <col min="5" max="5" width="8.85546875" customWidth="1"/>
    <col min="6" max="6" width="13.7109375" style="3" customWidth="1"/>
  </cols>
  <sheetData>
    <row r="1" spans="1:6" ht="29.25" customHeight="1">
      <c r="A1" s="119" t="s">
        <v>42</v>
      </c>
      <c r="B1" s="120"/>
      <c r="C1" s="120"/>
      <c r="D1" s="120"/>
      <c r="E1" s="120"/>
      <c r="F1" s="121"/>
    </row>
    <row r="2" spans="1:6" s="7" customFormat="1" ht="43.5" customHeight="1">
      <c r="A2" s="122" t="s">
        <v>118</v>
      </c>
      <c r="B2" s="122"/>
      <c r="C2" s="122"/>
      <c r="D2" s="122"/>
      <c r="E2" s="122"/>
      <c r="F2" s="122"/>
    </row>
    <row r="3" spans="1:6" ht="24" customHeight="1">
      <c r="A3" s="8" t="s">
        <v>0</v>
      </c>
      <c r="B3" s="9" t="s">
        <v>1</v>
      </c>
      <c r="C3" s="8" t="s">
        <v>56</v>
      </c>
      <c r="D3" s="9" t="s">
        <v>2</v>
      </c>
      <c r="E3" s="8" t="s">
        <v>3</v>
      </c>
      <c r="F3" s="9" t="s">
        <v>4</v>
      </c>
    </row>
    <row r="4" spans="1:6" ht="63">
      <c r="A4" s="12">
        <v>1</v>
      </c>
      <c r="B4" s="13">
        <v>186</v>
      </c>
      <c r="C4" s="14" t="s">
        <v>91</v>
      </c>
      <c r="D4" s="15">
        <v>636</v>
      </c>
      <c r="E4" s="12" t="s">
        <v>99</v>
      </c>
      <c r="F4" s="15">
        <f>(B4*D4)</f>
        <v>118296</v>
      </c>
    </row>
    <row r="5" spans="1:6" ht="47.25">
      <c r="A5" s="12">
        <v>2</v>
      </c>
      <c r="B5" s="13">
        <v>186</v>
      </c>
      <c r="C5" s="14" t="s">
        <v>92</v>
      </c>
      <c r="D5" s="15">
        <v>733.7</v>
      </c>
      <c r="E5" s="12" t="s">
        <v>99</v>
      </c>
      <c r="F5" s="15">
        <f t="shared" ref="F5:F23" si="0">(B5*D5)</f>
        <v>136468.20000000001</v>
      </c>
    </row>
    <row r="6" spans="1:6" ht="75">
      <c r="A6" s="12">
        <v>3</v>
      </c>
      <c r="B6" s="15">
        <v>365</v>
      </c>
      <c r="C6" s="93" t="s">
        <v>139</v>
      </c>
      <c r="D6" s="15">
        <v>453.2</v>
      </c>
      <c r="E6" s="12" t="s">
        <v>99</v>
      </c>
      <c r="F6" s="15">
        <f t="shared" si="0"/>
        <v>165418</v>
      </c>
    </row>
    <row r="7" spans="1:6" ht="93.75">
      <c r="A7" s="12">
        <v>4</v>
      </c>
      <c r="B7" s="15">
        <v>36</v>
      </c>
      <c r="C7" s="50" t="s">
        <v>140</v>
      </c>
      <c r="D7" s="15">
        <v>552.20000000000005</v>
      </c>
      <c r="E7" s="12" t="s">
        <v>99</v>
      </c>
      <c r="F7" s="15">
        <f t="shared" si="0"/>
        <v>19879.2</v>
      </c>
    </row>
    <row r="8" spans="1:6" ht="75">
      <c r="A8" s="12">
        <v>5</v>
      </c>
      <c r="B8" s="15">
        <v>120</v>
      </c>
      <c r="C8" s="93" t="s">
        <v>141</v>
      </c>
      <c r="D8" s="15">
        <v>789.8</v>
      </c>
      <c r="E8" s="12" t="s">
        <v>99</v>
      </c>
      <c r="F8" s="15">
        <f t="shared" si="0"/>
        <v>94776</v>
      </c>
    </row>
    <row r="9" spans="1:6" ht="15.75">
      <c r="A9" s="12"/>
      <c r="B9" s="15"/>
      <c r="C9" s="14" t="s">
        <v>98</v>
      </c>
      <c r="D9" s="15"/>
      <c r="E9" s="12"/>
      <c r="F9" s="15">
        <f>SUM(F4:F8)</f>
        <v>534837.4</v>
      </c>
    </row>
    <row r="10" spans="1:6" ht="63">
      <c r="A10" s="12">
        <v>6</v>
      </c>
      <c r="B10" s="15">
        <v>25</v>
      </c>
      <c r="C10" s="14" t="s">
        <v>138</v>
      </c>
      <c r="D10" s="15">
        <v>35.6</v>
      </c>
      <c r="E10" s="12" t="s">
        <v>100</v>
      </c>
      <c r="F10" s="15">
        <f t="shared" si="0"/>
        <v>890</v>
      </c>
    </row>
    <row r="11" spans="1:6" ht="51" customHeight="1">
      <c r="A11" s="12">
        <v>7</v>
      </c>
      <c r="B11" s="15">
        <v>20</v>
      </c>
      <c r="C11" s="14" t="s">
        <v>145</v>
      </c>
      <c r="D11" s="15">
        <v>278.89999999999998</v>
      </c>
      <c r="E11" s="12" t="s">
        <v>100</v>
      </c>
      <c r="F11" s="15">
        <f t="shared" si="0"/>
        <v>5578</v>
      </c>
    </row>
    <row r="12" spans="1:6" ht="26.25" customHeight="1">
      <c r="A12" s="12">
        <v>8</v>
      </c>
      <c r="B12" s="15">
        <v>25</v>
      </c>
      <c r="C12" s="14" t="s">
        <v>48</v>
      </c>
      <c r="D12" s="15">
        <v>170</v>
      </c>
      <c r="E12" s="12" t="s">
        <v>100</v>
      </c>
      <c r="F12" s="15">
        <f t="shared" si="0"/>
        <v>4250</v>
      </c>
    </row>
    <row r="13" spans="1:6" ht="47.25">
      <c r="A13" s="12">
        <v>9</v>
      </c>
      <c r="B13" s="15">
        <v>10</v>
      </c>
      <c r="C13" s="14" t="s">
        <v>93</v>
      </c>
      <c r="D13" s="15">
        <v>229</v>
      </c>
      <c r="E13" s="12" t="s">
        <v>100</v>
      </c>
      <c r="F13" s="15">
        <f t="shared" si="0"/>
        <v>2290</v>
      </c>
    </row>
    <row r="14" spans="1:6" ht="28.5" customHeight="1">
      <c r="A14" s="12">
        <v>10</v>
      </c>
      <c r="B14" s="15">
        <v>10</v>
      </c>
      <c r="C14" s="14" t="s">
        <v>50</v>
      </c>
      <c r="D14" s="15">
        <v>218</v>
      </c>
      <c r="E14" s="12" t="s">
        <v>100</v>
      </c>
      <c r="F14" s="15">
        <f t="shared" si="0"/>
        <v>2180</v>
      </c>
    </row>
    <row r="15" spans="1:6" ht="28.5" customHeight="1">
      <c r="A15" s="12">
        <v>11</v>
      </c>
      <c r="B15" s="15">
        <v>2</v>
      </c>
      <c r="C15" s="14" t="s">
        <v>29</v>
      </c>
      <c r="D15" s="15">
        <v>959</v>
      </c>
      <c r="E15" s="12" t="s">
        <v>100</v>
      </c>
      <c r="F15" s="15">
        <f t="shared" si="0"/>
        <v>1918</v>
      </c>
    </row>
    <row r="16" spans="1:6" ht="28.5" customHeight="1">
      <c r="A16" s="12">
        <v>12</v>
      </c>
      <c r="B16" s="15">
        <v>20</v>
      </c>
      <c r="C16" s="14" t="s">
        <v>30</v>
      </c>
      <c r="D16" s="15">
        <v>450</v>
      </c>
      <c r="E16" s="12" t="s">
        <v>100</v>
      </c>
      <c r="F16" s="15">
        <f t="shared" si="0"/>
        <v>9000</v>
      </c>
    </row>
    <row r="17" spans="1:6" ht="31.5">
      <c r="A17" s="12">
        <v>13</v>
      </c>
      <c r="B17" s="15">
        <v>6</v>
      </c>
      <c r="C17" s="14" t="s">
        <v>94</v>
      </c>
      <c r="D17" s="15">
        <v>550</v>
      </c>
      <c r="E17" s="12" t="s">
        <v>100</v>
      </c>
      <c r="F17" s="15">
        <f t="shared" si="0"/>
        <v>3300</v>
      </c>
    </row>
    <row r="18" spans="1:6" ht="52.5" customHeight="1">
      <c r="A18" s="12">
        <v>14</v>
      </c>
      <c r="B18" s="15">
        <v>1</v>
      </c>
      <c r="C18" s="14" t="s">
        <v>95</v>
      </c>
      <c r="D18" s="15">
        <v>2800</v>
      </c>
      <c r="E18" s="12" t="s">
        <v>100</v>
      </c>
      <c r="F18" s="15">
        <f t="shared" si="0"/>
        <v>2800</v>
      </c>
    </row>
    <row r="19" spans="1:6" ht="29.25" customHeight="1">
      <c r="A19" s="12">
        <v>15</v>
      </c>
      <c r="B19" s="15">
        <v>2</v>
      </c>
      <c r="C19" s="14" t="s">
        <v>34</v>
      </c>
      <c r="D19" s="15">
        <v>4900</v>
      </c>
      <c r="E19" s="12" t="s">
        <v>100</v>
      </c>
      <c r="F19" s="15">
        <f t="shared" si="0"/>
        <v>9800</v>
      </c>
    </row>
    <row r="20" spans="1:6" ht="29.25" customHeight="1">
      <c r="A20" s="12">
        <v>16</v>
      </c>
      <c r="B20" s="15">
        <v>2</v>
      </c>
      <c r="C20" s="14" t="s">
        <v>35</v>
      </c>
      <c r="D20" s="15">
        <v>6000</v>
      </c>
      <c r="E20" s="12" t="s">
        <v>100</v>
      </c>
      <c r="F20" s="15">
        <f t="shared" si="0"/>
        <v>12000</v>
      </c>
    </row>
    <row r="21" spans="1:6" ht="47.25">
      <c r="A21" s="12">
        <v>17</v>
      </c>
      <c r="B21" s="15">
        <v>6</v>
      </c>
      <c r="C21" s="14" t="s">
        <v>96</v>
      </c>
      <c r="D21" s="15">
        <v>3600</v>
      </c>
      <c r="E21" s="12" t="s">
        <v>101</v>
      </c>
      <c r="F21" s="15">
        <f t="shared" si="0"/>
        <v>21600</v>
      </c>
    </row>
    <row r="22" spans="1:6" ht="53.25" customHeight="1">
      <c r="A22" s="12">
        <v>18</v>
      </c>
      <c r="B22" s="15">
        <v>4</v>
      </c>
      <c r="C22" s="14" t="s">
        <v>97</v>
      </c>
      <c r="D22" s="15">
        <v>6000</v>
      </c>
      <c r="E22" s="12" t="s">
        <v>101</v>
      </c>
      <c r="F22" s="15">
        <f t="shared" si="0"/>
        <v>24000</v>
      </c>
    </row>
    <row r="23" spans="1:6" ht="27.75" customHeight="1">
      <c r="A23" s="12">
        <v>19</v>
      </c>
      <c r="B23" s="15">
        <v>4</v>
      </c>
      <c r="C23" s="14" t="s">
        <v>39</v>
      </c>
      <c r="D23" s="15">
        <v>6000</v>
      </c>
      <c r="E23" s="12" t="s">
        <v>101</v>
      </c>
      <c r="F23" s="15">
        <f t="shared" si="0"/>
        <v>24000</v>
      </c>
    </row>
    <row r="24" spans="1:6" ht="31.5" customHeight="1">
      <c r="A24" s="12"/>
      <c r="B24" s="16"/>
      <c r="C24" s="19" t="s">
        <v>46</v>
      </c>
      <c r="D24" s="15"/>
      <c r="E24" s="12"/>
      <c r="F24" s="18">
        <f>SUM(F10:F23)</f>
        <v>123606</v>
      </c>
    </row>
    <row r="25" spans="1:6" ht="36" customHeight="1">
      <c r="A25" s="12">
        <v>12</v>
      </c>
      <c r="B25" s="15" t="s">
        <v>5</v>
      </c>
      <c r="C25" s="20" t="s">
        <v>44</v>
      </c>
      <c r="D25" s="15" t="s">
        <v>5</v>
      </c>
      <c r="E25" s="12"/>
      <c r="F25" s="15">
        <f>F9*5%</f>
        <v>26741.870000000003</v>
      </c>
    </row>
    <row r="26" spans="1:6" ht="42.75" customHeight="1">
      <c r="A26" s="12">
        <v>13</v>
      </c>
      <c r="B26" s="15" t="s">
        <v>5</v>
      </c>
      <c r="C26" s="26" t="s">
        <v>45</v>
      </c>
      <c r="D26" s="15" t="s">
        <v>5</v>
      </c>
      <c r="E26" s="12"/>
      <c r="F26" s="15">
        <f>F24*12%</f>
        <v>14832.72</v>
      </c>
    </row>
    <row r="27" spans="1:6" ht="30.75" customHeight="1">
      <c r="A27" s="12"/>
      <c r="B27" s="16"/>
      <c r="C27" s="19" t="s">
        <v>47</v>
      </c>
      <c r="D27" s="15"/>
      <c r="E27" s="12"/>
      <c r="F27" s="18">
        <f>SUM(F24:F26)+F9</f>
        <v>700017.99</v>
      </c>
    </row>
    <row r="28" spans="1:6" ht="45" customHeight="1">
      <c r="A28" s="12">
        <v>14</v>
      </c>
      <c r="B28" s="15" t="s">
        <v>5</v>
      </c>
      <c r="C28" s="26" t="s">
        <v>55</v>
      </c>
      <c r="D28" s="15" t="s">
        <v>5</v>
      </c>
      <c r="E28" s="12"/>
      <c r="F28" s="15">
        <v>10000</v>
      </c>
    </row>
    <row r="29" spans="1:6" ht="30.75" customHeight="1">
      <c r="A29" s="12"/>
      <c r="B29" s="16"/>
      <c r="C29" s="19" t="s">
        <v>52</v>
      </c>
      <c r="D29" s="15"/>
      <c r="E29" s="12"/>
      <c r="F29" s="18">
        <f>SUM(F27:F28)</f>
        <v>710017.99</v>
      </c>
    </row>
    <row r="30" spans="1:6" ht="30" customHeight="1">
      <c r="A30" s="12">
        <v>15</v>
      </c>
      <c r="B30" s="15" t="s">
        <v>5</v>
      </c>
      <c r="C30" s="21" t="s">
        <v>6</v>
      </c>
      <c r="D30" s="15" t="s">
        <v>5</v>
      </c>
      <c r="E30" s="17"/>
      <c r="F30" s="15">
        <f>(F29*1%)</f>
        <v>7100.1799000000001</v>
      </c>
    </row>
    <row r="31" spans="1:6" ht="43.5" customHeight="1">
      <c r="A31" s="12">
        <v>16</v>
      </c>
      <c r="B31" s="15" t="s">
        <v>5</v>
      </c>
      <c r="C31" s="14" t="s">
        <v>7</v>
      </c>
      <c r="D31" s="15" t="s">
        <v>5</v>
      </c>
      <c r="E31" s="12"/>
      <c r="F31" s="15">
        <f>(F29*2.5%)</f>
        <v>17750.44975</v>
      </c>
    </row>
    <row r="32" spans="1:6" ht="30.75" customHeight="1">
      <c r="A32" s="12">
        <v>17</v>
      </c>
      <c r="B32" s="15" t="s">
        <v>5</v>
      </c>
      <c r="C32" s="21" t="s">
        <v>8</v>
      </c>
      <c r="D32" s="15" t="s">
        <v>5</v>
      </c>
      <c r="E32" s="17"/>
      <c r="F32" s="15">
        <f>(F29*7.5%)</f>
        <v>53251.349249999999</v>
      </c>
    </row>
    <row r="33" spans="1:6" ht="28.5" customHeight="1">
      <c r="A33" s="12"/>
      <c r="B33" s="16"/>
      <c r="C33" s="19" t="s">
        <v>9</v>
      </c>
      <c r="D33" s="15" t="s">
        <v>11</v>
      </c>
      <c r="E33" s="17"/>
      <c r="F33" s="18">
        <f>SUM(F29:F32)</f>
        <v>788119.96889999998</v>
      </c>
    </row>
    <row r="34" spans="1:6" ht="28.5" customHeight="1">
      <c r="A34" s="12"/>
      <c r="B34" s="16"/>
      <c r="C34" s="19" t="s">
        <v>10</v>
      </c>
      <c r="D34" s="15" t="s">
        <v>11</v>
      </c>
      <c r="E34" s="17"/>
      <c r="F34" s="18">
        <v>788200</v>
      </c>
    </row>
    <row r="35" spans="1:6">
      <c r="B35"/>
      <c r="D35"/>
      <c r="F35"/>
    </row>
    <row r="36" spans="1:6">
      <c r="B36"/>
      <c r="D36"/>
      <c r="F36"/>
    </row>
    <row r="37" spans="1:6">
      <c r="B37"/>
      <c r="D37"/>
      <c r="F37"/>
    </row>
    <row r="38" spans="1:6">
      <c r="B38"/>
      <c r="D38"/>
      <c r="F38"/>
    </row>
    <row r="39" spans="1:6">
      <c r="B39"/>
      <c r="D39"/>
      <c r="F39"/>
    </row>
    <row r="40" spans="1:6">
      <c r="B40"/>
      <c r="D40"/>
      <c r="F40"/>
    </row>
    <row r="41" spans="1:6">
      <c r="B41"/>
      <c r="D41"/>
      <c r="F41"/>
    </row>
    <row r="42" spans="1:6" ht="15.75">
      <c r="A42" s="123" t="s">
        <v>57</v>
      </c>
      <c r="B42" s="123"/>
      <c r="C42" s="123"/>
      <c r="D42" s="123"/>
      <c r="E42" s="123"/>
      <c r="F42" s="123"/>
    </row>
    <row r="43" spans="1:6" ht="15.75">
      <c r="A43" s="123" t="s">
        <v>58</v>
      </c>
      <c r="B43" s="123"/>
      <c r="C43" s="123"/>
      <c r="D43" s="123"/>
      <c r="E43" s="123"/>
      <c r="F43" s="123"/>
    </row>
    <row r="44" spans="1:6">
      <c r="B44"/>
      <c r="D44"/>
      <c r="F44"/>
    </row>
    <row r="45" spans="1:6">
      <c r="B45"/>
      <c r="D45"/>
      <c r="F45"/>
    </row>
    <row r="46" spans="1:6">
      <c r="B46"/>
      <c r="D46"/>
      <c r="F46"/>
    </row>
    <row r="47" spans="1:6">
      <c r="B47"/>
      <c r="D47"/>
      <c r="F47"/>
    </row>
  </sheetData>
  <mergeCells count="4">
    <mergeCell ref="A1:F1"/>
    <mergeCell ref="A2:F2"/>
    <mergeCell ref="A42:F42"/>
    <mergeCell ref="A43:F4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L33"/>
  <sheetViews>
    <sheetView view="pageBreakPreview" topLeftCell="A25" zoomScale="70" zoomScaleSheetLayoutView="70" workbookViewId="0">
      <selection activeCell="I30" sqref="I30"/>
    </sheetView>
  </sheetViews>
  <sheetFormatPr defaultRowHeight="15"/>
  <cols>
    <col min="1" max="1" width="7.5703125" customWidth="1"/>
    <col min="2" max="2" width="68" customWidth="1"/>
    <col min="3" max="3" width="13.140625" customWidth="1"/>
    <col min="4" max="4" width="11.85546875" style="73" customWidth="1"/>
    <col min="5" max="5" width="16.85546875" customWidth="1"/>
    <col min="6" max="6" width="20" customWidth="1"/>
    <col min="7" max="7" width="17.5703125" customWidth="1"/>
    <col min="8" max="8" width="22.28515625" customWidth="1"/>
    <col min="9" max="9" width="19.140625" customWidth="1"/>
    <col min="10" max="10" width="12.140625" customWidth="1"/>
    <col min="11" max="11" width="20" customWidth="1"/>
    <col min="12" max="12" width="13.140625" bestFit="1" customWidth="1"/>
  </cols>
  <sheetData>
    <row r="1" spans="1:12" ht="44.25" customHeight="1">
      <c r="A1" s="146" t="s">
        <v>168</v>
      </c>
      <c r="B1" s="147"/>
      <c r="C1" s="147"/>
      <c r="D1" s="147"/>
      <c r="E1" s="147"/>
      <c r="F1" s="147"/>
      <c r="G1" s="147"/>
      <c r="H1" s="147"/>
      <c r="I1" s="147"/>
      <c r="J1" s="147"/>
      <c r="K1" s="147"/>
      <c r="L1" s="147"/>
    </row>
    <row r="2" spans="1:12" ht="63" customHeight="1">
      <c r="A2" s="148" t="str">
        <f>'New Abst (2)'!A1:F1</f>
        <v>NAME OF WORK:  Annual maintenance of 6 Nos of IGP Quarters at Sullivan Garden (Sivasami Salai) Myalpore in Chennai city for the period from 01.04.2022 to 31.03.2023.</v>
      </c>
      <c r="B2" s="149"/>
      <c r="C2" s="149"/>
      <c r="D2" s="149"/>
      <c r="E2" s="149"/>
      <c r="F2" s="149"/>
      <c r="G2" s="149"/>
      <c r="H2" s="149"/>
      <c r="I2" s="149"/>
      <c r="J2" s="149"/>
      <c r="K2" s="149"/>
      <c r="L2" s="149"/>
    </row>
    <row r="3" spans="1:12" ht="96.75" customHeight="1">
      <c r="A3" s="145" t="s">
        <v>111</v>
      </c>
      <c r="B3" s="145" t="s">
        <v>112</v>
      </c>
      <c r="C3" s="145" t="s">
        <v>1</v>
      </c>
      <c r="D3" s="145" t="s">
        <v>113</v>
      </c>
      <c r="E3" s="145" t="s">
        <v>165</v>
      </c>
      <c r="F3" s="145"/>
      <c r="G3" s="144" t="s">
        <v>123</v>
      </c>
      <c r="H3" s="144"/>
      <c r="I3" s="150" t="s">
        <v>169</v>
      </c>
      <c r="J3" s="150"/>
      <c r="K3" s="150"/>
      <c r="L3" s="144" t="s">
        <v>120</v>
      </c>
    </row>
    <row r="4" spans="1:12" ht="36.75" customHeight="1">
      <c r="A4" s="145"/>
      <c r="B4" s="145"/>
      <c r="C4" s="145"/>
      <c r="D4" s="145"/>
      <c r="E4" s="76" t="s">
        <v>121</v>
      </c>
      <c r="F4" s="109" t="s">
        <v>122</v>
      </c>
      <c r="G4" s="76" t="s">
        <v>121</v>
      </c>
      <c r="H4" s="109" t="s">
        <v>122</v>
      </c>
      <c r="I4" s="115" t="s">
        <v>121</v>
      </c>
      <c r="J4" s="114"/>
      <c r="K4" s="114" t="s">
        <v>122</v>
      </c>
      <c r="L4" s="144"/>
    </row>
    <row r="5" spans="1:12" ht="79.5" customHeight="1">
      <c r="A5" s="79">
        <v>1</v>
      </c>
      <c r="B5" s="80" t="s">
        <v>91</v>
      </c>
      <c r="C5" s="108">
        <v>186</v>
      </c>
      <c r="D5" s="82" t="s">
        <v>99</v>
      </c>
      <c r="E5" s="83">
        <v>712</v>
      </c>
      <c r="F5" s="83">
        <f>E5*C5</f>
        <v>132432</v>
      </c>
      <c r="G5" s="83">
        <v>770</v>
      </c>
      <c r="H5" s="83">
        <f>G5*C5</f>
        <v>143220</v>
      </c>
      <c r="I5" s="83">
        <v>750</v>
      </c>
      <c r="J5" s="112" t="s">
        <v>170</v>
      </c>
      <c r="K5" s="83">
        <f>I5*C5</f>
        <v>139500</v>
      </c>
      <c r="L5" s="88">
        <f>(I5-E5)/E5*100</f>
        <v>5.3370786516853927</v>
      </c>
    </row>
    <row r="6" spans="1:12" ht="75.75" customHeight="1">
      <c r="A6" s="79">
        <v>2</v>
      </c>
      <c r="B6" s="80" t="s">
        <v>92</v>
      </c>
      <c r="C6" s="108">
        <v>186</v>
      </c>
      <c r="D6" s="82" t="s">
        <v>99</v>
      </c>
      <c r="E6" s="83">
        <v>821.7</v>
      </c>
      <c r="F6" s="83">
        <f t="shared" ref="F6:F24" si="0">E6*C6</f>
        <v>152836.20000000001</v>
      </c>
      <c r="G6" s="83">
        <v>890</v>
      </c>
      <c r="H6" s="83">
        <f t="shared" ref="H6:H24" si="1">G6*C6</f>
        <v>165540</v>
      </c>
      <c r="I6" s="83">
        <v>868</v>
      </c>
      <c r="J6" s="112" t="s">
        <v>170</v>
      </c>
      <c r="K6" s="83">
        <f>I6*C6</f>
        <v>161448</v>
      </c>
      <c r="L6" s="88">
        <f>(I6-E6)/E6*100</f>
        <v>5.6346598515273154</v>
      </c>
    </row>
    <row r="7" spans="1:12" ht="78.75" customHeight="1">
      <c r="A7" s="79">
        <v>3</v>
      </c>
      <c r="B7" s="80" t="s">
        <v>139</v>
      </c>
      <c r="C7" s="108">
        <v>365</v>
      </c>
      <c r="D7" s="82" t="s">
        <v>99</v>
      </c>
      <c r="E7" s="83">
        <v>507.1</v>
      </c>
      <c r="F7" s="83">
        <f t="shared" si="0"/>
        <v>185091.5</v>
      </c>
      <c r="G7" s="83">
        <v>480</v>
      </c>
      <c r="H7" s="83">
        <f t="shared" si="1"/>
        <v>175200</v>
      </c>
      <c r="I7" s="83">
        <v>480</v>
      </c>
      <c r="J7" s="113"/>
      <c r="K7" s="83">
        <f>I7*C7</f>
        <v>175200</v>
      </c>
      <c r="L7" s="88">
        <f>(I7-E7)/E7*100</f>
        <v>-5.3441135870637</v>
      </c>
    </row>
    <row r="8" spans="1:12" ht="104.25" customHeight="1">
      <c r="A8" s="79">
        <v>4</v>
      </c>
      <c r="B8" s="80" t="s">
        <v>140</v>
      </c>
      <c r="C8" s="108">
        <v>36</v>
      </c>
      <c r="D8" s="82" t="s">
        <v>99</v>
      </c>
      <c r="E8" s="83">
        <v>618.20000000000005</v>
      </c>
      <c r="F8" s="83">
        <f t="shared" si="0"/>
        <v>22255.200000000001</v>
      </c>
      <c r="G8" s="83">
        <v>630</v>
      </c>
      <c r="H8" s="83">
        <f t="shared" si="1"/>
        <v>22680</v>
      </c>
      <c r="I8" s="83">
        <v>630</v>
      </c>
      <c r="J8" s="113"/>
      <c r="K8" s="83">
        <f>I8*C8</f>
        <v>22680</v>
      </c>
      <c r="L8" s="88">
        <f>(I8-E8)/E8*100</f>
        <v>1.9087673891944279</v>
      </c>
    </row>
    <row r="9" spans="1:12" ht="87.75" customHeight="1">
      <c r="A9" s="79">
        <v>5</v>
      </c>
      <c r="B9" s="80" t="s">
        <v>141</v>
      </c>
      <c r="C9" s="108">
        <v>120</v>
      </c>
      <c r="D9" s="82" t="s">
        <v>99</v>
      </c>
      <c r="E9" s="83">
        <v>884.4</v>
      </c>
      <c r="F9" s="83">
        <f t="shared" si="0"/>
        <v>106128</v>
      </c>
      <c r="G9" s="83">
        <v>910</v>
      </c>
      <c r="H9" s="83">
        <f t="shared" si="1"/>
        <v>109200</v>
      </c>
      <c r="I9" s="83">
        <v>910</v>
      </c>
      <c r="J9" s="113"/>
      <c r="K9" s="83">
        <f>I9*C9</f>
        <v>109200</v>
      </c>
      <c r="L9" s="88">
        <f>(I9-E9)/E9*100</f>
        <v>2.8946178199909571</v>
      </c>
    </row>
    <row r="10" spans="1:12" ht="35.25" customHeight="1">
      <c r="A10" s="79"/>
      <c r="B10" s="77" t="s">
        <v>129</v>
      </c>
      <c r="C10" s="108"/>
      <c r="D10" s="82"/>
      <c r="E10" s="83"/>
      <c r="F10" s="87">
        <f>SUM(F5:F9)</f>
        <v>598742.9</v>
      </c>
      <c r="G10" s="83"/>
      <c r="H10" s="87">
        <f>SUM(H5:H9)</f>
        <v>615840</v>
      </c>
      <c r="I10" s="83"/>
      <c r="J10" s="113"/>
      <c r="K10" s="87">
        <f>SUM(K5:K9)</f>
        <v>608028</v>
      </c>
      <c r="L10" s="88"/>
    </row>
    <row r="11" spans="1:12" ht="104.25" customHeight="1">
      <c r="A11" s="79">
        <v>6</v>
      </c>
      <c r="B11" s="80" t="s">
        <v>142</v>
      </c>
      <c r="C11" s="108">
        <v>25</v>
      </c>
      <c r="D11" s="82" t="s">
        <v>100</v>
      </c>
      <c r="E11" s="83">
        <v>35.9</v>
      </c>
      <c r="F11" s="83">
        <f t="shared" si="0"/>
        <v>897.5</v>
      </c>
      <c r="G11" s="83">
        <v>40</v>
      </c>
      <c r="H11" s="83">
        <f t="shared" si="1"/>
        <v>1000</v>
      </c>
      <c r="I11" s="83">
        <v>40</v>
      </c>
      <c r="J11" s="113"/>
      <c r="K11" s="83">
        <f t="shared" ref="K11:K24" si="2">I11*C11</f>
        <v>1000</v>
      </c>
      <c r="L11" s="88">
        <f t="shared" ref="L11:L24" si="3">(I11-E11)/E11*100</f>
        <v>11.420612813370477</v>
      </c>
    </row>
    <row r="12" spans="1:12" ht="72.75" customHeight="1">
      <c r="A12" s="79">
        <v>7</v>
      </c>
      <c r="B12" s="80" t="s">
        <v>146</v>
      </c>
      <c r="C12" s="108">
        <v>20</v>
      </c>
      <c r="D12" s="82" t="s">
        <v>100</v>
      </c>
      <c r="E12" s="83">
        <v>320</v>
      </c>
      <c r="F12" s="83">
        <f t="shared" si="0"/>
        <v>6400</v>
      </c>
      <c r="G12" s="83">
        <v>320</v>
      </c>
      <c r="H12" s="83">
        <f t="shared" si="1"/>
        <v>6400</v>
      </c>
      <c r="I12" s="83">
        <v>320</v>
      </c>
      <c r="J12" s="113"/>
      <c r="K12" s="83">
        <f t="shared" si="2"/>
        <v>6400</v>
      </c>
      <c r="L12" s="88">
        <f t="shared" si="3"/>
        <v>0</v>
      </c>
    </row>
    <row r="13" spans="1:12" ht="39.950000000000003" customHeight="1">
      <c r="A13" s="79">
        <v>8</v>
      </c>
      <c r="B13" s="80" t="s">
        <v>143</v>
      </c>
      <c r="C13" s="108">
        <v>25</v>
      </c>
      <c r="D13" s="82" t="s">
        <v>100</v>
      </c>
      <c r="E13" s="83">
        <v>170</v>
      </c>
      <c r="F13" s="83">
        <f t="shared" si="0"/>
        <v>4250</v>
      </c>
      <c r="G13" s="83">
        <v>120</v>
      </c>
      <c r="H13" s="83">
        <f t="shared" si="1"/>
        <v>3000</v>
      </c>
      <c r="I13" s="83">
        <v>120</v>
      </c>
      <c r="J13" s="113"/>
      <c r="K13" s="83">
        <f t="shared" si="2"/>
        <v>3000</v>
      </c>
      <c r="L13" s="88">
        <f t="shared" si="3"/>
        <v>-29.411764705882355</v>
      </c>
    </row>
    <row r="14" spans="1:12" ht="96" customHeight="1">
      <c r="A14" s="79">
        <v>9</v>
      </c>
      <c r="B14" s="80" t="s">
        <v>153</v>
      </c>
      <c r="C14" s="108">
        <v>10</v>
      </c>
      <c r="D14" s="82" t="s">
        <v>100</v>
      </c>
      <c r="E14" s="83">
        <v>245</v>
      </c>
      <c r="F14" s="83">
        <f t="shared" si="0"/>
        <v>2450</v>
      </c>
      <c r="G14" s="83">
        <v>250</v>
      </c>
      <c r="H14" s="83">
        <f t="shared" si="1"/>
        <v>2500</v>
      </c>
      <c r="I14" s="83">
        <v>250</v>
      </c>
      <c r="J14" s="113"/>
      <c r="K14" s="83">
        <f t="shared" si="2"/>
        <v>2500</v>
      </c>
      <c r="L14" s="88">
        <f t="shared" si="3"/>
        <v>2.0408163265306123</v>
      </c>
    </row>
    <row r="15" spans="1:12" ht="54.75" customHeight="1">
      <c r="A15" s="79">
        <v>10</v>
      </c>
      <c r="B15" s="80" t="s">
        <v>154</v>
      </c>
      <c r="C15" s="108">
        <v>10</v>
      </c>
      <c r="D15" s="82" t="s">
        <v>100</v>
      </c>
      <c r="E15" s="83">
        <v>229</v>
      </c>
      <c r="F15" s="83">
        <f t="shared" si="0"/>
        <v>2290</v>
      </c>
      <c r="G15" s="83">
        <v>230</v>
      </c>
      <c r="H15" s="83">
        <f t="shared" si="1"/>
        <v>2300</v>
      </c>
      <c r="I15" s="83">
        <v>230</v>
      </c>
      <c r="J15" s="113"/>
      <c r="K15" s="83">
        <f t="shared" si="2"/>
        <v>2300</v>
      </c>
      <c r="L15" s="88">
        <f t="shared" si="3"/>
        <v>0.43668122270742354</v>
      </c>
    </row>
    <row r="16" spans="1:12" ht="55.5" customHeight="1">
      <c r="A16" s="79">
        <v>11</v>
      </c>
      <c r="B16" s="80" t="s">
        <v>151</v>
      </c>
      <c r="C16" s="108">
        <v>2</v>
      </c>
      <c r="D16" s="82" t="s">
        <v>100</v>
      </c>
      <c r="E16" s="83">
        <v>968</v>
      </c>
      <c r="F16" s="83">
        <f t="shared" si="0"/>
        <v>1936</v>
      </c>
      <c r="G16" s="83">
        <v>500</v>
      </c>
      <c r="H16" s="83">
        <f t="shared" si="1"/>
        <v>1000</v>
      </c>
      <c r="I16" s="83">
        <v>500</v>
      </c>
      <c r="J16" s="113"/>
      <c r="K16" s="83">
        <f t="shared" si="2"/>
        <v>1000</v>
      </c>
      <c r="L16" s="88">
        <f t="shared" si="3"/>
        <v>-48.347107438016529</v>
      </c>
    </row>
    <row r="17" spans="1:12" ht="32.25" customHeight="1">
      <c r="A17" s="79">
        <v>12</v>
      </c>
      <c r="B17" s="80" t="s">
        <v>30</v>
      </c>
      <c r="C17" s="108">
        <v>20</v>
      </c>
      <c r="D17" s="82" t="s">
        <v>100</v>
      </c>
      <c r="E17" s="83">
        <v>510</v>
      </c>
      <c r="F17" s="83">
        <f t="shared" si="0"/>
        <v>10200</v>
      </c>
      <c r="G17" s="83">
        <v>500</v>
      </c>
      <c r="H17" s="83">
        <f t="shared" si="1"/>
        <v>10000</v>
      </c>
      <c r="I17" s="83">
        <v>500</v>
      </c>
      <c r="J17" s="113"/>
      <c r="K17" s="83">
        <f t="shared" si="2"/>
        <v>10000</v>
      </c>
      <c r="L17" s="88">
        <f t="shared" si="3"/>
        <v>-1.9607843137254901</v>
      </c>
    </row>
    <row r="18" spans="1:12" ht="78" customHeight="1">
      <c r="A18" s="79">
        <v>13</v>
      </c>
      <c r="B18" s="80" t="s">
        <v>144</v>
      </c>
      <c r="C18" s="108">
        <v>6</v>
      </c>
      <c r="D18" s="82" t="s">
        <v>100</v>
      </c>
      <c r="E18" s="83">
        <v>625</v>
      </c>
      <c r="F18" s="83">
        <f t="shared" si="0"/>
        <v>3750</v>
      </c>
      <c r="G18" s="83">
        <v>700</v>
      </c>
      <c r="H18" s="83">
        <f t="shared" si="1"/>
        <v>4200</v>
      </c>
      <c r="I18" s="83">
        <v>700</v>
      </c>
      <c r="J18" s="113"/>
      <c r="K18" s="83">
        <f t="shared" si="2"/>
        <v>4200</v>
      </c>
      <c r="L18" s="88">
        <f t="shared" si="3"/>
        <v>12</v>
      </c>
    </row>
    <row r="19" spans="1:12" ht="72.75" customHeight="1">
      <c r="A19" s="79">
        <v>14</v>
      </c>
      <c r="B19" s="80" t="s">
        <v>95</v>
      </c>
      <c r="C19" s="108">
        <v>1</v>
      </c>
      <c r="D19" s="82" t="s">
        <v>100</v>
      </c>
      <c r="E19" s="83">
        <v>2800</v>
      </c>
      <c r="F19" s="83">
        <f t="shared" si="0"/>
        <v>2800</v>
      </c>
      <c r="G19" s="83">
        <v>2800</v>
      </c>
      <c r="H19" s="83">
        <f t="shared" si="1"/>
        <v>2800</v>
      </c>
      <c r="I19" s="83">
        <v>2800</v>
      </c>
      <c r="J19" s="113"/>
      <c r="K19" s="83">
        <f t="shared" si="2"/>
        <v>2800</v>
      </c>
      <c r="L19" s="88">
        <f t="shared" si="3"/>
        <v>0</v>
      </c>
    </row>
    <row r="20" spans="1:12" ht="34.5" customHeight="1">
      <c r="A20" s="79">
        <v>15</v>
      </c>
      <c r="B20" s="80" t="s">
        <v>34</v>
      </c>
      <c r="C20" s="108">
        <v>2</v>
      </c>
      <c r="D20" s="82" t="s">
        <v>100</v>
      </c>
      <c r="E20" s="83">
        <v>4900</v>
      </c>
      <c r="F20" s="83">
        <f t="shared" si="0"/>
        <v>9800</v>
      </c>
      <c r="G20" s="83">
        <v>4900</v>
      </c>
      <c r="H20" s="83">
        <f t="shared" si="1"/>
        <v>9800</v>
      </c>
      <c r="I20" s="83">
        <v>4900</v>
      </c>
      <c r="J20" s="113"/>
      <c r="K20" s="83">
        <f t="shared" si="2"/>
        <v>9800</v>
      </c>
      <c r="L20" s="88">
        <f t="shared" si="3"/>
        <v>0</v>
      </c>
    </row>
    <row r="21" spans="1:12" ht="24" customHeight="1">
      <c r="A21" s="79">
        <v>16</v>
      </c>
      <c r="B21" s="80" t="s">
        <v>35</v>
      </c>
      <c r="C21" s="108">
        <v>2</v>
      </c>
      <c r="D21" s="82" t="s">
        <v>100</v>
      </c>
      <c r="E21" s="83">
        <v>6250</v>
      </c>
      <c r="F21" s="83">
        <f t="shared" si="0"/>
        <v>12500</v>
      </c>
      <c r="G21" s="83">
        <v>5000</v>
      </c>
      <c r="H21" s="83">
        <f t="shared" si="1"/>
        <v>10000</v>
      </c>
      <c r="I21" s="83">
        <v>5000</v>
      </c>
      <c r="J21" s="113"/>
      <c r="K21" s="83">
        <f t="shared" si="2"/>
        <v>10000</v>
      </c>
      <c r="L21" s="88">
        <f t="shared" si="3"/>
        <v>-20</v>
      </c>
    </row>
    <row r="22" spans="1:12" ht="70.5" customHeight="1">
      <c r="A22" s="79">
        <v>17</v>
      </c>
      <c r="B22" s="80" t="s">
        <v>96</v>
      </c>
      <c r="C22" s="108">
        <v>6</v>
      </c>
      <c r="D22" s="82" t="s">
        <v>101</v>
      </c>
      <c r="E22" s="83">
        <v>4140</v>
      </c>
      <c r="F22" s="83">
        <f t="shared" si="0"/>
        <v>24840</v>
      </c>
      <c r="G22" s="83">
        <v>4000</v>
      </c>
      <c r="H22" s="83">
        <f t="shared" si="1"/>
        <v>24000</v>
      </c>
      <c r="I22" s="83">
        <v>4000</v>
      </c>
      <c r="J22" s="113"/>
      <c r="K22" s="83">
        <f t="shared" si="2"/>
        <v>24000</v>
      </c>
      <c r="L22" s="88">
        <f t="shared" si="3"/>
        <v>-3.3816425120772946</v>
      </c>
    </row>
    <row r="23" spans="1:12" ht="81.75" customHeight="1">
      <c r="A23" s="79">
        <v>18</v>
      </c>
      <c r="B23" s="80" t="s">
        <v>97</v>
      </c>
      <c r="C23" s="108">
        <v>4</v>
      </c>
      <c r="D23" s="82" t="s">
        <v>101</v>
      </c>
      <c r="E23" s="83">
        <v>6500</v>
      </c>
      <c r="F23" s="83">
        <f t="shared" si="0"/>
        <v>26000</v>
      </c>
      <c r="G23" s="83">
        <v>5000</v>
      </c>
      <c r="H23" s="83">
        <f t="shared" si="1"/>
        <v>20000</v>
      </c>
      <c r="I23" s="83">
        <v>5000</v>
      </c>
      <c r="J23" s="113"/>
      <c r="K23" s="83">
        <f t="shared" si="2"/>
        <v>20000</v>
      </c>
      <c r="L23" s="88">
        <f t="shared" si="3"/>
        <v>-23.076923076923077</v>
      </c>
    </row>
    <row r="24" spans="1:12" ht="36" customHeight="1">
      <c r="A24" s="79">
        <v>19</v>
      </c>
      <c r="B24" s="80" t="s">
        <v>39</v>
      </c>
      <c r="C24" s="108">
        <v>4</v>
      </c>
      <c r="D24" s="82" t="s">
        <v>101</v>
      </c>
      <c r="E24" s="83">
        <v>6500</v>
      </c>
      <c r="F24" s="83">
        <f t="shared" si="0"/>
        <v>26000</v>
      </c>
      <c r="G24" s="83">
        <v>5000</v>
      </c>
      <c r="H24" s="83">
        <f t="shared" si="1"/>
        <v>20000</v>
      </c>
      <c r="I24" s="83">
        <v>5000</v>
      </c>
      <c r="J24" s="113"/>
      <c r="K24" s="83">
        <f t="shared" si="2"/>
        <v>20000</v>
      </c>
      <c r="L24" s="88">
        <f t="shared" si="3"/>
        <v>-23.076923076923077</v>
      </c>
    </row>
    <row r="25" spans="1:12" ht="39.950000000000003" customHeight="1">
      <c r="A25" s="79"/>
      <c r="B25" s="77" t="s">
        <v>47</v>
      </c>
      <c r="C25" s="81"/>
      <c r="D25" s="82"/>
      <c r="E25" s="83"/>
      <c r="F25" s="87">
        <f>SUM(F11:F24)</f>
        <v>134113.5</v>
      </c>
      <c r="G25" s="84"/>
      <c r="H25" s="87">
        <f>SUM(H11:H24)</f>
        <v>117000</v>
      </c>
      <c r="I25" s="111"/>
      <c r="J25" s="111"/>
      <c r="K25" s="87">
        <f>SUM(K11:K24)</f>
        <v>117000</v>
      </c>
      <c r="L25" s="111"/>
    </row>
    <row r="26" spans="1:12" ht="39.950000000000003" customHeight="1">
      <c r="A26" s="79"/>
      <c r="B26" s="77" t="s">
        <v>166</v>
      </c>
      <c r="C26" s="81"/>
      <c r="D26" s="82"/>
      <c r="E26" s="83"/>
      <c r="F26" s="87">
        <f>F10+F25</f>
        <v>732856.4</v>
      </c>
      <c r="G26" s="84"/>
      <c r="H26" s="87">
        <f>H10+H25</f>
        <v>732840</v>
      </c>
      <c r="I26" s="111"/>
      <c r="J26" s="111"/>
      <c r="K26" s="87">
        <f>K25+K10</f>
        <v>725028</v>
      </c>
      <c r="L26" s="111"/>
    </row>
    <row r="27" spans="1:12" ht="39.950000000000003" customHeight="1">
      <c r="A27" s="84"/>
      <c r="B27" s="77" t="s">
        <v>126</v>
      </c>
      <c r="C27" s="84"/>
      <c r="D27" s="85"/>
      <c r="E27" s="86"/>
      <c r="F27" s="83">
        <f>F10*5%</f>
        <v>29937.145000000004</v>
      </c>
      <c r="G27" s="84"/>
      <c r="H27" s="83">
        <f>H10*5%</f>
        <v>30792</v>
      </c>
      <c r="I27" s="111"/>
      <c r="J27" s="111"/>
      <c r="K27" s="83">
        <f>K10*5%</f>
        <v>30401.4</v>
      </c>
      <c r="L27" s="111"/>
    </row>
    <row r="28" spans="1:12" ht="39.950000000000003" customHeight="1">
      <c r="A28" s="84"/>
      <c r="B28" s="77" t="s">
        <v>127</v>
      </c>
      <c r="C28" s="84"/>
      <c r="D28" s="85"/>
      <c r="E28" s="84"/>
      <c r="F28" s="83">
        <f>F25*12%</f>
        <v>16093.619999999999</v>
      </c>
      <c r="G28" s="84"/>
      <c r="H28" s="83">
        <f>H25*12%</f>
        <v>14040</v>
      </c>
      <c r="I28" s="111"/>
      <c r="J28" s="111"/>
      <c r="K28" s="83">
        <f>K25*12%</f>
        <v>14040</v>
      </c>
      <c r="L28" s="111"/>
    </row>
    <row r="29" spans="1:12" ht="39.950000000000003" customHeight="1">
      <c r="A29" s="84"/>
      <c r="B29" s="78" t="s">
        <v>167</v>
      </c>
      <c r="C29" s="84"/>
      <c r="D29" s="85"/>
      <c r="E29" s="84"/>
      <c r="F29" s="87">
        <f>SUM(F26:F28)</f>
        <v>778887.16500000004</v>
      </c>
      <c r="G29" s="84"/>
      <c r="H29" s="87">
        <f>SUM(H26:H28)</f>
        <v>777672</v>
      </c>
      <c r="I29" s="111"/>
      <c r="J29" s="111"/>
      <c r="K29" s="87">
        <f>SUM(K26:K28)</f>
        <v>769469.4</v>
      </c>
      <c r="L29" s="111"/>
    </row>
    <row r="30" spans="1:12" ht="39.950000000000003" customHeight="1">
      <c r="A30" s="84"/>
      <c r="B30" s="78" t="s">
        <v>124</v>
      </c>
      <c r="C30" s="84"/>
      <c r="D30" s="85"/>
      <c r="E30" s="84"/>
      <c r="F30" s="84"/>
      <c r="G30" s="84"/>
      <c r="H30" s="87">
        <f>H29-F29</f>
        <v>-1215.1650000000373</v>
      </c>
      <c r="I30" s="111"/>
      <c r="J30" s="111"/>
      <c r="K30" s="87">
        <f>K29-F29</f>
        <v>-9417.765000000014</v>
      </c>
      <c r="L30" s="111"/>
    </row>
    <row r="31" spans="1:12" ht="39.950000000000003" customHeight="1">
      <c r="A31" s="84"/>
      <c r="B31" s="78" t="s">
        <v>125</v>
      </c>
      <c r="C31" s="84"/>
      <c r="D31" s="85"/>
      <c r="E31" s="84"/>
      <c r="F31" s="84"/>
      <c r="G31" s="84"/>
      <c r="H31" s="87">
        <f>H30/F29*100</f>
        <v>-0.15601297012000925</v>
      </c>
      <c r="I31" s="111"/>
      <c r="J31" s="111"/>
      <c r="K31" s="87">
        <f>K30/F29*100</f>
        <v>-1.2091308501662128</v>
      </c>
      <c r="L31" s="111"/>
    </row>
    <row r="32" spans="1:12" ht="85.5" customHeight="1">
      <c r="A32" s="143" t="s">
        <v>172</v>
      </c>
      <c r="B32" s="143"/>
      <c r="C32" s="143"/>
      <c r="D32" s="143"/>
      <c r="E32" s="143"/>
      <c r="F32" s="143"/>
      <c r="G32" s="143"/>
      <c r="H32" s="143"/>
      <c r="I32" s="143"/>
      <c r="J32" s="143"/>
      <c r="K32" s="143"/>
      <c r="L32" s="143"/>
    </row>
    <row r="33" spans="1:12" ht="71.25" customHeight="1">
      <c r="A33" s="118"/>
      <c r="B33" s="118"/>
      <c r="C33" s="118"/>
      <c r="D33" s="118"/>
      <c r="E33" s="118"/>
      <c r="F33" s="118"/>
      <c r="G33" s="117"/>
      <c r="H33" s="116"/>
      <c r="I33" s="142" t="s">
        <v>171</v>
      </c>
      <c r="J33" s="142"/>
      <c r="K33" s="142"/>
      <c r="L33" s="142"/>
    </row>
  </sheetData>
  <mergeCells count="12">
    <mergeCell ref="A1:L1"/>
    <mergeCell ref="A2:L2"/>
    <mergeCell ref="L3:L4"/>
    <mergeCell ref="I3:K3"/>
    <mergeCell ref="I33:L33"/>
    <mergeCell ref="A32:L32"/>
    <mergeCell ref="G3:H3"/>
    <mergeCell ref="A3:A4"/>
    <mergeCell ref="B3:B4"/>
    <mergeCell ref="C3:C4"/>
    <mergeCell ref="D3:D4"/>
    <mergeCell ref="E3:F3"/>
  </mergeCells>
  <printOptions horizontalCentered="1"/>
  <pageMargins left="0.31496062992125984" right="0.47244094488188981" top="0.56000000000000005" bottom="0.39370078740157483" header="0.31496062992125984" footer="0.19685039370078741"/>
  <pageSetup paperSize="8" scale="72" orientation="landscape" verticalDpi="0" r:id="rId1"/>
  <headerFooter>
    <oddHeader>&amp;LSULLIVAN AMC&amp;RPage &amp;P</oddHeader>
  </headerFooter>
</worksheet>
</file>

<file path=xl/worksheets/sheet6.xml><?xml version="1.0" encoding="utf-8"?>
<worksheet xmlns="http://schemas.openxmlformats.org/spreadsheetml/2006/main" xmlns:r="http://schemas.openxmlformats.org/officeDocument/2006/relationships">
  <dimension ref="A1:F48"/>
  <sheetViews>
    <sheetView view="pageBreakPreview" zoomScale="82" zoomScaleSheetLayoutView="82" workbookViewId="0">
      <selection activeCell="H26" sqref="H26"/>
    </sheetView>
  </sheetViews>
  <sheetFormatPr defaultRowHeight="15"/>
  <cols>
    <col min="1" max="1" width="5.140625" customWidth="1"/>
    <col min="2" max="2" width="11.5703125" style="3" customWidth="1"/>
    <col min="3" max="3" width="42.28515625" customWidth="1"/>
    <col min="4" max="4" width="10.42578125" style="4" customWidth="1"/>
    <col min="5" max="5" width="8.85546875" customWidth="1"/>
    <col min="6" max="6" width="13.7109375" style="3" customWidth="1"/>
  </cols>
  <sheetData>
    <row r="1" spans="1:6" s="7" customFormat="1" ht="43.5" customHeight="1">
      <c r="A1" s="151" t="s">
        <v>134</v>
      </c>
      <c r="B1" s="151"/>
      <c r="C1" s="151"/>
      <c r="D1" s="151"/>
      <c r="E1" s="151"/>
      <c r="F1" s="151"/>
    </row>
    <row r="2" spans="1:6" ht="18" customHeight="1">
      <c r="A2" s="119" t="s">
        <v>42</v>
      </c>
      <c r="B2" s="120"/>
      <c r="C2" s="120"/>
      <c r="D2" s="120"/>
      <c r="E2" s="120"/>
      <c r="F2" s="121"/>
    </row>
    <row r="3" spans="1:6" ht="37.5" customHeight="1">
      <c r="A3" s="89" t="s">
        <v>128</v>
      </c>
      <c r="B3" s="90" t="s">
        <v>1</v>
      </c>
      <c r="C3" s="75" t="s">
        <v>56</v>
      </c>
      <c r="D3" s="90" t="s">
        <v>2</v>
      </c>
      <c r="E3" s="75" t="s">
        <v>113</v>
      </c>
      <c r="F3" s="90" t="s">
        <v>4</v>
      </c>
    </row>
    <row r="4" spans="1:6" ht="54.75" customHeight="1">
      <c r="A4" s="91">
        <v>1</v>
      </c>
      <c r="B4" s="92">
        <v>186</v>
      </c>
      <c r="C4" s="50" t="s">
        <v>91</v>
      </c>
      <c r="D4" s="94">
        <v>712</v>
      </c>
      <c r="E4" s="95" t="s">
        <v>99</v>
      </c>
      <c r="F4" s="94">
        <f>(B4*D4)</f>
        <v>132432</v>
      </c>
    </row>
    <row r="5" spans="1:6" ht="57" customHeight="1">
      <c r="A5" s="91">
        <v>2</v>
      </c>
      <c r="B5" s="92">
        <v>186</v>
      </c>
      <c r="C5" s="50" t="s">
        <v>92</v>
      </c>
      <c r="D5" s="94">
        <v>821.7</v>
      </c>
      <c r="E5" s="95" t="s">
        <v>99</v>
      </c>
      <c r="F5" s="94">
        <f t="shared" ref="F5:F23" si="0">(B5*D5)</f>
        <v>152836.20000000001</v>
      </c>
    </row>
    <row r="6" spans="1:6" ht="56.25">
      <c r="A6" s="91">
        <v>3</v>
      </c>
      <c r="B6" s="96">
        <v>365</v>
      </c>
      <c r="C6" s="50" t="s">
        <v>139</v>
      </c>
      <c r="D6" s="94">
        <v>507.1</v>
      </c>
      <c r="E6" s="95" t="s">
        <v>99</v>
      </c>
      <c r="F6" s="94">
        <f t="shared" si="0"/>
        <v>185091.5</v>
      </c>
    </row>
    <row r="7" spans="1:6" ht="75">
      <c r="A7" s="91">
        <v>4</v>
      </c>
      <c r="B7" s="96">
        <v>36</v>
      </c>
      <c r="C7" s="50" t="s">
        <v>140</v>
      </c>
      <c r="D7" s="94">
        <v>618.20000000000005</v>
      </c>
      <c r="E7" s="95" t="s">
        <v>99</v>
      </c>
      <c r="F7" s="94">
        <f t="shared" si="0"/>
        <v>22255.200000000001</v>
      </c>
    </row>
    <row r="8" spans="1:6" ht="63" customHeight="1">
      <c r="A8" s="91">
        <v>5</v>
      </c>
      <c r="B8" s="96">
        <v>120</v>
      </c>
      <c r="C8" s="50" t="s">
        <v>141</v>
      </c>
      <c r="D8" s="94">
        <v>884.4</v>
      </c>
      <c r="E8" s="95" t="s">
        <v>99</v>
      </c>
      <c r="F8" s="94">
        <f t="shared" si="0"/>
        <v>106128</v>
      </c>
    </row>
    <row r="9" spans="1:6" ht="18.75">
      <c r="A9" s="91"/>
      <c r="B9" s="96"/>
      <c r="C9" s="105" t="s">
        <v>129</v>
      </c>
      <c r="D9" s="94"/>
      <c r="E9" s="95"/>
      <c r="F9" s="90">
        <f>SUM(F4:F8)</f>
        <v>598742.9</v>
      </c>
    </row>
    <row r="10" spans="1:6" ht="77.25" customHeight="1">
      <c r="A10" s="91">
        <v>6</v>
      </c>
      <c r="B10" s="96">
        <v>25</v>
      </c>
      <c r="C10" s="50" t="s">
        <v>142</v>
      </c>
      <c r="D10" s="94">
        <v>35.9</v>
      </c>
      <c r="E10" s="95" t="s">
        <v>100</v>
      </c>
      <c r="F10" s="94">
        <f t="shared" si="0"/>
        <v>897.5</v>
      </c>
    </row>
    <row r="11" spans="1:6" ht="56.25">
      <c r="A11" s="91">
        <v>7</v>
      </c>
      <c r="B11" s="96">
        <v>20</v>
      </c>
      <c r="C11" s="50" t="s">
        <v>146</v>
      </c>
      <c r="D11" s="94">
        <v>320</v>
      </c>
      <c r="E11" s="95" t="s">
        <v>100</v>
      </c>
      <c r="F11" s="94">
        <f t="shared" si="0"/>
        <v>6400</v>
      </c>
    </row>
    <row r="12" spans="1:6" ht="19.5" customHeight="1">
      <c r="A12" s="91">
        <v>8</v>
      </c>
      <c r="B12" s="96">
        <v>25</v>
      </c>
      <c r="C12" s="50" t="s">
        <v>143</v>
      </c>
      <c r="D12" s="94">
        <v>170</v>
      </c>
      <c r="E12" s="95" t="s">
        <v>100</v>
      </c>
      <c r="F12" s="94">
        <f t="shared" si="0"/>
        <v>4250</v>
      </c>
    </row>
    <row r="13" spans="1:6" ht="79.5" customHeight="1">
      <c r="A13" s="91">
        <v>9</v>
      </c>
      <c r="B13" s="96">
        <v>10</v>
      </c>
      <c r="C13" s="50" t="s">
        <v>153</v>
      </c>
      <c r="D13" s="94">
        <v>245</v>
      </c>
      <c r="E13" s="95" t="s">
        <v>100</v>
      </c>
      <c r="F13" s="94">
        <f t="shared" si="0"/>
        <v>2450</v>
      </c>
    </row>
    <row r="14" spans="1:6" ht="39.75" customHeight="1">
      <c r="A14" s="91">
        <v>10</v>
      </c>
      <c r="B14" s="96">
        <v>10</v>
      </c>
      <c r="C14" s="50" t="s">
        <v>154</v>
      </c>
      <c r="D14" s="94">
        <v>229</v>
      </c>
      <c r="E14" s="95" t="s">
        <v>100</v>
      </c>
      <c r="F14" s="94">
        <f t="shared" si="0"/>
        <v>2290</v>
      </c>
    </row>
    <row r="15" spans="1:6" ht="37.5">
      <c r="A15" s="91">
        <v>11</v>
      </c>
      <c r="B15" s="96">
        <v>2</v>
      </c>
      <c r="C15" s="50" t="s">
        <v>151</v>
      </c>
      <c r="D15" s="94">
        <v>968</v>
      </c>
      <c r="E15" s="95" t="s">
        <v>100</v>
      </c>
      <c r="F15" s="94">
        <f t="shared" si="0"/>
        <v>1936</v>
      </c>
    </row>
    <row r="16" spans="1:6" ht="28.5" customHeight="1">
      <c r="A16" s="91">
        <v>12</v>
      </c>
      <c r="B16" s="96">
        <v>20</v>
      </c>
      <c r="C16" s="50" t="s">
        <v>30</v>
      </c>
      <c r="D16" s="94">
        <v>510</v>
      </c>
      <c r="E16" s="95" t="s">
        <v>100</v>
      </c>
      <c r="F16" s="94">
        <f t="shared" si="0"/>
        <v>10200</v>
      </c>
    </row>
    <row r="17" spans="1:6" ht="55.5" customHeight="1">
      <c r="A17" s="91">
        <v>13</v>
      </c>
      <c r="B17" s="96">
        <v>6</v>
      </c>
      <c r="C17" s="50" t="s">
        <v>144</v>
      </c>
      <c r="D17" s="94">
        <v>625</v>
      </c>
      <c r="E17" s="95" t="s">
        <v>100</v>
      </c>
      <c r="F17" s="94">
        <f t="shared" si="0"/>
        <v>3750</v>
      </c>
    </row>
    <row r="18" spans="1:6" ht="60" customHeight="1">
      <c r="A18" s="91">
        <v>14</v>
      </c>
      <c r="B18" s="96">
        <v>1</v>
      </c>
      <c r="C18" s="50" t="s">
        <v>95</v>
      </c>
      <c r="D18" s="94">
        <v>2800</v>
      </c>
      <c r="E18" s="95" t="s">
        <v>100</v>
      </c>
      <c r="F18" s="94">
        <f t="shared" si="0"/>
        <v>2800</v>
      </c>
    </row>
    <row r="19" spans="1:6" ht="20.25" customHeight="1">
      <c r="A19" s="91">
        <v>15</v>
      </c>
      <c r="B19" s="96">
        <v>2</v>
      </c>
      <c r="C19" s="50" t="s">
        <v>34</v>
      </c>
      <c r="D19" s="94">
        <v>4900</v>
      </c>
      <c r="E19" s="95" t="s">
        <v>100</v>
      </c>
      <c r="F19" s="94">
        <f t="shared" si="0"/>
        <v>9800</v>
      </c>
    </row>
    <row r="20" spans="1:6" ht="22.5" customHeight="1">
      <c r="A20" s="91">
        <v>16</v>
      </c>
      <c r="B20" s="96">
        <v>2</v>
      </c>
      <c r="C20" s="50" t="s">
        <v>35</v>
      </c>
      <c r="D20" s="94">
        <v>6250</v>
      </c>
      <c r="E20" s="95" t="s">
        <v>100</v>
      </c>
      <c r="F20" s="94">
        <f t="shared" si="0"/>
        <v>12500</v>
      </c>
    </row>
    <row r="21" spans="1:6" ht="60" customHeight="1">
      <c r="A21" s="91">
        <v>17</v>
      </c>
      <c r="B21" s="96">
        <v>6</v>
      </c>
      <c r="C21" s="50" t="s">
        <v>96</v>
      </c>
      <c r="D21" s="94">
        <v>4140</v>
      </c>
      <c r="E21" s="95" t="s">
        <v>101</v>
      </c>
      <c r="F21" s="94">
        <f t="shared" si="0"/>
        <v>24840</v>
      </c>
    </row>
    <row r="22" spans="1:6" ht="57" customHeight="1">
      <c r="A22" s="91">
        <v>18</v>
      </c>
      <c r="B22" s="96">
        <v>4</v>
      </c>
      <c r="C22" s="50" t="s">
        <v>97</v>
      </c>
      <c r="D22" s="94">
        <v>6500</v>
      </c>
      <c r="E22" s="95" t="s">
        <v>101</v>
      </c>
      <c r="F22" s="94">
        <f t="shared" si="0"/>
        <v>26000</v>
      </c>
    </row>
    <row r="23" spans="1:6" ht="27.75" customHeight="1">
      <c r="A23" s="91">
        <v>19</v>
      </c>
      <c r="B23" s="96">
        <v>4</v>
      </c>
      <c r="C23" s="50" t="s">
        <v>39</v>
      </c>
      <c r="D23" s="94">
        <v>6500</v>
      </c>
      <c r="E23" s="95" t="s">
        <v>101</v>
      </c>
      <c r="F23" s="94">
        <f t="shared" si="0"/>
        <v>26000</v>
      </c>
    </row>
    <row r="24" spans="1:6" ht="18.75">
      <c r="A24" s="91"/>
      <c r="B24" s="97"/>
      <c r="C24" s="75" t="s">
        <v>47</v>
      </c>
      <c r="D24" s="94"/>
      <c r="E24" s="95"/>
      <c r="F24" s="98">
        <f>SUM(F10:F23)</f>
        <v>134113.5</v>
      </c>
    </row>
    <row r="25" spans="1:6" ht="18.75">
      <c r="A25" s="91"/>
      <c r="B25" s="97"/>
      <c r="C25" s="75" t="s">
        <v>131</v>
      </c>
      <c r="D25" s="94"/>
      <c r="E25" s="95"/>
      <c r="F25" s="98">
        <f>F9+F24</f>
        <v>732856.4</v>
      </c>
    </row>
    <row r="26" spans="1:6" ht="18.75">
      <c r="A26" s="91"/>
      <c r="B26" s="152" t="s">
        <v>5</v>
      </c>
      <c r="C26" s="99" t="s">
        <v>44</v>
      </c>
      <c r="D26" s="94"/>
      <c r="E26" s="95"/>
      <c r="F26" s="100">
        <f>F9*5%</f>
        <v>29937.145000000004</v>
      </c>
    </row>
    <row r="27" spans="1:6" ht="37.5">
      <c r="A27" s="91"/>
      <c r="B27" s="153"/>
      <c r="C27" s="101" t="s">
        <v>45</v>
      </c>
      <c r="D27" s="94"/>
      <c r="E27" s="95"/>
      <c r="F27" s="100">
        <f>F24*12%</f>
        <v>16093.619999999999</v>
      </c>
    </row>
    <row r="28" spans="1:6" ht="18.75">
      <c r="A28" s="91"/>
      <c r="B28" s="97"/>
      <c r="C28" s="75" t="s">
        <v>132</v>
      </c>
      <c r="D28" s="94"/>
      <c r="E28" s="95"/>
      <c r="F28" s="98">
        <f>SUM(F25:F27)</f>
        <v>778887.16500000004</v>
      </c>
    </row>
    <row r="29" spans="1:6" ht="37.5">
      <c r="A29" s="91"/>
      <c r="B29" s="94" t="s">
        <v>5</v>
      </c>
      <c r="C29" s="101" t="s">
        <v>53</v>
      </c>
      <c r="D29" s="94"/>
      <c r="E29" s="95"/>
      <c r="F29" s="100">
        <v>10000</v>
      </c>
    </row>
    <row r="30" spans="1:6" ht="18.75">
      <c r="A30" s="95"/>
      <c r="B30" s="102"/>
      <c r="C30" s="75" t="s">
        <v>133</v>
      </c>
      <c r="D30" s="94"/>
      <c r="E30" s="95"/>
      <c r="F30" s="98">
        <f>SUM(F28:F29)</f>
        <v>788887.16500000004</v>
      </c>
    </row>
    <row r="31" spans="1:6" ht="18.75">
      <c r="A31" s="95"/>
      <c r="B31" s="152" t="s">
        <v>5</v>
      </c>
      <c r="C31" s="103" t="s">
        <v>6</v>
      </c>
      <c r="D31" s="94"/>
      <c r="E31" s="60"/>
      <c r="F31" s="100">
        <f>(F30*1%)</f>
        <v>7888.871650000001</v>
      </c>
    </row>
    <row r="32" spans="1:6" ht="37.5">
      <c r="A32" s="95"/>
      <c r="B32" s="154"/>
      <c r="C32" s="93" t="s">
        <v>7</v>
      </c>
      <c r="D32" s="94"/>
      <c r="E32" s="95"/>
      <c r="F32" s="100">
        <f>(F30*2.5%)</f>
        <v>19722.179125000002</v>
      </c>
    </row>
    <row r="33" spans="1:6" ht="18.75">
      <c r="A33" s="95"/>
      <c r="B33" s="153"/>
      <c r="C33" s="103" t="s">
        <v>8</v>
      </c>
      <c r="D33" s="94"/>
      <c r="E33" s="60"/>
      <c r="F33" s="100">
        <f>(F30*7.5%)</f>
        <v>59166.537375</v>
      </c>
    </row>
    <row r="34" spans="1:6" ht="18.75">
      <c r="A34" s="95"/>
      <c r="B34" s="102"/>
      <c r="C34" s="75" t="s">
        <v>9</v>
      </c>
      <c r="D34" s="94"/>
      <c r="E34" s="60"/>
      <c r="F34" s="98">
        <f>SUM(F30:F33)+0.01</f>
        <v>875664.76315000001</v>
      </c>
    </row>
    <row r="35" spans="1:6" ht="24.75" customHeight="1">
      <c r="A35" s="95"/>
      <c r="B35" s="102"/>
      <c r="C35" s="75"/>
      <c r="D35" s="94"/>
      <c r="E35" s="104" t="s">
        <v>130</v>
      </c>
      <c r="F35" s="98" t="s">
        <v>152</v>
      </c>
    </row>
    <row r="36" spans="1:6">
      <c r="B36"/>
      <c r="D36"/>
      <c r="F36"/>
    </row>
    <row r="37" spans="1:6">
      <c r="B37"/>
      <c r="D37"/>
      <c r="F37"/>
    </row>
    <row r="38" spans="1:6">
      <c r="B38"/>
      <c r="D38"/>
      <c r="F38"/>
    </row>
    <row r="39" spans="1:6">
      <c r="B39"/>
      <c r="D39"/>
      <c r="F39"/>
    </row>
    <row r="40" spans="1:6">
      <c r="B40"/>
      <c r="D40"/>
      <c r="F40"/>
    </row>
    <row r="41" spans="1:6">
      <c r="B41"/>
      <c r="D41"/>
      <c r="F41"/>
    </row>
    <row r="42" spans="1:6">
      <c r="B42"/>
      <c r="D42"/>
      <c r="F42"/>
    </row>
    <row r="43" spans="1:6" ht="15.75">
      <c r="A43" s="123" t="s">
        <v>57</v>
      </c>
      <c r="B43" s="123"/>
      <c r="C43" s="123"/>
      <c r="D43" s="123"/>
      <c r="E43" s="123"/>
      <c r="F43" s="123"/>
    </row>
    <row r="44" spans="1:6" ht="15.75">
      <c r="A44" s="123" t="s">
        <v>58</v>
      </c>
      <c r="B44" s="123"/>
      <c r="C44" s="123"/>
      <c r="D44" s="123"/>
      <c r="E44" s="123"/>
      <c r="F44" s="123"/>
    </row>
    <row r="45" spans="1:6">
      <c r="B45"/>
      <c r="D45"/>
      <c r="F45"/>
    </row>
    <row r="46" spans="1:6">
      <c r="B46"/>
      <c r="D46"/>
      <c r="F46"/>
    </row>
    <row r="47" spans="1:6">
      <c r="B47"/>
      <c r="D47"/>
      <c r="F47"/>
    </row>
    <row r="48" spans="1:6">
      <c r="B48"/>
      <c r="D48"/>
      <c r="F48"/>
    </row>
  </sheetData>
  <mergeCells count="6">
    <mergeCell ref="A2:F2"/>
    <mergeCell ref="A1:F1"/>
    <mergeCell ref="A43:F43"/>
    <mergeCell ref="A44:F44"/>
    <mergeCell ref="B26:B27"/>
    <mergeCell ref="B31:B33"/>
  </mergeCells>
  <pageMargins left="0.7" right="0.7" top="0.49" bottom="0.47" header="0.3" footer="0.3"/>
  <pageSetup scale="98" orientation="portrait" r:id="rId1"/>
  <headerFooter>
    <oddHeader>&amp;L&amp;F&amp;RPage &amp;P</oddHeader>
  </headerFooter>
</worksheet>
</file>

<file path=xl/worksheets/sheet7.xml><?xml version="1.0" encoding="utf-8"?>
<worksheet xmlns="http://schemas.openxmlformats.org/spreadsheetml/2006/main" xmlns:r="http://schemas.openxmlformats.org/officeDocument/2006/relationships">
  <sheetPr>
    <tabColor rgb="FF00FF00"/>
  </sheetPr>
  <dimension ref="A1:G24"/>
  <sheetViews>
    <sheetView view="pageBreakPreview" topLeftCell="A8" zoomScale="70" zoomScaleSheetLayoutView="70" workbookViewId="0">
      <selection activeCell="F9" sqref="F9"/>
    </sheetView>
  </sheetViews>
  <sheetFormatPr defaultRowHeight="18.75"/>
  <cols>
    <col min="1" max="1" width="6.140625" style="47" customWidth="1"/>
    <col min="2" max="2" width="8.42578125" style="47" customWidth="1"/>
    <col min="3" max="3" width="41" style="52" customWidth="1"/>
    <col min="4" max="4" width="8.7109375" style="44" customWidth="1"/>
    <col min="5" max="5" width="14" style="47" customWidth="1"/>
    <col min="6" max="6" width="17.28515625" style="44" customWidth="1"/>
    <col min="7" max="7" width="14.7109375" style="44" customWidth="1"/>
    <col min="8" max="16384" width="9.140625" style="44"/>
  </cols>
  <sheetData>
    <row r="1" spans="1:7" ht="50.25" customHeight="1">
      <c r="A1" s="124" t="str">
        <f>'New Abst (2)'!A1:F1</f>
        <v>NAME OF WORK:  Annual maintenance of 6 Nos of IGP Quarters at Sullivan Garden (Sivasami Salai) Myalpore in Chennai city for the period from 01.04.2022 to 31.03.2023.</v>
      </c>
      <c r="B1" s="124"/>
      <c r="C1" s="124"/>
      <c r="D1" s="124"/>
      <c r="E1" s="124"/>
      <c r="F1" s="124"/>
      <c r="G1" s="124"/>
    </row>
    <row r="2" spans="1:7" ht="34.5" customHeight="1">
      <c r="A2" s="125" t="s">
        <v>102</v>
      </c>
      <c r="B2" s="125"/>
      <c r="C2" s="125"/>
      <c r="D2" s="125"/>
      <c r="E2" s="125"/>
      <c r="F2" s="125"/>
      <c r="G2" s="125"/>
    </row>
    <row r="3" spans="1:7" ht="95.25" customHeight="1">
      <c r="A3" s="27" t="s">
        <v>103</v>
      </c>
      <c r="B3" s="27" t="s">
        <v>1</v>
      </c>
      <c r="C3" s="48" t="s">
        <v>56</v>
      </c>
      <c r="D3" s="27" t="s">
        <v>104</v>
      </c>
      <c r="E3" s="27" t="s">
        <v>105</v>
      </c>
      <c r="F3" s="27" t="s">
        <v>106</v>
      </c>
      <c r="G3" s="27" t="s">
        <v>4</v>
      </c>
    </row>
    <row r="4" spans="1:7" ht="30.75" customHeight="1">
      <c r="A4" s="28">
        <v>1</v>
      </c>
      <c r="B4" s="28">
        <v>2</v>
      </c>
      <c r="C4" s="49">
        <v>3</v>
      </c>
      <c r="D4" s="28">
        <v>4</v>
      </c>
      <c r="E4" s="28">
        <v>5</v>
      </c>
      <c r="F4" s="28">
        <v>6</v>
      </c>
      <c r="G4" s="28">
        <v>7</v>
      </c>
    </row>
    <row r="5" spans="1:7" ht="131.25">
      <c r="A5" s="34">
        <v>1</v>
      </c>
      <c r="B5" s="30"/>
      <c r="C5" s="31" t="s">
        <v>135</v>
      </c>
      <c r="D5" s="32"/>
      <c r="E5" s="33"/>
      <c r="F5" s="43" t="s">
        <v>108</v>
      </c>
      <c r="G5" s="33"/>
    </row>
    <row r="6" spans="1:7" ht="131.25">
      <c r="A6" s="34">
        <v>2</v>
      </c>
      <c r="B6" s="35"/>
      <c r="C6" s="36" t="s">
        <v>136</v>
      </c>
      <c r="D6" s="37"/>
      <c r="E6" s="38"/>
      <c r="F6" s="43" t="s">
        <v>108</v>
      </c>
      <c r="G6" s="38"/>
    </row>
    <row r="7" spans="1:7" ht="116.25" customHeight="1">
      <c r="A7" s="34">
        <v>3</v>
      </c>
      <c r="B7" s="40"/>
      <c r="C7" s="36" t="s">
        <v>147</v>
      </c>
      <c r="D7" s="41"/>
      <c r="E7" s="42"/>
      <c r="F7" s="43" t="s">
        <v>108</v>
      </c>
      <c r="G7" s="42"/>
    </row>
    <row r="8" spans="1:7" ht="120" customHeight="1">
      <c r="A8" s="34">
        <v>4</v>
      </c>
      <c r="B8" s="40"/>
      <c r="C8" s="36" t="s">
        <v>148</v>
      </c>
      <c r="D8" s="41"/>
      <c r="E8" s="42"/>
      <c r="F8" s="43" t="s">
        <v>108</v>
      </c>
      <c r="G8" s="42"/>
    </row>
    <row r="9" spans="1:7" ht="131.25">
      <c r="A9" s="34">
        <v>5</v>
      </c>
      <c r="B9" s="40"/>
      <c r="C9" s="36" t="s">
        <v>137</v>
      </c>
      <c r="D9" s="41"/>
      <c r="E9" s="42"/>
      <c r="F9" s="43" t="s">
        <v>108</v>
      </c>
      <c r="G9" s="42"/>
    </row>
    <row r="10" spans="1:7" ht="192" customHeight="1">
      <c r="A10" s="34">
        <v>6</v>
      </c>
      <c r="B10" s="40"/>
      <c r="C10" s="36" t="s">
        <v>155</v>
      </c>
      <c r="D10" s="41"/>
      <c r="E10" s="42"/>
      <c r="F10" s="39" t="s">
        <v>107</v>
      </c>
      <c r="G10" s="42"/>
    </row>
    <row r="11" spans="1:7" ht="63.75" customHeight="1">
      <c r="A11" s="34">
        <v>7</v>
      </c>
      <c r="B11" s="40"/>
      <c r="C11" s="50" t="s">
        <v>162</v>
      </c>
      <c r="D11" s="41"/>
      <c r="E11" s="42"/>
      <c r="F11" s="39" t="s">
        <v>159</v>
      </c>
      <c r="G11" s="42"/>
    </row>
    <row r="12" spans="1:7" ht="63.75" customHeight="1">
      <c r="A12" s="34">
        <v>8</v>
      </c>
      <c r="B12" s="40"/>
      <c r="C12" s="50" t="s">
        <v>158</v>
      </c>
      <c r="D12" s="41"/>
      <c r="E12" s="42"/>
      <c r="F12" s="39" t="s">
        <v>159</v>
      </c>
      <c r="G12" s="42"/>
    </row>
    <row r="13" spans="1:7" ht="201" customHeight="1">
      <c r="A13" s="34">
        <v>9</v>
      </c>
      <c r="B13" s="40"/>
      <c r="C13" s="74" t="s">
        <v>156</v>
      </c>
      <c r="D13" s="41"/>
      <c r="E13" s="42"/>
      <c r="F13" s="39" t="s">
        <v>107</v>
      </c>
      <c r="G13" s="42"/>
    </row>
    <row r="14" spans="1:7" ht="98.25" customHeight="1">
      <c r="A14" s="34">
        <v>10</v>
      </c>
      <c r="B14" s="40"/>
      <c r="C14" s="36" t="s">
        <v>157</v>
      </c>
      <c r="D14" s="41"/>
      <c r="E14" s="42"/>
      <c r="F14" s="39" t="s">
        <v>159</v>
      </c>
      <c r="G14" s="42"/>
    </row>
    <row r="15" spans="1:7" ht="56.25">
      <c r="A15" s="34">
        <v>11</v>
      </c>
      <c r="B15" s="45"/>
      <c r="C15" s="106" t="s">
        <v>151</v>
      </c>
      <c r="D15" s="38"/>
      <c r="E15" s="45"/>
      <c r="F15" s="39" t="s">
        <v>159</v>
      </c>
      <c r="G15" s="38"/>
    </row>
    <row r="16" spans="1:7" ht="56.25">
      <c r="A16" s="34">
        <v>12</v>
      </c>
      <c r="B16" s="45"/>
      <c r="C16" s="51" t="s">
        <v>30</v>
      </c>
      <c r="D16" s="38"/>
      <c r="E16" s="45"/>
      <c r="F16" s="39" t="s">
        <v>161</v>
      </c>
      <c r="G16" s="38"/>
    </row>
    <row r="17" spans="1:7" ht="133.5" customHeight="1">
      <c r="A17" s="34">
        <v>13</v>
      </c>
      <c r="B17" s="45"/>
      <c r="C17" s="46" t="s">
        <v>149</v>
      </c>
      <c r="D17" s="38"/>
      <c r="E17" s="45"/>
      <c r="F17" s="39" t="s">
        <v>159</v>
      </c>
      <c r="G17" s="38"/>
    </row>
    <row r="18" spans="1:7" ht="137.25" customHeight="1">
      <c r="A18" s="34">
        <v>14</v>
      </c>
      <c r="B18" s="45"/>
      <c r="C18" s="46" t="s">
        <v>119</v>
      </c>
      <c r="D18" s="38"/>
      <c r="E18" s="45"/>
      <c r="F18" s="39" t="s">
        <v>159</v>
      </c>
      <c r="G18" s="38"/>
    </row>
    <row r="19" spans="1:7" ht="56.25">
      <c r="A19" s="34">
        <v>15</v>
      </c>
      <c r="B19" s="45"/>
      <c r="C19" s="51" t="s">
        <v>34</v>
      </c>
      <c r="D19" s="38"/>
      <c r="E19" s="45"/>
      <c r="F19" s="39" t="s">
        <v>159</v>
      </c>
      <c r="G19" s="38"/>
    </row>
    <row r="20" spans="1:7" ht="56.25">
      <c r="A20" s="34">
        <v>16</v>
      </c>
      <c r="B20" s="45"/>
      <c r="C20" s="51" t="s">
        <v>35</v>
      </c>
      <c r="D20" s="38"/>
      <c r="E20" s="45"/>
      <c r="F20" s="39" t="s">
        <v>175</v>
      </c>
      <c r="G20" s="38"/>
    </row>
    <row r="21" spans="1:7" ht="176.25" customHeight="1">
      <c r="A21" s="34">
        <v>17</v>
      </c>
      <c r="B21" s="45"/>
      <c r="C21" s="46" t="s">
        <v>160</v>
      </c>
      <c r="D21" s="38"/>
      <c r="E21" s="45"/>
      <c r="F21" s="39" t="s">
        <v>174</v>
      </c>
      <c r="G21" s="38"/>
    </row>
    <row r="22" spans="1:7" ht="150.75" customHeight="1">
      <c r="A22" s="34">
        <v>18</v>
      </c>
      <c r="B22" s="45"/>
      <c r="C22" s="46" t="s">
        <v>150</v>
      </c>
      <c r="D22" s="38"/>
      <c r="E22" s="45"/>
      <c r="F22" s="53" t="s">
        <v>109</v>
      </c>
      <c r="G22" s="38"/>
    </row>
    <row r="23" spans="1:7" ht="37.5">
      <c r="A23" s="34">
        <v>19</v>
      </c>
      <c r="B23" s="45"/>
      <c r="C23" s="51" t="s">
        <v>39</v>
      </c>
      <c r="D23" s="38"/>
      <c r="E23" s="45"/>
      <c r="F23" s="53" t="s">
        <v>109</v>
      </c>
      <c r="G23" s="38"/>
    </row>
    <row r="24" spans="1:7">
      <c r="A24" s="29">
        <v>21</v>
      </c>
      <c r="B24" s="45"/>
      <c r="C24" s="51"/>
      <c r="D24" s="38"/>
      <c r="E24" s="45"/>
      <c r="F24" s="38"/>
      <c r="G24" s="38"/>
    </row>
  </sheetData>
  <mergeCells count="2">
    <mergeCell ref="A1:G1"/>
    <mergeCell ref="A2:G2"/>
  </mergeCells>
  <printOptions horizontalCentered="1"/>
  <pageMargins left="0.511811023622047" right="0.511811023622047" top="0.59055118110236204" bottom="0.88" header="0.31496062992126" footer="0.59"/>
  <pageSetup paperSize="9" scale="83" orientation="portrait" r:id="rId1"/>
  <headerFooter>
    <oddHeader>&amp;L&amp;F&amp;RPage &amp;P</oddHeader>
    <oddFooter>&amp;LContractor&amp;CNo of corrections&amp;RSuperintending Engineer / CC</oddFooter>
  </headerFooter>
</worksheet>
</file>

<file path=xl/worksheets/sheet8.xml><?xml version="1.0" encoding="utf-8"?>
<worksheet xmlns="http://schemas.openxmlformats.org/spreadsheetml/2006/main" xmlns:r="http://schemas.openxmlformats.org/officeDocument/2006/relationships">
  <dimension ref="A1:K26"/>
  <sheetViews>
    <sheetView tabSelected="1" view="pageBreakPreview" zoomScale="70" zoomScaleSheetLayoutView="70" workbookViewId="0">
      <selection sqref="A1:G26"/>
    </sheetView>
  </sheetViews>
  <sheetFormatPr defaultRowHeight="15"/>
  <cols>
    <col min="1" max="1" width="7.5703125" customWidth="1"/>
    <col min="2" max="2" width="15.5703125" customWidth="1"/>
    <col min="3" max="3" width="68" customWidth="1"/>
    <col min="4" max="7" width="19.85546875" customWidth="1"/>
    <col min="8" max="8" width="16.85546875" customWidth="1"/>
    <col min="9" max="9" width="20" customWidth="1"/>
    <col min="10" max="10" width="17.5703125" customWidth="1"/>
    <col min="11" max="11" width="22.28515625" customWidth="1"/>
    <col min="12" max="12" width="20" customWidth="1"/>
  </cols>
  <sheetData>
    <row r="1" spans="1:11" ht="96.75" customHeight="1">
      <c r="A1" s="155" t="s">
        <v>111</v>
      </c>
      <c r="B1" s="155" t="s">
        <v>1</v>
      </c>
      <c r="C1" s="155" t="s">
        <v>112</v>
      </c>
      <c r="D1" s="155" t="s">
        <v>173</v>
      </c>
      <c r="E1" s="156" t="s">
        <v>121</v>
      </c>
      <c r="F1" s="155" t="s">
        <v>113</v>
      </c>
      <c r="G1" s="157" t="s">
        <v>122</v>
      </c>
      <c r="H1" s="76"/>
      <c r="I1" s="110"/>
      <c r="J1" s="76"/>
      <c r="K1" s="110"/>
    </row>
    <row r="2" spans="1:11" ht="79.5" customHeight="1">
      <c r="A2" s="161">
        <v>1</v>
      </c>
      <c r="B2" s="162">
        <v>186</v>
      </c>
      <c r="C2" s="163" t="s">
        <v>135</v>
      </c>
      <c r="D2" s="158"/>
      <c r="E2" s="164">
        <v>750</v>
      </c>
      <c r="F2" s="165" t="s">
        <v>108</v>
      </c>
      <c r="G2" s="164">
        <f>E2*B2</f>
        <v>139500</v>
      </c>
      <c r="H2" s="83">
        <v>712</v>
      </c>
      <c r="I2" s="83">
        <f>H2*B2</f>
        <v>132432</v>
      </c>
      <c r="J2" s="83">
        <v>770</v>
      </c>
      <c r="K2" s="83">
        <f>J2*B2</f>
        <v>143220</v>
      </c>
    </row>
    <row r="3" spans="1:11" ht="75.75" customHeight="1">
      <c r="A3" s="161">
        <v>2</v>
      </c>
      <c r="B3" s="162">
        <v>186</v>
      </c>
      <c r="C3" s="166" t="s">
        <v>136</v>
      </c>
      <c r="D3" s="158"/>
      <c r="E3" s="164">
        <v>868</v>
      </c>
      <c r="F3" s="165" t="s">
        <v>108</v>
      </c>
      <c r="G3" s="164">
        <f>E3*B3</f>
        <v>161448</v>
      </c>
      <c r="H3" s="83">
        <v>821.7</v>
      </c>
      <c r="I3" s="83">
        <f>H3*B3</f>
        <v>152836.20000000001</v>
      </c>
      <c r="J3" s="83">
        <v>890</v>
      </c>
      <c r="K3" s="83">
        <f>J3*B3</f>
        <v>165540</v>
      </c>
    </row>
    <row r="4" spans="1:11" ht="78.75" customHeight="1">
      <c r="A4" s="161">
        <v>3</v>
      </c>
      <c r="B4" s="162">
        <v>365</v>
      </c>
      <c r="C4" s="166" t="s">
        <v>147</v>
      </c>
      <c r="D4" s="158"/>
      <c r="E4" s="164">
        <v>480</v>
      </c>
      <c r="F4" s="165" t="s">
        <v>108</v>
      </c>
      <c r="G4" s="164">
        <f>E4*B4</f>
        <v>175200</v>
      </c>
      <c r="H4" s="83">
        <v>507.1</v>
      </c>
      <c r="I4" s="83">
        <f>H4*B4</f>
        <v>185091.5</v>
      </c>
      <c r="J4" s="83">
        <v>480</v>
      </c>
      <c r="K4" s="83">
        <f>J4*B4</f>
        <v>175200</v>
      </c>
    </row>
    <row r="5" spans="1:11" ht="104.25" customHeight="1">
      <c r="A5" s="161">
        <v>4</v>
      </c>
      <c r="B5" s="162">
        <v>36</v>
      </c>
      <c r="C5" s="166" t="s">
        <v>148</v>
      </c>
      <c r="D5" s="158"/>
      <c r="E5" s="164">
        <v>630</v>
      </c>
      <c r="F5" s="165" t="s">
        <v>108</v>
      </c>
      <c r="G5" s="164">
        <f>E5*B5</f>
        <v>22680</v>
      </c>
      <c r="H5" s="83">
        <v>618.20000000000005</v>
      </c>
      <c r="I5" s="83">
        <f>H5*B5</f>
        <v>22255.200000000001</v>
      </c>
      <c r="J5" s="83">
        <v>630</v>
      </c>
      <c r="K5" s="83">
        <f>J5*B5</f>
        <v>22680</v>
      </c>
    </row>
    <row r="6" spans="1:11" ht="87.75" customHeight="1">
      <c r="A6" s="161">
        <v>5</v>
      </c>
      <c r="B6" s="162">
        <v>120</v>
      </c>
      <c r="C6" s="166" t="s">
        <v>137</v>
      </c>
      <c r="D6" s="158"/>
      <c r="E6" s="164">
        <v>910</v>
      </c>
      <c r="F6" s="165" t="s">
        <v>108</v>
      </c>
      <c r="G6" s="164">
        <f>E6*B6</f>
        <v>109200</v>
      </c>
      <c r="H6" s="83">
        <v>884.4</v>
      </c>
      <c r="I6" s="83">
        <f>H6*B6</f>
        <v>106128</v>
      </c>
      <c r="J6" s="83">
        <v>910</v>
      </c>
      <c r="K6" s="83">
        <f>J6*B6</f>
        <v>109200</v>
      </c>
    </row>
    <row r="7" spans="1:11" ht="35.25" customHeight="1">
      <c r="A7" s="161"/>
      <c r="B7" s="162"/>
      <c r="C7" s="159" t="s">
        <v>129</v>
      </c>
      <c r="D7" s="159"/>
      <c r="E7" s="164"/>
      <c r="F7" s="167"/>
      <c r="G7" s="168">
        <f>SUM(G2:G6)</f>
        <v>608028</v>
      </c>
      <c r="H7" s="83"/>
      <c r="I7" s="87">
        <f>SUM(I2:I6)</f>
        <v>598742.9</v>
      </c>
      <c r="J7" s="83"/>
      <c r="K7" s="87">
        <f>SUM(K2:K6)</f>
        <v>615840</v>
      </c>
    </row>
    <row r="8" spans="1:11" ht="104.25" customHeight="1">
      <c r="A8" s="161">
        <v>6</v>
      </c>
      <c r="B8" s="162">
        <v>25</v>
      </c>
      <c r="C8" s="166" t="s">
        <v>155</v>
      </c>
      <c r="D8" s="158"/>
      <c r="E8" s="164">
        <v>40</v>
      </c>
      <c r="F8" s="169" t="s">
        <v>175</v>
      </c>
      <c r="G8" s="164">
        <f>E8*B8</f>
        <v>1000</v>
      </c>
      <c r="H8" s="83">
        <v>35.9</v>
      </c>
      <c r="I8" s="83">
        <f>H8*B8</f>
        <v>897.5</v>
      </c>
      <c r="J8" s="83">
        <v>40</v>
      </c>
      <c r="K8" s="83">
        <f>J8*B8</f>
        <v>1000</v>
      </c>
    </row>
    <row r="9" spans="1:11" ht="72.75" customHeight="1">
      <c r="A9" s="161">
        <v>7</v>
      </c>
      <c r="B9" s="162">
        <v>20</v>
      </c>
      <c r="C9" s="170" t="s">
        <v>162</v>
      </c>
      <c r="D9" s="158"/>
      <c r="E9" s="164">
        <v>320</v>
      </c>
      <c r="F9" s="169" t="s">
        <v>175</v>
      </c>
      <c r="G9" s="164">
        <f>E9*B9</f>
        <v>6400</v>
      </c>
      <c r="H9" s="83">
        <v>320</v>
      </c>
      <c r="I9" s="83">
        <f>H9*B9</f>
        <v>6400</v>
      </c>
      <c r="J9" s="83">
        <v>320</v>
      </c>
      <c r="K9" s="83">
        <f>J9*B9</f>
        <v>6400</v>
      </c>
    </row>
    <row r="10" spans="1:11" ht="39.950000000000003" customHeight="1">
      <c r="A10" s="161">
        <v>8</v>
      </c>
      <c r="B10" s="162">
        <v>25</v>
      </c>
      <c r="C10" s="158" t="s">
        <v>143</v>
      </c>
      <c r="D10" s="158"/>
      <c r="E10" s="164">
        <v>120</v>
      </c>
      <c r="F10" s="169" t="s">
        <v>175</v>
      </c>
      <c r="G10" s="164">
        <f>E10*B10</f>
        <v>3000</v>
      </c>
      <c r="H10" s="83">
        <v>170</v>
      </c>
      <c r="I10" s="83">
        <f>H10*B10</f>
        <v>4250</v>
      </c>
      <c r="J10" s="83">
        <v>120</v>
      </c>
      <c r="K10" s="83">
        <f>J10*B10</f>
        <v>3000</v>
      </c>
    </row>
    <row r="11" spans="1:11" ht="96" customHeight="1">
      <c r="A11" s="161">
        <v>9</v>
      </c>
      <c r="B11" s="162">
        <v>10</v>
      </c>
      <c r="C11" s="171" t="s">
        <v>156</v>
      </c>
      <c r="D11" s="158"/>
      <c r="E11" s="164">
        <v>250</v>
      </c>
      <c r="F11" s="169" t="s">
        <v>175</v>
      </c>
      <c r="G11" s="164">
        <f>E11*B11</f>
        <v>2500</v>
      </c>
      <c r="H11" s="83">
        <v>245</v>
      </c>
      <c r="I11" s="83">
        <f>H11*B11</f>
        <v>2450</v>
      </c>
      <c r="J11" s="83">
        <v>250</v>
      </c>
      <c r="K11" s="83">
        <f>J11*B11</f>
        <v>2500</v>
      </c>
    </row>
    <row r="12" spans="1:11" ht="54.75" customHeight="1">
      <c r="A12" s="161">
        <v>10</v>
      </c>
      <c r="B12" s="162">
        <v>10</v>
      </c>
      <c r="C12" s="166" t="s">
        <v>157</v>
      </c>
      <c r="D12" s="158"/>
      <c r="E12" s="164">
        <v>230</v>
      </c>
      <c r="F12" s="169" t="s">
        <v>175</v>
      </c>
      <c r="G12" s="164">
        <f>E12*B12</f>
        <v>2300</v>
      </c>
      <c r="H12" s="83">
        <v>229</v>
      </c>
      <c r="I12" s="83">
        <f>H12*B12</f>
        <v>2290</v>
      </c>
      <c r="J12" s="83">
        <v>230</v>
      </c>
      <c r="K12" s="83">
        <f>J12*B12</f>
        <v>2300</v>
      </c>
    </row>
    <row r="13" spans="1:11" ht="55.5" customHeight="1">
      <c r="A13" s="161">
        <v>11</v>
      </c>
      <c r="B13" s="162">
        <v>2</v>
      </c>
      <c r="C13" s="158" t="s">
        <v>151</v>
      </c>
      <c r="D13" s="158"/>
      <c r="E13" s="164">
        <v>500</v>
      </c>
      <c r="F13" s="169" t="s">
        <v>175</v>
      </c>
      <c r="G13" s="164">
        <f>E13*B13</f>
        <v>1000</v>
      </c>
      <c r="H13" s="83">
        <v>968</v>
      </c>
      <c r="I13" s="83">
        <f>H13*B13</f>
        <v>1936</v>
      </c>
      <c r="J13" s="83">
        <v>500</v>
      </c>
      <c r="K13" s="83">
        <f>J13*B13</f>
        <v>1000</v>
      </c>
    </row>
    <row r="14" spans="1:11" ht="32.25" customHeight="1">
      <c r="A14" s="161">
        <v>12</v>
      </c>
      <c r="B14" s="162">
        <v>20</v>
      </c>
      <c r="C14" s="158" t="s">
        <v>30</v>
      </c>
      <c r="D14" s="158"/>
      <c r="E14" s="164">
        <v>500</v>
      </c>
      <c r="F14" s="169" t="s">
        <v>175</v>
      </c>
      <c r="G14" s="164">
        <f>E14*B14</f>
        <v>10000</v>
      </c>
      <c r="H14" s="83">
        <v>510</v>
      </c>
      <c r="I14" s="83">
        <f>H14*B14</f>
        <v>10200</v>
      </c>
      <c r="J14" s="83">
        <v>500</v>
      </c>
      <c r="K14" s="83">
        <f>J14*B14</f>
        <v>10000</v>
      </c>
    </row>
    <row r="15" spans="1:11" ht="78" customHeight="1">
      <c r="A15" s="161">
        <v>13</v>
      </c>
      <c r="B15" s="162">
        <v>6</v>
      </c>
      <c r="C15" s="163" t="s">
        <v>149</v>
      </c>
      <c r="D15" s="158"/>
      <c r="E15" s="164">
        <v>700</v>
      </c>
      <c r="F15" s="169" t="s">
        <v>175</v>
      </c>
      <c r="G15" s="164">
        <f>E15*B15</f>
        <v>4200</v>
      </c>
      <c r="H15" s="83">
        <v>625</v>
      </c>
      <c r="I15" s="83">
        <f>H15*B15</f>
        <v>3750</v>
      </c>
      <c r="J15" s="83">
        <v>700</v>
      </c>
      <c r="K15" s="83">
        <f>J15*B15</f>
        <v>4200</v>
      </c>
    </row>
    <row r="16" spans="1:11" ht="72.75" customHeight="1">
      <c r="A16" s="161">
        <v>14</v>
      </c>
      <c r="B16" s="162">
        <v>1</v>
      </c>
      <c r="C16" s="163" t="s">
        <v>119</v>
      </c>
      <c r="D16" s="158"/>
      <c r="E16" s="164">
        <v>2800</v>
      </c>
      <c r="F16" s="169" t="s">
        <v>175</v>
      </c>
      <c r="G16" s="164">
        <f>E16*B16</f>
        <v>2800</v>
      </c>
      <c r="H16" s="83">
        <v>2800</v>
      </c>
      <c r="I16" s="83">
        <f>H16*B16</f>
        <v>2800</v>
      </c>
      <c r="J16" s="83">
        <v>2800</v>
      </c>
      <c r="K16" s="83">
        <f>J16*B16</f>
        <v>2800</v>
      </c>
    </row>
    <row r="17" spans="1:11" ht="34.5" customHeight="1">
      <c r="A17" s="161">
        <v>15</v>
      </c>
      <c r="B17" s="162">
        <v>2</v>
      </c>
      <c r="C17" s="158" t="s">
        <v>34</v>
      </c>
      <c r="D17" s="158"/>
      <c r="E17" s="164">
        <v>4900</v>
      </c>
      <c r="F17" s="169" t="s">
        <v>175</v>
      </c>
      <c r="G17" s="164">
        <f>E17*B17</f>
        <v>9800</v>
      </c>
      <c r="H17" s="83">
        <v>4900</v>
      </c>
      <c r="I17" s="83">
        <f>H17*B17</f>
        <v>9800</v>
      </c>
      <c r="J17" s="83">
        <v>4900</v>
      </c>
      <c r="K17" s="83">
        <f>J17*B17</f>
        <v>9800</v>
      </c>
    </row>
    <row r="18" spans="1:11" ht="24" customHeight="1">
      <c r="A18" s="161">
        <v>16</v>
      </c>
      <c r="B18" s="162">
        <v>2</v>
      </c>
      <c r="C18" s="158" t="s">
        <v>35</v>
      </c>
      <c r="D18" s="158"/>
      <c r="E18" s="164">
        <v>5000</v>
      </c>
      <c r="F18" s="169" t="s">
        <v>175</v>
      </c>
      <c r="G18" s="164">
        <f>E18*B18</f>
        <v>10000</v>
      </c>
      <c r="H18" s="83">
        <v>6250</v>
      </c>
      <c r="I18" s="83">
        <f>H18*B18</f>
        <v>12500</v>
      </c>
      <c r="J18" s="83">
        <v>5000</v>
      </c>
      <c r="K18" s="83">
        <f>J18*B18</f>
        <v>10000</v>
      </c>
    </row>
    <row r="19" spans="1:11" ht="70.5" customHeight="1">
      <c r="A19" s="161">
        <v>17</v>
      </c>
      <c r="B19" s="162">
        <v>6</v>
      </c>
      <c r="C19" s="163" t="s">
        <v>160</v>
      </c>
      <c r="D19" s="158"/>
      <c r="E19" s="164">
        <v>4000</v>
      </c>
      <c r="F19" s="169" t="s">
        <v>174</v>
      </c>
      <c r="G19" s="164">
        <f>E19*B19</f>
        <v>24000</v>
      </c>
      <c r="H19" s="83">
        <v>4140</v>
      </c>
      <c r="I19" s="83">
        <f>H19*B19</f>
        <v>24840</v>
      </c>
      <c r="J19" s="83">
        <v>4000</v>
      </c>
      <c r="K19" s="83">
        <f>J19*B19</f>
        <v>24000</v>
      </c>
    </row>
    <row r="20" spans="1:11" ht="81.75" customHeight="1">
      <c r="A20" s="161">
        <v>18</v>
      </c>
      <c r="B20" s="162">
        <v>4</v>
      </c>
      <c r="C20" s="163" t="s">
        <v>150</v>
      </c>
      <c r="D20" s="158"/>
      <c r="E20" s="164">
        <v>5000</v>
      </c>
      <c r="F20" s="169" t="s">
        <v>174</v>
      </c>
      <c r="G20" s="164">
        <f>E20*B20</f>
        <v>20000</v>
      </c>
      <c r="H20" s="83">
        <v>6500</v>
      </c>
      <c r="I20" s="83">
        <f>H20*B20</f>
        <v>26000</v>
      </c>
      <c r="J20" s="83">
        <v>5000</v>
      </c>
      <c r="K20" s="83">
        <f>J20*B20</f>
        <v>20000</v>
      </c>
    </row>
    <row r="21" spans="1:11" ht="36" customHeight="1">
      <c r="A21" s="161">
        <v>19</v>
      </c>
      <c r="B21" s="162">
        <v>4</v>
      </c>
      <c r="C21" s="158" t="s">
        <v>39</v>
      </c>
      <c r="D21" s="158"/>
      <c r="E21" s="164">
        <v>5000</v>
      </c>
      <c r="F21" s="169" t="s">
        <v>174</v>
      </c>
      <c r="G21" s="164">
        <f>E21*B21</f>
        <v>20000</v>
      </c>
      <c r="H21" s="83">
        <v>6500</v>
      </c>
      <c r="I21" s="83">
        <f>H21*B21</f>
        <v>26000</v>
      </c>
      <c r="J21" s="83">
        <v>5000</v>
      </c>
      <c r="K21" s="83">
        <f>J21*B21</f>
        <v>20000</v>
      </c>
    </row>
    <row r="22" spans="1:11" ht="39.950000000000003" customHeight="1">
      <c r="A22" s="161"/>
      <c r="B22" s="172"/>
      <c r="C22" s="159" t="s">
        <v>47</v>
      </c>
      <c r="D22" s="159"/>
      <c r="E22" s="173"/>
      <c r="F22" s="167"/>
      <c r="G22" s="168">
        <f>SUM(G8:G21)</f>
        <v>117000</v>
      </c>
      <c r="H22" s="83"/>
      <c r="I22" s="87">
        <f>SUM(I8:I21)</f>
        <v>134113.5</v>
      </c>
      <c r="J22" s="84"/>
      <c r="K22" s="87">
        <f>SUM(K8:K21)</f>
        <v>117000</v>
      </c>
    </row>
    <row r="23" spans="1:11" ht="39.950000000000003" customHeight="1">
      <c r="A23" s="161"/>
      <c r="B23" s="172"/>
      <c r="C23" s="159" t="s">
        <v>166</v>
      </c>
      <c r="D23" s="159"/>
      <c r="E23" s="173"/>
      <c r="F23" s="167"/>
      <c r="G23" s="168">
        <f>G22+G7</f>
        <v>725028</v>
      </c>
      <c r="H23" s="83"/>
      <c r="I23" s="87">
        <f>I7+I22</f>
        <v>732856.4</v>
      </c>
      <c r="J23" s="84"/>
      <c r="K23" s="87">
        <f>K7+K22</f>
        <v>732840</v>
      </c>
    </row>
    <row r="24" spans="1:11" ht="39.950000000000003" customHeight="1">
      <c r="A24" s="174"/>
      <c r="B24" s="174"/>
      <c r="C24" s="159" t="s">
        <v>126</v>
      </c>
      <c r="D24" s="159"/>
      <c r="E24" s="173"/>
      <c r="F24" s="173"/>
      <c r="G24" s="164">
        <f>G7*5%</f>
        <v>30401.4</v>
      </c>
      <c r="H24" s="86"/>
      <c r="I24" s="83">
        <f>I7*5%</f>
        <v>29937.145000000004</v>
      </c>
      <c r="J24" s="84"/>
      <c r="K24" s="83">
        <f>K7*5%</f>
        <v>30792</v>
      </c>
    </row>
    <row r="25" spans="1:11" ht="39.950000000000003" customHeight="1">
      <c r="A25" s="174"/>
      <c r="B25" s="174"/>
      <c r="C25" s="159" t="s">
        <v>127</v>
      </c>
      <c r="D25" s="159"/>
      <c r="E25" s="173"/>
      <c r="F25" s="173"/>
      <c r="G25" s="164">
        <f>G22*12%</f>
        <v>14040</v>
      </c>
      <c r="H25" s="84"/>
      <c r="I25" s="83">
        <f>I22*12%</f>
        <v>16093.619999999999</v>
      </c>
      <c r="J25" s="84"/>
      <c r="K25" s="83">
        <f>K22*12%</f>
        <v>14040</v>
      </c>
    </row>
    <row r="26" spans="1:11" ht="39.950000000000003" customHeight="1">
      <c r="A26" s="174"/>
      <c r="B26" s="174"/>
      <c r="C26" s="160" t="s">
        <v>167</v>
      </c>
      <c r="D26" s="160"/>
      <c r="E26" s="173"/>
      <c r="F26" s="173"/>
      <c r="G26" s="168">
        <f>SUM(G23:G25)</f>
        <v>769469.4</v>
      </c>
      <c r="H26" s="84"/>
      <c r="I26" s="87">
        <f>SUM(I23:I25)</f>
        <v>778887.16500000004</v>
      </c>
      <c r="J26" s="84"/>
      <c r="K26" s="87">
        <f>SUM(K23:K25)</f>
        <v>777672</v>
      </c>
    </row>
  </sheetData>
  <printOptions horizontalCentered="1"/>
  <pageMargins left="0.31496062992125984" right="0.47244094488188981" top="0.56000000000000005" bottom="0.39370078740157483" header="0.31496062992125984" footer="0.19685039370078741"/>
  <pageSetup paperSize="8" scale="72" orientation="landscape" verticalDpi="0" r:id="rId1"/>
  <headerFooter>
    <oddHeader>&amp;LSULLIVAN AMC&amp;RPage &amp;P</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SULLIVAN</vt:lpstr>
      <vt:lpstr>codng</vt:lpstr>
      <vt:lpstr>detail</vt:lpstr>
      <vt:lpstr>New Abst</vt:lpstr>
      <vt:lpstr>CS</vt:lpstr>
      <vt:lpstr>New Abst (2)</vt:lpstr>
      <vt:lpstr>Ann-</vt:lpstr>
      <vt:lpstr>CS (2)</vt:lpstr>
      <vt:lpstr>'Ann-'!Print_Area</vt:lpstr>
      <vt:lpstr>CS!Print_Area</vt:lpstr>
      <vt:lpstr>'CS (2)'!Print_Area</vt:lpstr>
      <vt:lpstr>'New Abst'!Print_Area</vt:lpstr>
      <vt:lpstr>'New Abst (2)'!Print_Area</vt:lpstr>
      <vt:lpstr>'Ann-'!Print_Titles</vt:lpstr>
      <vt:lpstr>codng!Print_Titles</vt:lpstr>
      <vt:lpstr>CS!Print_Titles</vt:lpstr>
      <vt:lpstr>'CS (2)'!Print_Titles</vt:lpstr>
      <vt:lpstr>'New Abst (2)'!Print_Titles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AEE1</dc:creator>
  <cp:lastModifiedBy>sedb1</cp:lastModifiedBy>
  <cp:lastPrinted>2022-04-02T10:26:48Z</cp:lastPrinted>
  <dcterms:created xsi:type="dcterms:W3CDTF">2016-12-19T09:59:30Z</dcterms:created>
  <dcterms:modified xsi:type="dcterms:W3CDTF">2022-04-12T13:31:03Z</dcterms:modified>
</cp:coreProperties>
</file>