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TNPHC FROM 21-8-2014 (Anandi)\ESTIMATE 2022-2023\Vellore North Qtrs SOR 2022-2023 PRINT\"/>
    </mc:Choice>
  </mc:AlternateContent>
  <bookViews>
    <workbookView minimized="1" xWindow="120" yWindow="45" windowWidth="15135" windowHeight="8130" activeTab="1"/>
  </bookViews>
  <sheets>
    <sheet name="Detailed" sheetId="3" r:id="rId1"/>
    <sheet name="Abstract" sheetId="2" r:id="rId2"/>
    <sheet name="DATA 1" sheetId="9" r:id="rId3"/>
    <sheet name="Sheet2" sheetId="8" state="hidden" r:id="rId4"/>
  </sheets>
  <externalReferences>
    <externalReference r:id="rId5"/>
    <externalReference r:id="rId6"/>
  </externalReferences>
  <definedNames>
    <definedName name="_xlnm._FilterDatabase" localSheetId="1" hidden="1">Abstract!$A$6:$J$150</definedName>
    <definedName name="_xlnm.Print_Area" localSheetId="1">Abstract!$A$1:$F$155</definedName>
    <definedName name="_xlnm.Print_Area" localSheetId="2">'DATA 1'!$A$1:$F$252</definedName>
    <definedName name="_xlnm.Print_Area" localSheetId="0">Detailed!$A$1:$J$1005</definedName>
    <definedName name="_xlnm.Print_Titles" localSheetId="1">Abstract!$6:$6</definedName>
    <definedName name="_xlnm.Print_Titles" localSheetId="0">Detailed!$6:$7</definedName>
  </definedNames>
  <calcPr calcId="162913"/>
</workbook>
</file>

<file path=xl/calcChain.xml><?xml version="1.0" encoding="utf-8"?>
<calcChain xmlns="http://schemas.openxmlformats.org/spreadsheetml/2006/main">
  <c r="G151" i="2" l="1"/>
  <c r="D25" i="9"/>
  <c r="F25" i="9" s="1"/>
  <c r="F24" i="9"/>
  <c r="F23" i="9"/>
  <c r="F22" i="9"/>
  <c r="F21" i="9"/>
  <c r="I977" i="3"/>
  <c r="I978" i="3" s="1"/>
  <c r="B134" i="2" s="1"/>
  <c r="F28" i="9" l="1"/>
  <c r="F30" i="9" s="1"/>
  <c r="D98" i="2" s="1"/>
  <c r="B976" i="3"/>
  <c r="H134" i="2"/>
  <c r="F134" i="2"/>
  <c r="I132" i="3" l="1"/>
  <c r="I131" i="3"/>
  <c r="I130" i="3"/>
  <c r="I129" i="3"/>
  <c r="D133" i="2" l="1"/>
  <c r="B98" i="2"/>
  <c r="F98" i="2" s="1"/>
  <c r="B133" i="2"/>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62" i="3"/>
  <c r="I61" i="3"/>
  <c r="I60" i="3"/>
  <c r="I59" i="3"/>
  <c r="I58" i="3"/>
  <c r="I57" i="3"/>
  <c r="I55" i="3"/>
  <c r="I54" i="3"/>
  <c r="I53" i="3"/>
  <c r="I52" i="3"/>
  <c r="I51" i="3"/>
  <c r="I50" i="3"/>
  <c r="I258" i="3"/>
  <c r="I257" i="3"/>
  <c r="I256" i="3"/>
  <c r="I255" i="3"/>
  <c r="I254" i="3"/>
  <c r="I253" i="3"/>
  <c r="F133" i="2" l="1"/>
  <c r="I63" i="3"/>
  <c r="I749" i="3"/>
  <c r="F156" i="9"/>
  <c r="F157" i="9"/>
  <c r="F158" i="9"/>
  <c r="F159" i="9"/>
  <c r="F155" i="9"/>
  <c r="F148" i="9"/>
  <c r="F147" i="9"/>
  <c r="F124" i="9"/>
  <c r="F123" i="9"/>
  <c r="F122" i="9"/>
  <c r="F121" i="9"/>
  <c r="F120" i="9"/>
  <c r="F119" i="9"/>
  <c r="F118" i="9"/>
  <c r="F117" i="9"/>
  <c r="F72" i="9"/>
  <c r="F69" i="9"/>
  <c r="F68" i="9"/>
  <c r="F67" i="9"/>
  <c r="F66" i="9"/>
  <c r="F65" i="9"/>
  <c r="F64" i="9"/>
  <c r="F63" i="9"/>
  <c r="F62" i="9"/>
  <c r="F50" i="9"/>
  <c r="F49" i="9"/>
  <c r="F48" i="9"/>
  <c r="F52" i="9" s="1"/>
  <c r="F207" i="9"/>
  <c r="F206" i="9"/>
  <c r="F209" i="9" s="1"/>
  <c r="D120" i="2" s="1"/>
  <c r="F166" i="9"/>
  <c r="F165" i="9"/>
  <c r="F164" i="9"/>
  <c r="F9" i="9"/>
  <c r="F8" i="9"/>
  <c r="F7" i="9"/>
  <c r="F6" i="9"/>
  <c r="D10" i="9"/>
  <c r="F10" i="9" s="1"/>
  <c r="I143" i="3"/>
  <c r="I142" i="3"/>
  <c r="F248" i="9"/>
  <c r="F247" i="9"/>
  <c r="F246" i="9"/>
  <c r="F245" i="9"/>
  <c r="F244" i="9"/>
  <c r="F243" i="9"/>
  <c r="F241" i="9"/>
  <c r="F240" i="9"/>
  <c r="D131" i="2"/>
  <c r="D125" i="2"/>
  <c r="D122" i="2"/>
  <c r="D121" i="2"/>
  <c r="F70" i="8"/>
  <c r="F69" i="8"/>
  <c r="D119" i="2"/>
  <c r="D118" i="2"/>
  <c r="D117" i="2"/>
  <c r="D113" i="2"/>
  <c r="D112" i="2"/>
  <c r="D111" i="2"/>
  <c r="D110" i="2"/>
  <c r="D106" i="2"/>
  <c r="D100" i="2"/>
  <c r="D99" i="2"/>
  <c r="D15" i="8"/>
  <c r="F12" i="8"/>
  <c r="F13" i="8"/>
  <c r="F14" i="8"/>
  <c r="F15" i="8"/>
  <c r="F11" i="8"/>
  <c r="F18" i="8" s="1"/>
  <c r="F20" i="8" s="1"/>
  <c r="D83" i="2"/>
  <c r="D77" i="2"/>
  <c r="D73" i="2"/>
  <c r="F223" i="9"/>
  <c r="F222" i="9"/>
  <c r="F221" i="9"/>
  <c r="F220" i="9"/>
  <c r="F219" i="9"/>
  <c r="F218" i="9"/>
  <c r="F216" i="9"/>
  <c r="F215" i="9"/>
  <c r="D68" i="2"/>
  <c r="D47" i="2"/>
  <c r="D48" i="2"/>
  <c r="D25" i="2"/>
  <c r="D90" i="2"/>
  <c r="D89" i="2"/>
  <c r="D81" i="2"/>
  <c r="D95" i="2"/>
  <c r="D82" i="2"/>
  <c r="D92" i="2"/>
  <c r="D79" i="2"/>
  <c r="D20" i="2"/>
  <c r="D18" i="2"/>
  <c r="D16" i="2"/>
  <c r="D14" i="2"/>
  <c r="D12" i="2"/>
  <c r="D10" i="2"/>
  <c r="D8" i="2"/>
  <c r="F251" i="9" l="1"/>
  <c r="F125" i="9"/>
  <c r="F126" i="9" s="1"/>
  <c r="F226" i="9"/>
  <c r="F168" i="9"/>
  <c r="F169" i="9" s="1"/>
  <c r="F70" i="9"/>
  <c r="F71" i="9" s="1"/>
  <c r="F73" i="9" s="1"/>
  <c r="F75" i="9" s="1"/>
  <c r="F72" i="8"/>
  <c r="D93" i="2"/>
  <c r="D44" i="2"/>
  <c r="D42" i="2"/>
  <c r="D45" i="2"/>
  <c r="I820" i="3"/>
  <c r="I819" i="3"/>
  <c r="I141" i="3"/>
  <c r="I140" i="3"/>
  <c r="I306" i="3"/>
  <c r="I202" i="3"/>
  <c r="D30" i="2" l="1"/>
  <c r="D72" i="2"/>
  <c r="D28" i="2"/>
  <c r="D41" i="2"/>
  <c r="D69" i="2"/>
  <c r="D40" i="2"/>
  <c r="D75" i="2"/>
  <c r="D32" i="2"/>
  <c r="D76" i="2"/>
  <c r="D86" i="2"/>
  <c r="D87" i="2"/>
  <c r="D66" i="2"/>
  <c r="I171" i="3"/>
  <c r="I112" i="3"/>
  <c r="D29" i="2" l="1"/>
  <c r="D64" i="2"/>
  <c r="D46" i="2"/>
  <c r="D57" i="2"/>
  <c r="D27" i="2"/>
  <c r="D23" i="2"/>
  <c r="D67" i="2"/>
  <c r="B68" i="2"/>
  <c r="I469" i="3"/>
  <c r="I468" i="3"/>
  <c r="I467" i="3"/>
  <c r="I466" i="3"/>
  <c r="I465" i="3"/>
  <c r="I464" i="3"/>
  <c r="I463" i="3"/>
  <c r="I462" i="3"/>
  <c r="D94" i="2" l="1"/>
  <c r="D78" i="2"/>
  <c r="D43" i="2"/>
  <c r="D36" i="2"/>
  <c r="D71" i="2"/>
  <c r="D49" i="2"/>
  <c r="D105" i="2"/>
  <c r="D58" i="2"/>
  <c r="I470" i="3"/>
  <c r="K470" i="3" s="1"/>
  <c r="D31" i="2" l="1"/>
  <c r="D104" i="2"/>
  <c r="D37" i="2"/>
  <c r="D84" i="2"/>
  <c r="D59" i="2"/>
  <c r="D51" i="2"/>
  <c r="B131" i="2"/>
  <c r="B132" i="2"/>
  <c r="I964" i="3"/>
  <c r="I965" i="3" s="1"/>
  <c r="I960" i="3"/>
  <c r="I959" i="3"/>
  <c r="I958" i="3"/>
  <c r="I957" i="3"/>
  <c r="D85" i="2" l="1"/>
  <c r="D38" i="2"/>
  <c r="F252" i="9"/>
  <c r="D132" i="2" s="1"/>
  <c r="F132" i="2" s="1"/>
  <c r="F131" i="2"/>
  <c r="I961" i="3"/>
  <c r="D34" i="2" l="1"/>
  <c r="D39" i="2"/>
  <c r="I758" i="3"/>
  <c r="I696" i="3"/>
  <c r="I693" i="3"/>
  <c r="I785" i="3"/>
  <c r="F231" i="9"/>
  <c r="F234" i="9" s="1"/>
  <c r="D128" i="2" s="1"/>
  <c r="I942" i="3"/>
  <c r="I941" i="3"/>
  <c r="B130" i="2"/>
  <c r="F130" i="2" s="1"/>
  <c r="B129" i="2"/>
  <c r="F129" i="2" s="1"/>
  <c r="I953" i="3"/>
  <c r="I952" i="3"/>
  <c r="I951" i="3"/>
  <c r="I947" i="3"/>
  <c r="I946" i="3"/>
  <c r="I945" i="3"/>
  <c r="D53" i="2" l="1"/>
  <c r="I954" i="3"/>
  <c r="I943" i="3"/>
  <c r="B128" i="2" s="1"/>
  <c r="F128" i="2" s="1"/>
  <c r="I948" i="3"/>
  <c r="D54" i="2" l="1"/>
  <c r="D61" i="2"/>
  <c r="I546" i="3"/>
  <c r="I545" i="3"/>
  <c r="I803" i="3"/>
  <c r="I804" i="3" s="1"/>
  <c r="B101" i="2" s="1"/>
  <c r="F101" i="2" s="1"/>
  <c r="B122" i="2"/>
  <c r="D62" i="2" l="1"/>
  <c r="F228" i="9"/>
  <c r="D70" i="2" s="1"/>
  <c r="I924" i="3"/>
  <c r="I923" i="3"/>
  <c r="D55" i="2" l="1"/>
  <c r="I925" i="3"/>
  <c r="I919" i="3"/>
  <c r="I918" i="3"/>
  <c r="I32" i="3"/>
  <c r="I31" i="3"/>
  <c r="I459" i="3"/>
  <c r="I458" i="3"/>
  <c r="I455" i="3"/>
  <c r="I454" i="3"/>
  <c r="I453" i="3"/>
  <c r="I452" i="3"/>
  <c r="I451" i="3"/>
  <c r="I450" i="3"/>
  <c r="I449" i="3"/>
  <c r="I882" i="3"/>
  <c r="I867" i="3"/>
  <c r="I858" i="3"/>
  <c r="I631" i="3"/>
  <c r="I630" i="3"/>
  <c r="I618" i="3"/>
  <c r="I617" i="3"/>
  <c r="I508" i="3"/>
  <c r="I507" i="3"/>
  <c r="I506" i="3"/>
  <c r="I444" i="3"/>
  <c r="I443" i="3"/>
  <c r="I36" i="3"/>
  <c r="I436" i="3"/>
  <c r="I435" i="3"/>
  <c r="I429" i="3"/>
  <c r="I430" i="3" s="1"/>
  <c r="I426" i="3"/>
  <c r="I425" i="3"/>
  <c r="I424" i="3"/>
  <c r="I423" i="3"/>
  <c r="I415" i="3"/>
  <c r="I414" i="3"/>
  <c r="I413" i="3"/>
  <c r="I412" i="3"/>
  <c r="I411" i="3"/>
  <c r="I358" i="3"/>
  <c r="I357" i="3"/>
  <c r="I355" i="3"/>
  <c r="I291" i="3"/>
  <c r="I283" i="3"/>
  <c r="I282" i="3"/>
  <c r="I281" i="3"/>
  <c r="I280" i="3"/>
  <c r="I290" i="3"/>
  <c r="I289" i="3"/>
  <c r="I288" i="3"/>
  <c r="I287" i="3"/>
  <c r="I286" i="3"/>
  <c r="I285" i="3"/>
  <c r="I284" i="3"/>
  <c r="I276" i="3"/>
  <c r="I275" i="3"/>
  <c r="I220" i="3"/>
  <c r="I219" i="3"/>
  <c r="I218" i="3"/>
  <c r="I217" i="3"/>
  <c r="I216" i="3"/>
  <c r="I215" i="3"/>
  <c r="I100" i="3"/>
  <c r="I74" i="3"/>
  <c r="I24" i="3"/>
  <c r="I25" i="3"/>
  <c r="I23" i="3"/>
  <c r="I20" i="3"/>
  <c r="I10" i="3"/>
  <c r="I14" i="3"/>
  <c r="I13" i="3"/>
  <c r="I691" i="3"/>
  <c r="I690" i="3"/>
  <c r="I689" i="3"/>
  <c r="I460" i="3" l="1"/>
  <c r="B67" i="2" s="1"/>
  <c r="F67" i="2" s="1"/>
  <c r="I920" i="3"/>
  <c r="B121" i="2" s="1"/>
  <c r="F121" i="2" s="1"/>
  <c r="F122" i="2"/>
  <c r="I456" i="3"/>
  <c r="B66" i="2" s="1"/>
  <c r="F66" i="2" s="1"/>
  <c r="I427" i="3"/>
  <c r="I416" i="3"/>
  <c r="I221" i="3"/>
  <c r="I208" i="3"/>
  <c r="I207" i="3"/>
  <c r="I40" i="3"/>
  <c r="I68" i="3"/>
  <c r="I67" i="3"/>
  <c r="I66" i="3"/>
  <c r="I610" i="3"/>
  <c r="I16" i="3"/>
  <c r="I15" i="3"/>
  <c r="I209" i="3" l="1"/>
  <c r="B37" i="2" s="1"/>
  <c r="F37" i="2" s="1"/>
  <c r="F263" i="9"/>
  <c r="F257" i="9"/>
  <c r="F184" i="9"/>
  <c r="F183" i="9"/>
  <c r="F182" i="9"/>
  <c r="F175" i="9"/>
  <c r="F174" i="9"/>
  <c r="F173" i="9"/>
  <c r="F186" i="9" l="1"/>
  <c r="F187" i="9" s="1"/>
  <c r="F128" i="9"/>
  <c r="D134" i="9" s="1"/>
  <c r="F134" i="9" s="1"/>
  <c r="F138" i="9" s="1"/>
  <c r="F140" i="9" s="1"/>
  <c r="D145" i="9" s="1"/>
  <c r="F145" i="9" s="1"/>
  <c r="F151" i="9" s="1"/>
  <c r="F153" i="9" s="1"/>
  <c r="F13" i="9"/>
  <c r="F15" i="9" s="1"/>
  <c r="F177" i="9"/>
  <c r="F178" i="9" s="1"/>
  <c r="F109" i="9"/>
  <c r="F108" i="9"/>
  <c r="F89" i="9"/>
  <c r="F90" i="9"/>
  <c r="F91" i="9"/>
  <c r="F92" i="9"/>
  <c r="F93" i="9"/>
  <c r="F94" i="9"/>
  <c r="F88" i="9"/>
  <c r="F96" i="9" l="1"/>
  <c r="F98" i="9" s="1"/>
  <c r="F100" i="9" s="1"/>
  <c r="F101" i="9" s="1"/>
  <c r="F103" i="9" s="1"/>
  <c r="F38" i="9"/>
  <c r="F37" i="9"/>
  <c r="F36" i="9"/>
  <c r="F35" i="9"/>
  <c r="F34" i="9"/>
  <c r="F41" i="9" s="1"/>
  <c r="F43" i="9" s="1"/>
  <c r="D96" i="2" s="1"/>
  <c r="F273" i="9"/>
  <c r="F266" i="9"/>
  <c r="F265" i="9"/>
  <c r="F264" i="9"/>
  <c r="F256" i="9"/>
  <c r="F255" i="9"/>
  <c r="D107" i="9" l="1"/>
  <c r="F107" i="9" s="1"/>
  <c r="F112" i="9" s="1"/>
  <c r="F114" i="9" s="1"/>
  <c r="D57" i="9"/>
  <c r="D58" i="9" s="1"/>
  <c r="F267" i="9"/>
  <c r="F268" i="9" s="1"/>
  <c r="F258" i="9" s="1"/>
  <c r="F260" i="9" s="1"/>
  <c r="D274" i="9" s="1"/>
  <c r="F274" i="9" s="1"/>
  <c r="F276" i="9" s="1"/>
  <c r="F57" i="9" l="1"/>
  <c r="F58" i="9" s="1"/>
  <c r="F27" i="8"/>
  <c r="F26" i="8"/>
  <c r="F25" i="8"/>
  <c r="F45" i="8"/>
  <c r="F44" i="8"/>
  <c r="F43" i="8"/>
  <c r="F47" i="8" s="1"/>
  <c r="F48" i="8" s="1"/>
  <c r="F36" i="8"/>
  <c r="F35" i="8"/>
  <c r="F34" i="8"/>
  <c r="F38" i="8" l="1"/>
  <c r="F39" i="8" s="1"/>
  <c r="D114" i="2" s="1"/>
  <c r="F29" i="8"/>
  <c r="F30" i="8" s="1"/>
  <c r="D116" i="2" s="1"/>
  <c r="D115" i="2"/>
  <c r="B61" i="2"/>
  <c r="B14" i="2"/>
  <c r="F14" i="2" s="1"/>
  <c r="I39" i="3"/>
  <c r="I38" i="3"/>
  <c r="I37" i="3"/>
  <c r="I174" i="3"/>
  <c r="I173" i="3"/>
  <c r="I30" i="3"/>
  <c r="I279" i="3"/>
  <c r="I278" i="3"/>
  <c r="I376" i="3"/>
  <c r="I520" i="3"/>
  <c r="I519" i="3"/>
  <c r="I356" i="3"/>
  <c r="I354" i="3"/>
  <c r="I353" i="3"/>
  <c r="I352" i="3"/>
  <c r="I351" i="3"/>
  <c r="I350" i="3"/>
  <c r="I349" i="3"/>
  <c r="I442" i="3"/>
  <c r="I441" i="3"/>
  <c r="I237" i="3"/>
  <c r="I236" i="3"/>
  <c r="B47" i="2"/>
  <c r="I363" i="3"/>
  <c r="I362" i="3"/>
  <c r="I525" i="3"/>
  <c r="I440" i="3"/>
  <c r="I439" i="3"/>
  <c r="I238" i="3" l="1"/>
  <c r="I41" i="3"/>
  <c r="I364" i="3"/>
  <c r="I905" i="3"/>
  <c r="I904" i="3"/>
  <c r="I903" i="3"/>
  <c r="I902" i="3"/>
  <c r="I798" i="3" l="1"/>
  <c r="F524" i="3"/>
  <c r="I890" i="3" l="1"/>
  <c r="I97" i="3"/>
  <c r="I347" i="3"/>
  <c r="I348" i="3"/>
  <c r="I346" i="3"/>
  <c r="I345" i="3"/>
  <c r="I344" i="3"/>
  <c r="I343" i="3"/>
  <c r="I342" i="3"/>
  <c r="I341" i="3"/>
  <c r="I340" i="3"/>
  <c r="I339" i="3"/>
  <c r="I338" i="3"/>
  <c r="I337" i="3"/>
  <c r="I336" i="3"/>
  <c r="I335" i="3"/>
  <c r="I334" i="3"/>
  <c r="I333" i="3"/>
  <c r="I332" i="3"/>
  <c r="I331" i="3"/>
  <c r="I330" i="3"/>
  <c r="I329" i="3"/>
  <c r="I277" i="3"/>
  <c r="I274" i="3"/>
  <c r="I273" i="3"/>
  <c r="I272" i="3"/>
  <c r="I271" i="3"/>
  <c r="I270" i="3"/>
  <c r="I269" i="3"/>
  <c r="I268" i="3"/>
  <c r="I267" i="3"/>
  <c r="I266" i="3"/>
  <c r="I265" i="3"/>
  <c r="I264" i="3"/>
  <c r="I99" i="3"/>
  <c r="I82" i="3"/>
  <c r="I75" i="3"/>
  <c r="I88" i="3"/>
  <c r="I96" i="3"/>
  <c r="I73" i="3"/>
  <c r="I72" i="3"/>
  <c r="I71" i="3"/>
  <c r="I77" i="3"/>
  <c r="I81" i="3"/>
  <c r="I80" i="3"/>
  <c r="I87" i="3"/>
  <c r="I86" i="3"/>
  <c r="I93" i="3"/>
  <c r="I92" i="3"/>
  <c r="I94" i="3"/>
  <c r="I91" i="3"/>
  <c r="I90" i="3"/>
  <c r="B105" i="2"/>
  <c r="B83" i="2"/>
  <c r="B28" i="2"/>
  <c r="B70" i="2"/>
  <c r="F70" i="2" s="1"/>
  <c r="B59" i="2" l="1"/>
  <c r="B51" i="2"/>
  <c r="B49" i="2"/>
  <c r="F49" i="2" s="1"/>
  <c r="B48" i="2"/>
  <c r="B46" i="2"/>
  <c r="B45" i="2"/>
  <c r="B44" i="2"/>
  <c r="B43" i="2"/>
  <c r="B36" i="2"/>
  <c r="B32" i="2"/>
  <c r="B25" i="2"/>
  <c r="B23" i="2"/>
  <c r="B18" i="2"/>
  <c r="F18" i="2" s="1"/>
  <c r="B12" i="2"/>
  <c r="F12" i="2" s="1"/>
  <c r="B10" i="2"/>
  <c r="B8" i="2"/>
  <c r="F8" i="2" s="1"/>
  <c r="I908" i="3"/>
  <c r="I909" i="3" s="1"/>
  <c r="I878" i="3"/>
  <c r="I877" i="3"/>
  <c r="I881" i="3"/>
  <c r="I880" i="3"/>
  <c r="I879" i="3"/>
  <c r="I876" i="3"/>
  <c r="I875" i="3"/>
  <c r="I874" i="3"/>
  <c r="I883" i="3" l="1"/>
  <c r="B113" i="2" s="1"/>
  <c r="F113" i="2" s="1"/>
  <c r="I866" i="3"/>
  <c r="I865" i="3"/>
  <c r="I864" i="3"/>
  <c r="I863" i="3"/>
  <c r="I862" i="3"/>
  <c r="I861" i="3"/>
  <c r="I856" i="3"/>
  <c r="I853" i="3"/>
  <c r="I857" i="3"/>
  <c r="I855" i="3"/>
  <c r="I854" i="3"/>
  <c r="I852" i="3"/>
  <c r="I889" i="3"/>
  <c r="I893" i="3"/>
  <c r="I894" i="3" s="1"/>
  <c r="B115" i="2" s="1"/>
  <c r="F115" i="2" s="1"/>
  <c r="I898" i="3"/>
  <c r="I897" i="3"/>
  <c r="I896" i="3"/>
  <c r="I888" i="3"/>
  <c r="I887" i="3"/>
  <c r="I886" i="3"/>
  <c r="I885" i="3"/>
  <c r="I859" i="3" l="1"/>
  <c r="B110" i="2" s="1"/>
  <c r="I868" i="3"/>
  <c r="B111" i="2" s="1"/>
  <c r="I891" i="3"/>
  <c r="B114" i="2" s="1"/>
  <c r="F114" i="2" s="1"/>
  <c r="I899" i="3"/>
  <c r="B116" i="2" s="1"/>
  <c r="F116" i="2" s="1"/>
  <c r="I846" i="3" l="1"/>
  <c r="I845" i="3"/>
  <c r="I844" i="3"/>
  <c r="I843" i="3"/>
  <c r="I842" i="3"/>
  <c r="I841" i="3"/>
  <c r="I840" i="3"/>
  <c r="I839" i="3"/>
  <c r="I835" i="3"/>
  <c r="I833" i="3"/>
  <c r="I832" i="3"/>
  <c r="I831" i="3"/>
  <c r="I830" i="3"/>
  <c r="I829" i="3"/>
  <c r="I847" i="3" l="1"/>
  <c r="B108" i="2" s="1"/>
  <c r="F108" i="2" s="1"/>
  <c r="I825" i="3"/>
  <c r="I824" i="3"/>
  <c r="I823" i="3"/>
  <c r="I822" i="3"/>
  <c r="I821" i="3"/>
  <c r="I818" i="3"/>
  <c r="I817" i="3"/>
  <c r="I816" i="3"/>
  <c r="I815" i="3"/>
  <c r="I626" i="3"/>
  <c r="I609" i="3"/>
  <c r="I608" i="3"/>
  <c r="I555" i="3"/>
  <c r="I538" i="3"/>
  <c r="I513"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6" i="3"/>
  <c r="I475" i="3"/>
  <c r="I474" i="3"/>
  <c r="I407" i="3"/>
  <c r="I406" i="3"/>
  <c r="I403" i="3"/>
  <c r="I385" i="3"/>
  <c r="I383" i="3"/>
  <c r="I382" i="3"/>
  <c r="I381" i="3"/>
  <c r="I322" i="3"/>
  <c r="I308" i="3"/>
  <c r="I307" i="3"/>
  <c r="I305" i="3"/>
  <c r="I304" i="3"/>
  <c r="I251" i="3"/>
  <c r="I250" i="3"/>
  <c r="I249" i="3"/>
  <c r="I248" i="3"/>
  <c r="I247" i="3"/>
  <c r="I246" i="3"/>
  <c r="I259" i="3" l="1"/>
  <c r="I826" i="3"/>
  <c r="I212" i="3"/>
  <c r="I211" i="3"/>
  <c r="I172" i="3"/>
  <c r="I139" i="3"/>
  <c r="I113" i="3"/>
  <c r="I184" i="3"/>
  <c r="I168" i="3"/>
  <c r="I170" i="3"/>
  <c r="I169" i="3"/>
  <c r="I138" i="3"/>
  <c r="I148" i="3"/>
  <c r="I147" i="3"/>
  <c r="I146" i="3"/>
  <c r="I145" i="3"/>
  <c r="I144" i="3"/>
  <c r="I137" i="3"/>
  <c r="I136" i="3"/>
  <c r="I111" i="3"/>
  <c r="I123" i="3"/>
  <c r="I973" i="3"/>
  <c r="I970" i="3"/>
  <c r="I29" i="3"/>
  <c r="I33" i="3" l="1"/>
  <c r="I213" i="3"/>
  <c r="B38" i="2" s="1"/>
  <c r="I972" i="3"/>
  <c r="I971" i="3"/>
  <c r="I969" i="3"/>
  <c r="I968" i="3"/>
  <c r="I974" i="3" s="1"/>
  <c r="I915" i="3" l="1"/>
  <c r="I916" i="3" s="1"/>
  <c r="B120" i="2" s="1"/>
  <c r="F120" i="2" s="1"/>
  <c r="I12" i="3" l="1"/>
  <c r="I11" i="3"/>
  <c r="I604" i="3"/>
  <c r="I605" i="3" s="1"/>
  <c r="B92" i="2" s="1"/>
  <c r="I600" i="3"/>
  <c r="I599" i="3"/>
  <c r="I595" i="3"/>
  <c r="I596" i="3" s="1"/>
  <c r="I575" i="3"/>
  <c r="I574" i="3"/>
  <c r="I573" i="3"/>
  <c r="I572" i="3"/>
  <c r="I571" i="3"/>
  <c r="I567" i="3"/>
  <c r="I566" i="3"/>
  <c r="I565" i="3"/>
  <c r="I564" i="3"/>
  <c r="I563" i="3"/>
  <c r="I232" i="3"/>
  <c r="I231" i="3"/>
  <c r="I230" i="3"/>
  <c r="I229" i="3"/>
  <c r="I228" i="3"/>
  <c r="I227" i="3"/>
  <c r="I226" i="3"/>
  <c r="I225" i="3"/>
  <c r="I224" i="3"/>
  <c r="I223" i="3"/>
  <c r="I384" i="3"/>
  <c r="I386" i="3" s="1"/>
  <c r="I321" i="3"/>
  <c r="I320" i="3"/>
  <c r="I319" i="3"/>
  <c r="I318" i="3"/>
  <c r="I317" i="3"/>
  <c r="I316" i="3"/>
  <c r="I315" i="3"/>
  <c r="I314" i="3"/>
  <c r="I313" i="3"/>
  <c r="I312" i="3"/>
  <c r="I303" i="3"/>
  <c r="I302" i="3"/>
  <c r="I301" i="3"/>
  <c r="I300" i="3"/>
  <c r="I299" i="3"/>
  <c r="I298" i="3"/>
  <c r="I297" i="3"/>
  <c r="I296" i="3"/>
  <c r="I295" i="3"/>
  <c r="I294" i="3"/>
  <c r="I293" i="3"/>
  <c r="I292" i="3"/>
  <c r="I199" i="3"/>
  <c r="I198" i="3"/>
  <c r="I197" i="3"/>
  <c r="I196" i="3"/>
  <c r="I195" i="3"/>
  <c r="I203" i="3"/>
  <c r="I201" i="3"/>
  <c r="I200" i="3"/>
  <c r="I183" i="3"/>
  <c r="I182" i="3"/>
  <c r="I181" i="3"/>
  <c r="I180" i="3"/>
  <c r="I179" i="3"/>
  <c r="I178" i="3"/>
  <c r="I177" i="3"/>
  <c r="I167" i="3"/>
  <c r="I166" i="3"/>
  <c r="I165" i="3"/>
  <c r="I164" i="3"/>
  <c r="I163" i="3"/>
  <c r="I162" i="3"/>
  <c r="I161" i="3"/>
  <c r="I160" i="3"/>
  <c r="I159" i="3"/>
  <c r="I158" i="3"/>
  <c r="I155" i="3"/>
  <c r="I156" i="3" s="1"/>
  <c r="B30" i="2" s="1"/>
  <c r="I152" i="3"/>
  <c r="I153" i="3" s="1"/>
  <c r="B29" i="2" s="1"/>
  <c r="I149" i="3"/>
  <c r="I128" i="3"/>
  <c r="I133" i="3" s="1"/>
  <c r="I122" i="3"/>
  <c r="I121" i="3"/>
  <c r="I120" i="3"/>
  <c r="I119" i="3"/>
  <c r="I118" i="3"/>
  <c r="I110" i="3"/>
  <c r="I109" i="3"/>
  <c r="I108" i="3"/>
  <c r="I107" i="3"/>
  <c r="I106" i="3"/>
  <c r="I105" i="3"/>
  <c r="I784" i="3"/>
  <c r="I786" i="3"/>
  <c r="I787" i="3"/>
  <c r="I788" i="3"/>
  <c r="I789" i="3"/>
  <c r="I790" i="3"/>
  <c r="I791" i="3"/>
  <c r="I792" i="3"/>
  <c r="I793" i="3"/>
  <c r="I677" i="3"/>
  <c r="I666" i="3"/>
  <c r="I671" i="3"/>
  <c r="I668" i="3"/>
  <c r="B27" i="2" l="1"/>
  <c r="I233" i="3"/>
  <c r="I175" i="3"/>
  <c r="B31" i="2" s="1"/>
  <c r="I114" i="3"/>
  <c r="B40" i="2"/>
  <c r="I17" i="3"/>
  <c r="I323" i="3"/>
  <c r="I576" i="3"/>
  <c r="B82" i="2" s="1"/>
  <c r="I601" i="3"/>
  <c r="B90" i="2" s="1"/>
  <c r="I124" i="3"/>
  <c r="I185" i="3"/>
  <c r="I204" i="3"/>
  <c r="I568" i="3"/>
  <c r="B81" i="2" s="1"/>
  <c r="F10" i="2"/>
  <c r="I8" i="2"/>
  <c r="M18" i="2"/>
  <c r="D97" i="2" l="1"/>
  <c r="I578" i="3" l="1"/>
  <c r="B20" i="2"/>
  <c r="F20" i="2" s="1"/>
  <c r="B16" i="2"/>
  <c r="F16" i="2" s="1"/>
  <c r="B118" i="2"/>
  <c r="F118" i="2" s="1"/>
  <c r="I327" i="3" l="1"/>
  <c r="I328" i="3"/>
  <c r="I326" i="3"/>
  <c r="I628" i="3"/>
  <c r="B102" i="2"/>
  <c r="F102" i="2" s="1"/>
  <c r="B93" i="2"/>
  <c r="B71" i="2"/>
  <c r="B64" i="2"/>
  <c r="B57" i="2"/>
  <c r="B55" i="2"/>
  <c r="B54" i="2"/>
  <c r="B53" i="2"/>
  <c r="B69" i="2"/>
  <c r="B34" i="2"/>
  <c r="I938" i="3"/>
  <c r="I937" i="3"/>
  <c r="I544" i="3"/>
  <c r="I543" i="3"/>
  <c r="I542" i="3"/>
  <c r="I541" i="3"/>
  <c r="I537" i="3"/>
  <c r="I930" i="3"/>
  <c r="I929" i="3"/>
  <c r="I934" i="3"/>
  <c r="I933" i="3"/>
  <c r="I547" i="3" l="1"/>
  <c r="B76" i="2" s="1"/>
  <c r="I359" i="3"/>
  <c r="I935" i="3"/>
  <c r="B125" i="2" s="1"/>
  <c r="I931" i="3"/>
  <c r="B123" i="2" s="1"/>
  <c r="F123" i="2" s="1"/>
  <c r="I939" i="3"/>
  <c r="B126" i="2" s="1"/>
  <c r="F126" i="2" s="1"/>
  <c r="I912" i="3"/>
  <c r="I913" i="3" s="1"/>
  <c r="B119" i="2" s="1"/>
  <c r="I607" i="3"/>
  <c r="I611" i="3" s="1"/>
  <c r="I241" i="3"/>
  <c r="I240" i="3"/>
  <c r="I398" i="3"/>
  <c r="I394" i="3"/>
  <c r="I395" i="3" s="1"/>
  <c r="I189" i="3"/>
  <c r="I190" i="3" s="1"/>
  <c r="I98" i="3"/>
  <c r="I95" i="3"/>
  <c r="I89" i="3"/>
  <c r="I85" i="3"/>
  <c r="I83" i="3"/>
  <c r="I79" i="3"/>
  <c r="I78" i="3"/>
  <c r="I76" i="3"/>
  <c r="I84" i="3"/>
  <c r="I70" i="3"/>
  <c r="I369" i="3"/>
  <c r="I368" i="3"/>
  <c r="I834" i="3"/>
  <c r="I836" i="3" s="1"/>
  <c r="B106" i="2" s="1"/>
  <c r="F106" i="2" s="1"/>
  <c r="I871" i="3"/>
  <c r="I531" i="3"/>
  <c r="I532" i="3" s="1"/>
  <c r="B73" i="2" s="1"/>
  <c r="F73" i="2" s="1"/>
  <c r="I477" i="3"/>
  <c r="I800" i="3"/>
  <c r="I799" i="3"/>
  <c r="I797" i="3"/>
  <c r="I518" i="3"/>
  <c r="I517" i="3"/>
  <c r="I512" i="3"/>
  <c r="I514" i="3" s="1"/>
  <c r="I375" i="3"/>
  <c r="I374" i="3"/>
  <c r="I45" i="3"/>
  <c r="I44" i="3"/>
  <c r="I585" i="3"/>
  <c r="I584" i="3"/>
  <c r="I581" i="3"/>
  <c r="I582" i="3" s="1"/>
  <c r="I404" i="3"/>
  <c r="I405" i="3"/>
  <c r="I418" i="3"/>
  <c r="I419" i="3" s="1"/>
  <c r="I390" i="3"/>
  <c r="I391" i="3" s="1"/>
  <c r="I559" i="3"/>
  <c r="I554" i="3"/>
  <c r="I553" i="3"/>
  <c r="I637" i="3"/>
  <c r="I634" i="3"/>
  <c r="I636" i="3"/>
  <c r="I635" i="3"/>
  <c r="I633" i="3"/>
  <c r="I632" i="3"/>
  <c r="I377" i="3" l="1"/>
  <c r="I242" i="3"/>
  <c r="I101" i="3"/>
  <c r="I46" i="3"/>
  <c r="I521" i="3"/>
  <c r="I801" i="3"/>
  <c r="B100" i="2" s="1"/>
  <c r="I556" i="3"/>
  <c r="B78" i="2" s="1"/>
  <c r="I408" i="3"/>
  <c r="B58" i="2"/>
  <c r="I399" i="3"/>
  <c r="I586" i="3"/>
  <c r="B85" i="2" l="1"/>
  <c r="B84" i="2"/>
  <c r="I616" i="3"/>
  <c r="I783" i="3"/>
  <c r="I782" i="3"/>
  <c r="I781" i="3"/>
  <c r="I780" i="3"/>
  <c r="I779" i="3"/>
  <c r="I764" i="3"/>
  <c r="I763" i="3"/>
  <c r="I762" i="3"/>
  <c r="I760" i="3"/>
  <c r="I754" i="3"/>
  <c r="I753" i="3"/>
  <c r="I756" i="3"/>
  <c r="I755" i="3"/>
  <c r="I778" i="3"/>
  <c r="I777" i="3"/>
  <c r="I776" i="3"/>
  <c r="I775" i="3"/>
  <c r="I771" i="3"/>
  <c r="I761" i="3"/>
  <c r="I705" i="3"/>
  <c r="I704" i="3"/>
  <c r="I688" i="3"/>
  <c r="I686" i="3"/>
  <c r="I679" i="3"/>
  <c r="I678" i="3"/>
  <c r="I670" i="3"/>
  <c r="I669" i="3"/>
  <c r="I658" i="3"/>
  <c r="I647" i="3"/>
  <c r="I438" i="3"/>
  <c r="I434" i="3"/>
  <c r="I437" i="3"/>
  <c r="I433" i="3"/>
  <c r="I22" i="3"/>
  <c r="I21" i="3"/>
  <c r="I262" i="3"/>
  <c r="I309" i="3" s="1"/>
  <c r="I627" i="3"/>
  <c r="I708" i="3"/>
  <c r="I773" i="3"/>
  <c r="I759" i="3"/>
  <c r="I651" i="3"/>
  <c r="I650" i="3"/>
  <c r="I702" i="3"/>
  <c r="I707" i="3"/>
  <c r="I703" i="3"/>
  <c r="I700" i="3"/>
  <c r="I699" i="3"/>
  <c r="I697" i="3"/>
  <c r="I694" i="3"/>
  <c r="I692" i="3"/>
  <c r="I685" i="3"/>
  <c r="I684" i="3"/>
  <c r="I683" i="3"/>
  <c r="I682" i="3"/>
  <c r="I676" i="3"/>
  <c r="I667" i="3"/>
  <c r="I680" i="3"/>
  <c r="I675" i="3"/>
  <c r="I674" i="3"/>
  <c r="I673" i="3"/>
  <c r="I665" i="3"/>
  <c r="I664" i="3"/>
  <c r="I663" i="3"/>
  <c r="I657" i="3"/>
  <c r="I656" i="3"/>
  <c r="I654" i="3"/>
  <c r="I653" i="3"/>
  <c r="B95" i="2"/>
  <c r="I629" i="3"/>
  <c r="I625" i="3"/>
  <c r="I624" i="3"/>
  <c r="I623" i="3"/>
  <c r="I622" i="3"/>
  <c r="I614" i="3"/>
  <c r="I774" i="3"/>
  <c r="I770" i="3"/>
  <c r="I769" i="3"/>
  <c r="I768" i="3"/>
  <c r="I767" i="3"/>
  <c r="I766" i="3"/>
  <c r="I765" i="3"/>
  <c r="I772" i="3"/>
  <c r="I752" i="3"/>
  <c r="I706" i="3"/>
  <c r="I701" i="3"/>
  <c r="I757" i="3"/>
  <c r="I698" i="3"/>
  <c r="I695" i="3"/>
  <c r="I687" i="3"/>
  <c r="I681" i="3"/>
  <c r="I672" i="3"/>
  <c r="I662" i="3"/>
  <c r="I655" i="3"/>
  <c r="I649" i="3"/>
  <c r="I652" i="3"/>
  <c r="I648" i="3"/>
  <c r="I646" i="3"/>
  <c r="I645" i="3"/>
  <c r="I644" i="3"/>
  <c r="I643" i="3"/>
  <c r="I642" i="3"/>
  <c r="I641" i="3"/>
  <c r="I550" i="3"/>
  <c r="I549" i="3"/>
  <c r="I659" i="3" l="1"/>
  <c r="I709" i="3"/>
  <c r="I794" i="3"/>
  <c r="I638" i="3"/>
  <c r="I445" i="3"/>
  <c r="I26" i="3"/>
  <c r="B39" i="2"/>
  <c r="B41" i="2"/>
  <c r="B62" i="2"/>
  <c r="I551" i="3"/>
  <c r="B77" i="2" s="1"/>
  <c r="I526" i="3" l="1"/>
  <c r="B99" i="2"/>
  <c r="B96" i="2"/>
  <c r="B94" i="2"/>
  <c r="I615" i="3" l="1"/>
  <c r="I619" i="3" s="1"/>
  <c r="B97" i="2" l="1"/>
  <c r="F97" i="2" s="1"/>
  <c r="I806" i="3" l="1"/>
  <c r="I807" i="3" s="1"/>
  <c r="I812" i="3"/>
  <c r="I813" i="3" s="1"/>
  <c r="B104" i="2" l="1"/>
  <c r="I849" i="3" l="1"/>
  <c r="I473" i="3" l="1"/>
  <c r="I509" i="3" s="1"/>
  <c r="I591" i="3" l="1"/>
  <c r="I592" i="3" s="1"/>
  <c r="B87" i="2" s="1"/>
  <c r="I850" i="3" l="1"/>
  <c r="B109" i="2" l="1"/>
  <c r="F109" i="2" s="1"/>
  <c r="I558" i="3" l="1"/>
  <c r="I560" i="3" s="1"/>
  <c r="B79" i="2" s="1"/>
  <c r="I588" i="3" l="1"/>
  <c r="I536" i="3"/>
  <c r="I539" i="3" s="1"/>
  <c r="B75" i="2" s="1"/>
  <c r="I589" i="3" l="1"/>
  <c r="B86" i="2" s="1"/>
  <c r="I524" i="3" l="1"/>
  <c r="I527" i="3" s="1"/>
  <c r="G528" i="3" l="1"/>
  <c r="I528" i="3" s="1"/>
  <c r="B72" i="2"/>
  <c r="I367" i="3"/>
  <c r="I370" i="3" s="1"/>
  <c r="F371" i="3" s="1"/>
  <c r="I371" i="3" s="1"/>
  <c r="I901" i="3" l="1"/>
  <c r="I906" i="3" s="1"/>
  <c r="B117" i="2" l="1"/>
  <c r="F117" i="2" s="1"/>
  <c r="I870" i="3" l="1"/>
  <c r="I872" i="3" s="1"/>
  <c r="B112" i="2" s="1"/>
  <c r="B89" i="2" l="1"/>
  <c r="F47" i="2" l="1"/>
  <c r="F48" i="2"/>
  <c r="F68" i="2"/>
  <c r="F100" i="2"/>
  <c r="F77" i="2"/>
  <c r="F110" i="2"/>
  <c r="F83" i="2"/>
  <c r="F25" i="2"/>
  <c r="F92" i="2"/>
  <c r="F93" i="2"/>
  <c r="F82" i="2"/>
  <c r="F42" i="2"/>
  <c r="F41" i="2"/>
  <c r="F119" i="2"/>
  <c r="F72" i="2"/>
  <c r="F111" i="2"/>
  <c r="F28" i="2"/>
  <c r="F46" i="2"/>
  <c r="F75" i="2" l="1"/>
  <c r="F95" i="2" l="1"/>
  <c r="F94" i="2"/>
  <c r="F43" i="2"/>
  <c r="F69" i="2"/>
  <c r="F71" i="2"/>
  <c r="F44" i="2"/>
  <c r="F36" i="2"/>
  <c r="F40" i="2"/>
  <c r="F76" i="2"/>
  <c r="F45" i="2"/>
  <c r="F125" i="2"/>
  <c r="F79" i="2"/>
  <c r="F96" i="2" l="1"/>
  <c r="F78" i="2"/>
  <c r="F81" i="2"/>
  <c r="F31" i="2"/>
  <c r="F57" i="2"/>
  <c r="F32" i="2"/>
  <c r="F112" i="2"/>
  <c r="F51" i="2" l="1"/>
  <c r="F30" i="2"/>
  <c r="F38" i="2"/>
  <c r="F58" i="2"/>
  <c r="F61" i="2"/>
  <c r="F85" i="2" l="1"/>
  <c r="F23" i="2"/>
  <c r="F29" i="2"/>
  <c r="F99" i="2"/>
  <c r="F84" i="2"/>
  <c r="F86" i="2"/>
  <c r="F87" i="2"/>
  <c r="F64" i="2"/>
  <c r="F39" i="2"/>
  <c r="F53" i="2"/>
  <c r="F59" i="2"/>
  <c r="F62" i="2"/>
  <c r="F89" i="2" l="1"/>
  <c r="F105" i="2"/>
  <c r="F90" i="2"/>
  <c r="F27" i="2"/>
  <c r="F34" i="2"/>
  <c r="F54" i="2"/>
  <c r="F104" i="2" l="1"/>
  <c r="F55" i="2" l="1"/>
  <c r="F135" i="2" s="1"/>
  <c r="F136" i="2" l="1"/>
  <c r="F137" i="2" l="1"/>
  <c r="F146" i="2" l="1"/>
  <c r="F148" i="2" s="1"/>
  <c r="F147" i="2" l="1"/>
  <c r="F149" i="2" s="1"/>
</calcChain>
</file>

<file path=xl/comments1.xml><?xml version="1.0" encoding="utf-8"?>
<comments xmlns="http://schemas.openxmlformats.org/spreadsheetml/2006/main">
  <authors>
    <author>DELL</author>
  </authors>
  <commentList>
    <comment ref="I8" authorId="0" shapeId="0">
      <text>
        <r>
          <rPr>
            <b/>
            <sz val="9"/>
            <color indexed="81"/>
            <rFont val="Tahoma"/>
            <family val="2"/>
          </rPr>
          <t>DELL:</t>
        </r>
        <r>
          <rPr>
            <sz val="9"/>
            <color indexed="81"/>
            <rFont val="Tahoma"/>
            <family val="2"/>
          </rPr>
          <t xml:space="preserve">
</t>
        </r>
      </text>
    </comment>
  </commentList>
</comments>
</file>

<file path=xl/sharedStrings.xml><?xml version="1.0" encoding="utf-8"?>
<sst xmlns="http://schemas.openxmlformats.org/spreadsheetml/2006/main" count="2583" uniqueCount="767">
  <si>
    <t>Description   of  Items</t>
  </si>
  <si>
    <t>Nos</t>
  </si>
  <si>
    <t>Measurements</t>
  </si>
  <si>
    <t>Quantity</t>
  </si>
  <si>
    <t>L</t>
  </si>
  <si>
    <t>B</t>
  </si>
  <si>
    <t>D</t>
  </si>
  <si>
    <t>x</t>
  </si>
  <si>
    <t>Total</t>
  </si>
  <si>
    <t>SAY</t>
  </si>
  <si>
    <t>Rmt</t>
  </si>
  <si>
    <t>Kg</t>
  </si>
  <si>
    <t>Description  of   Work</t>
  </si>
  <si>
    <t xml:space="preserve">Rate  </t>
  </si>
  <si>
    <t>Amount</t>
  </si>
  <si>
    <t>Sl.  No</t>
  </si>
  <si>
    <t>Sl. No</t>
  </si>
  <si>
    <t>ABSTRACT ESTIMATE</t>
  </si>
  <si>
    <t>LS</t>
  </si>
  <si>
    <t>Painting the old wood work with one coat of approved first class  enamel ready mixed paint in of approved quality and shade, the paint should be supplied by the contractor at his own cos complying with relevant standard specifications.</t>
  </si>
  <si>
    <t>Unit</t>
  </si>
  <si>
    <t>Cum</t>
  </si>
  <si>
    <t>Sqm</t>
  </si>
  <si>
    <t>Each</t>
  </si>
  <si>
    <t>TAMIL NADU POLICE HOUSING CORPORATION LIMITED</t>
  </si>
  <si>
    <t>TOTAL</t>
  </si>
  <si>
    <t xml:space="preserve"> </t>
  </si>
  <si>
    <t>Junior Engineer                      Asst.Exe.Engineer</t>
  </si>
  <si>
    <t xml:space="preserve">             Junior Engineer                              Asst.Exe.Engineer</t>
  </si>
  <si>
    <t>Mazdoor I</t>
  </si>
  <si>
    <t>NO</t>
  </si>
  <si>
    <t>No</t>
  </si>
  <si>
    <t>Rs.</t>
  </si>
  <si>
    <t>*</t>
  </si>
  <si>
    <t xml:space="preserve">PAINTER I </t>
  </si>
  <si>
    <t>MAZDOOR I</t>
  </si>
  <si>
    <t>MAZDOOR II</t>
  </si>
  <si>
    <t>L.S</t>
  </si>
  <si>
    <t>SUNDRIES FOR BRUSHES,ETC</t>
  </si>
  <si>
    <t>TOTAL FOR 10 SQM</t>
  </si>
  <si>
    <t>RATE PER SQM</t>
  </si>
  <si>
    <t xml:space="preserve">Plastering with cm 1:5, 12mm thick finished with neat cement including providing band cornice, ceiling cornice, curing, scaffolding, etc.,complete in all respects and complying with relevant standard specifications.  </t>
  </si>
  <si>
    <t>Charges for assembling and fixing of ceiling fan of different sweep with necessary connections and fixing of fan regulator on the existing board etc., all
complete (Excluding cost of fan)</t>
  </si>
  <si>
    <t>Supply and delivery of following Electric Ceiling fan with ISI mark with blades and double ball bearing, capacitor, etc., complete with 300mm down rod, canopies, capacitor, shackle blades with electronic dimmer regulator.
a) 48" Electric fan 1200mm sweep</t>
  </si>
  <si>
    <t>NO.</t>
  </si>
  <si>
    <t>SQM</t>
  </si>
  <si>
    <t>15mm dia half turn CP tap</t>
  </si>
  <si>
    <t>Sub-Data</t>
  </si>
  <si>
    <t>Labour charge</t>
  </si>
  <si>
    <t>Fitter I class</t>
  </si>
  <si>
    <t xml:space="preserve">Nos </t>
  </si>
  <si>
    <t>gram</t>
  </si>
  <si>
    <t>100 gms</t>
  </si>
  <si>
    <t>Total/1 No</t>
  </si>
  <si>
    <t>Main Data</t>
  </si>
  <si>
    <t>Long body</t>
  </si>
  <si>
    <t>short body</t>
  </si>
  <si>
    <t>Cost of Tap</t>
  </si>
  <si>
    <t>Labour</t>
  </si>
  <si>
    <t>-</t>
  </si>
  <si>
    <t>CUM</t>
  </si>
  <si>
    <t>MASON II</t>
  </si>
  <si>
    <t>Special Ceiling plastering in cement mortar 1:3, 10mm thick for bottom of roof, stair, waist, landing and sunshades in all floors finished with near cement including hacking the areas providing band cornice, scaffolding, curing etc., complete</t>
  </si>
  <si>
    <t>Kitchen</t>
  </si>
  <si>
    <t>MT</t>
  </si>
  <si>
    <t>Supplying, fabricating and placing in position of Mild steel Grills/Ribbed Tor Steels for reinforcement for all floors including cost of binding wire, bending, tying etc., all complete and as directed by the departmental officers for all sizes.</t>
  </si>
  <si>
    <t xml:space="preserve">Supplying, laying, fixing and jointing the following PVC pipes as per ASTMD-1785 of schedule 40 of wall thickness not less than specified in IS 4985 suitable for plumbing by threading of wall thickness including the cost of suitable PVC/GI specials etc., </t>
  </si>
  <si>
    <t xml:space="preserve">Supplying and fixing the following dia PVC (SWR) pipe with ISI mark confirming to IS 13952:1992 type 'B' for soil line with relevant jointing with seal ring confirming to IS 5382 with leaving a gap about 10mm to allow thermal expansion, fixing the pipes into walls with necessary wooden plug, screws, holding wherever necessary and making good of the dismantled portiong with necessary connections to sanitary fittings etc., </t>
  </si>
  <si>
    <t xml:space="preserve">Supplying and fixing of 110mm dia PVC SWR pipe with ISI mark confirming to IS 13952:1992 Type 'A' for Rainwater Down fall pipe with relevant specials such as gratings, shoes, bends, offsets confirming to IS 14735 including jointing with seal ring confirming to IS 5382 with leaving a gap about 10mm to allow thermal expansion with necessary clamps, teak wood plugs etc., </t>
  </si>
  <si>
    <t>Dismantling  the  existing Brick  masonry wall in cement mortar and stacking the desegregated unwanted materials neatly at site of work.</t>
  </si>
  <si>
    <t xml:space="preserve">Supplying and fixing of half turn C.P long body Tap of 15mm dia of best quality including cost of half turn  CP tap with required specials, and labour for fixing etc, all complete and as directed by the departmental officers., </t>
  </si>
  <si>
    <t>Supplying &amp; fixing of  LED bulbs suitable for fixing it to pendent / bakelite battern holder of best approved variety and as directed by the departmental officers.</t>
  </si>
  <si>
    <t xml:space="preserve">Supplying and fixing of water tight Bulk head fittings  with guard, suitable for 9W LED lamp including necessary connections, cost of materials etc., all complete. </t>
  </si>
  <si>
    <t>Supply, assembling and fixing of 18 watts LED tube light with fitting of four feet long and fixing the tube light fitting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t>
  </si>
  <si>
    <t>Labour welfare fund @ 1%</t>
  </si>
  <si>
    <t>Supervision Charges @ 7.5%</t>
  </si>
  <si>
    <t>`</t>
  </si>
  <si>
    <t xml:space="preserve">Supplying and fixing of half turn C.P short body Tap of 15mm dia of best quality including cost of half turn  CP tap with required specials, and labour for fixing etc, all complete and as directed by the departmental officers., </t>
  </si>
  <si>
    <t>Supplying and fixing of 4mm thick pin headed Glass panels with aluminium anodized U shape beeding of size 12x12mm with 107 gram in average weight for 1m length with aluminium bolts and nuts for the shutters of the steel windows already supplied to suit all the size and as directeed by the departmental officers.</t>
  </si>
  <si>
    <t>Supplying and fixing of 4mm thick pin headed Glass panels with aluminium anodized U shape beeding of size 12x12mm with 107 gram in average weight for 1m length with aluminium bolts and nuts for the shutters of the steel windows already supplied to suit all the size and as directeed by the departmental officers.  (The quality of glass and aluminium beeding should be got approved from the Executive Engineer before use)</t>
  </si>
  <si>
    <t>SUB-TOTAL-II</t>
  </si>
  <si>
    <t xml:space="preserve">Labour Welfare fund @ 1%   </t>
  </si>
  <si>
    <t>Standardised concrete Mix M20 Grade Concrete</t>
  </si>
  <si>
    <t>cum</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</si>
  <si>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</si>
  <si>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</si>
  <si>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</si>
  <si>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</si>
  <si>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</si>
  <si>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</si>
  <si>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</si>
  <si>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</si>
  <si>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</si>
  <si>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</si>
  <si>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</si>
  <si>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G.F</t>
  </si>
  <si>
    <t>20mm HBG Machine crushed stone jelly    (7730 Kg)</t>
  </si>
  <si>
    <t>10-12mm HBG Machine crushed stone jelly    (5156 Kg)</t>
  </si>
  <si>
    <t>Sand    (7670 Kg)</t>
  </si>
  <si>
    <t>Standardised concrete mix M20</t>
  </si>
  <si>
    <t>MASON I</t>
  </si>
  <si>
    <t>SUNDRIES</t>
  </si>
  <si>
    <t>TOTAL FOR 0.743 SQM</t>
  </si>
  <si>
    <t>JELLY FOR ALL WATER RETAINING</t>
  </si>
  <si>
    <t>STRUCTURES AND R.C.C DOOR FRAMES</t>
  </si>
  <si>
    <t>M.T</t>
  </si>
  <si>
    <t>CEMENT</t>
  </si>
  <si>
    <t>SAND</t>
  </si>
  <si>
    <t>Plasticiser</t>
  </si>
  <si>
    <t>TOTAL FOR 10 CUM</t>
  </si>
  <si>
    <t>RATE PER CUM</t>
  </si>
  <si>
    <t>VIBRATING CHARGES</t>
  </si>
  <si>
    <t>Add watering charges &amp; other (0.5%of sub-total)</t>
  </si>
  <si>
    <t>C.M(1:3)</t>
  </si>
  <si>
    <t>Shellac p-54/156</t>
  </si>
  <si>
    <t>Thread ball p-54/158</t>
  </si>
  <si>
    <t>a.) In Foundation and basement</t>
  </si>
  <si>
    <t>Staicase &amp; Head room</t>
  </si>
  <si>
    <t xml:space="preserve">a) 12 watts LED bulb for bulk head fittings </t>
  </si>
  <si>
    <t>Passage</t>
  </si>
  <si>
    <t>Head room door</t>
  </si>
  <si>
    <t>a) 0 to 2m depth</t>
  </si>
  <si>
    <t>Sl.No.(8) Precast slab 40mm thick</t>
  </si>
  <si>
    <t>a.) 110mm dia PVC SWR pipe including all required PVC specials etc., all complete</t>
  </si>
  <si>
    <t xml:space="preserve">Supplying and fixng of Fibre mixed precast slab of 50mm thick of all required shapes made in cement concrete 1:3:6 (One of cment, three of sand and six of 20mm HBS jelly) using 20mm hard broken stone jelly mixed with secondary reinforcement fibre of approved quality of 0.25% by weight of cement (125 gm of fibre for 1 bag i.e 50 kg of cement) used including cost of all materials, moulding, curing, transportion, laying, pointing etc., for approach road, pavement slab and other similar works etc., complete as per the relevant standard specifications and as directed by the departmental officers. </t>
  </si>
  <si>
    <t>Supplying and fixing Mild Steel grills as per the design approved to verandah enclosure or gate including one coat of primer and labour for fixing in position etc., all complete.</t>
  </si>
  <si>
    <t>Say 35 Kg/Sqm</t>
  </si>
  <si>
    <t>Painting the new iron work and other similar works such as PVC/ASTM pipes, kerb stones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</si>
  <si>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Desiliting the Existing septic tank by using compressor septic tank pump including loading, cost of hire charges for machinares, labour charges and conveyance the septic tank sluge away from Town and as directed by the departmental officers.</t>
  </si>
  <si>
    <t>Existing septic tank</t>
  </si>
  <si>
    <t>D/F door</t>
  </si>
  <si>
    <t>White Washing one coat using clean shell lime slaked including scrapping, cost of lime, gum, blue, brushes, including scaffolding etc., complete in all respects.</t>
  </si>
  <si>
    <t>Pump room outer alround</t>
  </si>
  <si>
    <t>Parapet inner alround</t>
  </si>
  <si>
    <t>Parapet wall top</t>
  </si>
  <si>
    <t>a.) In Foundation &amp; basement</t>
  </si>
  <si>
    <t>b.) 75mm dia PVC SWR pipe including all required PVC specials etc., all complete</t>
  </si>
  <si>
    <t>Load</t>
  </si>
  <si>
    <t xml:space="preserve">Supply and fixing of 25 watts LED street light fitting complete with all accessories such as copper wire etc., complete using 25mm dia GI ‘B’ class pipe for 1.50m length, confirming to ISI specifications and including labour charges for fixing street light fittings in EB pole / wall etc. complete as directed by the departmental officers. (The quality and brand of entire fitting should be got approved from Exeutive Engineer before use.) </t>
  </si>
  <si>
    <t>Supplying and fixing of PVC Nahani Trap not less than 75mm 4 way/ 2ay (superior variety) having minimum of water seal of 50mm confirm to relevant IS specifications with its latest amendments including resting on the bed of brick jelly concrete 1:5:10 (one of cement, five of sand and ten of 40mm gauge brick jelly) etc., complete as directed by the departmental officers.</t>
  </si>
  <si>
    <t>Bath</t>
  </si>
  <si>
    <t>Supplying, laying and concealing the 50mm dia PVC (SWR) pipe with ISI mark confirming to IS 13952:1992- type 'B' for waste water line with relevant specials confirming to IS 14735 including jointing and making good of the dismantled portion with necessary connections to sanitary fittings etc., complete in all respects and as directed by the departmental officers.</t>
  </si>
  <si>
    <t>Providing Rain water harvesting pit of 1m dia and 600mm depth and filling the pit with 40mm stone jelly to a depth of 300mm from the top of the augering portion and filling with filling sand to a depth of 300mm over the stone jelly and covered with the pre-cast RCC perforated slab of 40mm thick excluding the cost and fabrication of reinforcement grills but including precasting, moulding, curing, finishing and fixing in position etc., all complete.</t>
  </si>
  <si>
    <t xml:space="preserve">Hall </t>
  </si>
  <si>
    <t>Bed</t>
  </si>
  <si>
    <t>Head room</t>
  </si>
  <si>
    <t>D/d Door</t>
  </si>
  <si>
    <t>HR parapet</t>
  </si>
  <si>
    <t>Compound wall</t>
  </si>
  <si>
    <t>Pillar alround</t>
  </si>
  <si>
    <t>Pillar top</t>
  </si>
  <si>
    <t>WC</t>
  </si>
  <si>
    <t>Sunshade bottom W &amp; KW</t>
  </si>
  <si>
    <t>Sunshade bottom W1</t>
  </si>
  <si>
    <t xml:space="preserve">Sunshade bottom W </t>
  </si>
  <si>
    <t>Sunshade bottom KW</t>
  </si>
  <si>
    <t>Add door jams</t>
  </si>
  <si>
    <t xml:space="preserve">Add opening jams </t>
  </si>
  <si>
    <t xml:space="preserve">Add window jams </t>
  </si>
  <si>
    <t>loft top &amp; bottom</t>
  </si>
  <si>
    <t>D/d opening</t>
  </si>
  <si>
    <t>D/d window W</t>
  </si>
  <si>
    <t>D/d window W1</t>
  </si>
  <si>
    <t>D/d window KW</t>
  </si>
  <si>
    <t>Hearth slab bottom</t>
  </si>
  <si>
    <t>D/d Door D1</t>
  </si>
  <si>
    <t>D/d Door D &amp; opening</t>
  </si>
  <si>
    <t>staircase hand rail</t>
  </si>
  <si>
    <t>Midlanding</t>
  </si>
  <si>
    <t>roof landing</t>
  </si>
  <si>
    <t>D/d sitout Grill &amp; open</t>
  </si>
  <si>
    <t>OHT Bottom &amp; beam sides</t>
  </si>
  <si>
    <t>Sitout</t>
  </si>
  <si>
    <t>d) In Second Floor</t>
  </si>
  <si>
    <t>Providing Form work and centering for reinforced cement concrete works including supports and strutting up to 3.30m height for plane surfaces as detailed below with all cross bracings using mild steel sheets of size 90cmx60cm and MS 10 gauge stiffened with welded mild steel angles of size 25mmx25mmx3mm for boarding laid over silver oak or country wood joists of size 10cmx6.5cm spaced at about 90cm centre to centre supported by caurina props 10cm to 13cm dia spaced at 75cm intervals and removing the same after a specified period without damaging the RCC works etc., complete</t>
  </si>
  <si>
    <t>Sitout drop outer</t>
  </si>
  <si>
    <t>d) In Third Floor</t>
  </si>
  <si>
    <t>Passage infront of kitchen</t>
  </si>
  <si>
    <t>Waist slab I,III,V &amp; VII flight</t>
  </si>
  <si>
    <t>Waist slab II,IV,VI &amp; VIII flight</t>
  </si>
  <si>
    <t>Head room sunshade</t>
  </si>
  <si>
    <t>D/f Door &amp; opening</t>
  </si>
  <si>
    <t>D/f window W</t>
  </si>
  <si>
    <t>D/f window W1</t>
  </si>
  <si>
    <t>Hearth slab support wall</t>
  </si>
  <si>
    <t>D/f Door</t>
  </si>
  <si>
    <t xml:space="preserve">Staircase </t>
  </si>
  <si>
    <t>D/f front open</t>
  </si>
  <si>
    <t>D/f Door`</t>
  </si>
  <si>
    <t>G.Floor Balcony grill</t>
  </si>
  <si>
    <t>Staircase elevation grill</t>
  </si>
  <si>
    <t xml:space="preserve">D/d head room </t>
  </si>
  <si>
    <t>4 block Parapet inner</t>
  </si>
  <si>
    <t>Half block Parapet inner</t>
  </si>
  <si>
    <t>Outter alround 16 flat</t>
  </si>
  <si>
    <t>Outter alround 8 flat</t>
  </si>
  <si>
    <t>Sitout 3 sides GF</t>
  </si>
  <si>
    <t>Sitout 3 sides FF,SF,TF</t>
  </si>
  <si>
    <t>Sitout 3 sides TF @ roof level</t>
  </si>
  <si>
    <t>D/f Sitout Door</t>
  </si>
  <si>
    <t>Dismantling the existing One course pressed tile roof finish in cement mortar over RCC roof slab including labour charges and carefully removing the debris away from site etc.comnplete</t>
  </si>
  <si>
    <t>110mm vertical</t>
  </si>
  <si>
    <t>110mm Cross</t>
  </si>
  <si>
    <t>75mm vertical</t>
  </si>
  <si>
    <t>75mm cross</t>
  </si>
  <si>
    <t>Supplying and fixing 150mm x 100mm size stone ware Gully trap with iron gratings over a bed of 150mm thick brick jelly concrete in CC 1:8:16 (one of cement, eight of sand and sixteen of broken brick jelly) using 40mm size brick jelly and brick masonry wall 110 mm thick using kiln burnt country bricks of size 8¾”x4¼”x2¾” (22x11x7cm) in cm 1:5 (One of cement and five of sand) plastered with CM 1:3 (One of cement and three of sand) 12mm thick etc., complete and as directed by the departmental officers.</t>
  </si>
  <si>
    <t>Block-2</t>
  </si>
  <si>
    <t>Block-5</t>
  </si>
  <si>
    <t>Bath inside</t>
  </si>
  <si>
    <t>Supplying and fixing of Indian Water Closet white glazed (oriya type) of size 580mmx440mm of approved make with ISI mark (to be got approved from EE before use) with PVC SWR grade P or S trap confirming to IS 2556 part 12, including concrete packing filling portion with earth, flooring the area with 75mm thicf brick jelly concrete in CC 1:8:16 (One of cement, eight of sand and sixteen of brick jelly) using 40mm size brick jelly and top left rough to receive the floor plastering but including antisyphonage connection, curing etc., all complete and as directed by the departmental officers. (In Ground Floor)</t>
  </si>
  <si>
    <t>WC area</t>
  </si>
  <si>
    <t xml:space="preserve">Providing and fixing factory made unplasticized polyvinyl chloride ( UPVC ) Door Frame of size 50X47mm with a wall thickness of 5mm, made out  extruded 5mm rigid UPVC foam sheet, mitred  at two corners and joined with 2nos of 150mm long brackets of 15X15mm M.S square tube. The two vertical and horizontal door profiles are to be reinforced with 19X19mm M.S Square tube of 19-gauge primer coat. The doorframe shall be fixed to the wall using 65/100mm long M.S screw through the frame by using PVC fasteners. A minimum of 4nos screws to be provided for each vertical member &amp; minimum 2nos for horizontal member etc., and providing and fixing 30mm thick factory made solid panel foam unplasticized polyvinyl chloride (UPVC) door shutter as per IS 15931/2012 and density of sheet should be 0.55 to 0.65 gm / cm3, tolerance of thickness of paneled door shutters shall be +20mm, the average wight of the door shutter with frame will be 1kg / sqft and the shutter alone will be 0.675 kg/sqft, consisting of frame made out of M.S tubes of 19 gauge thickness and size 19mmX19mm for styles &amp; 15mmX15mm for top &amp; bottom rails M.S frames shall be covered with 5mm thick heat moulded PVC 'C' channel of size 30X50mm forming styles, and 5mm thick 75mm wide PVC sheets for top rail, lock rail &amp; bottom rail on either side and 10mm (5mmX2Nos) thick,20mm wide cross PVC sheet as gap insert for top rail &amp; bottom rail.Panelling of 5mm thick PVC single sheet to be fitted in the M.S frame welded / sealed to the styles &amp; rails with 30mm wide,5mm thick PVC sheet beading on  either side, and joined together with solvent cement adhesive. An additional 5mm thick PVC strip of 20mm width is to be stuck on the interior side of the 'C' Channel using PVC solvent cement adhesive including cost and fixing of Aluminum furniture fitting, 3nos 4” butt hinges, 1no 4" Tower bolt, 1no 5" Aldrop, 2nos 6" Handle flats 'D' type etc., complete and as directed by the departmental officer and as per drawing.(Fitting provided shall bear ISI marks if available .The quality and brand of door shutter and furniture fittings should be got approved by the Executive Engineer before use)                             
</t>
  </si>
  <si>
    <t>Each flat</t>
  </si>
  <si>
    <t>Building front outter</t>
  </si>
  <si>
    <t>Building rear outter</t>
  </si>
  <si>
    <t>G.Floor Sitout Grill</t>
  </si>
  <si>
    <t>OHT Support pillar</t>
  </si>
  <si>
    <t xml:space="preserve">a) In Foundation and Basement </t>
  </si>
  <si>
    <t>Plastering with CM 1:4 (One of cement and four of M.Sand) 12mm thick finishd with neat cement including providing band cornice, ceiling cornice, curing scaffolding etc., complete in all repects and complying with relevant standard specifications.</t>
  </si>
  <si>
    <t>Supplying, fabricating and placing in position of Mild steel Grills/Ribbed Tor Steels for reinforcement for all floors including cost of binding wire, bending, tying etc., all complete</t>
  </si>
  <si>
    <t>M20 concrete  In Second Floor</t>
  </si>
  <si>
    <t>D/f combined block wall</t>
  </si>
  <si>
    <t>Labour charges for removing the existing PVC tank including labour charges for removing the pipe connection etc., all complete.</t>
  </si>
  <si>
    <t>In terrace</t>
  </si>
  <si>
    <t>Supplying and fixng of Fibre mixed precast slab of 50mm thick of all required shapes made in cement concrete 1:3:6 (One of cment, three of sand and six of 20mm HBS jelly) using 20mm hard broken stone jelly mixed with secondary reinforcement fibre of approved quality of 0.25% by weight of cement (125 gm of fibre for 1 bag i.e 50 kg of cement) used including cost of all materials, moulding, curing, transportion, laying, pointing etc.</t>
  </si>
  <si>
    <t>Supplying and laying of 8 SWG GI wire on wall/below ground level with necessary 'U' nails, earth work excavation and refilling etc., including cost of all materials etc., all complete.</t>
  </si>
  <si>
    <t>Providing Earthing station using pipe electrode as per IS 3043 using 2.5m of 40mm and 1.0m of 20mm dia B-class GI pipe including earth work excavation, brick work in cement mortar and plastering and cost of funnel, GI nuts, bolts, washers, check nuts, GI bend, reducer and coupling, CI cover of 30x30cm and including charcoal of 40 kgs and salt 10 kg etc., all complete</t>
  </si>
  <si>
    <t>Block 1 to 5</t>
  </si>
  <si>
    <t>Supplying, Laying and joining the following dia  UPVC Non Pressure  pipe of SN8 SDR 34 (S 16.5) as per IS 15328/2003 superior variety and tested with water,including necessary earthwork excavation for trenches and refilling the same well rammed and consolidated and laid to the alignment as directed bt the officers</t>
  </si>
  <si>
    <t>Block-1 from pole to DB</t>
  </si>
  <si>
    <t>Block-5 from pole to DB</t>
  </si>
  <si>
    <t xml:space="preserve">Block-1 </t>
  </si>
  <si>
    <t xml:space="preserve">Block-5 </t>
  </si>
  <si>
    <t>Toilet &amp; Bath</t>
  </si>
  <si>
    <t>Block 1 to 4</t>
  </si>
  <si>
    <t>Block 5</t>
  </si>
  <si>
    <t>D/f Sitout</t>
  </si>
  <si>
    <t>D/F M.Gate</t>
  </si>
  <si>
    <t>D/F R.Gate</t>
  </si>
  <si>
    <t>Rear gate</t>
  </si>
  <si>
    <t>Initial chamber to Receiving chamber</t>
  </si>
  <si>
    <t>Supplying &amp; Delivery  of  3 1/2 core 50 Sq.mm PVC Aluminium armored LTUG cable with  ISI mark(1100V)  earth strip around the gland and cable termination with crimping of terminal with lugs etc., all complete in all respects and as directed by the departmental officers.</t>
  </si>
  <si>
    <t>F.F</t>
  </si>
  <si>
    <t>S.F</t>
  </si>
  <si>
    <t>T.F</t>
  </si>
  <si>
    <t>**</t>
  </si>
  <si>
    <t>Fourth Floor</t>
  </si>
  <si>
    <t>14.II</t>
  </si>
  <si>
    <t xml:space="preserve"> P.C.C,R.C.C SLAB OF40mm THICK using standardised concrete mix of M20 grade</t>
  </si>
  <si>
    <t>RATE PER SQM (Foundation and basement)</t>
  </si>
  <si>
    <t>Sundries</t>
  </si>
  <si>
    <t>CC(1:2:4) USING 20mmHB</t>
  </si>
  <si>
    <t>JALLY-50mm THICK</t>
  </si>
  <si>
    <t>C.C(1:2:4)USING 20mmJELLY</t>
  </si>
  <si>
    <t>FOR PETTY WORKS</t>
  </si>
  <si>
    <t>TOTAL FOR0.372 SQM</t>
  </si>
  <si>
    <t>FOURTH FLOOR</t>
  </si>
  <si>
    <t>Providing White/Color ceramic floor tiles (Anti-skid)of</t>
  </si>
  <si>
    <t>any size 0f 6mm T.K including pointing etc.,</t>
  </si>
  <si>
    <t>as directed by the Dept.Officers.</t>
  </si>
  <si>
    <t>COST OF CERAMIC FLOOR TILES</t>
  </si>
  <si>
    <t>LABOUR FOR LAYING &amp; POINTING</t>
  </si>
  <si>
    <t>OBD</t>
  </si>
  <si>
    <t>WHITE WASHING ONE COAT</t>
  </si>
  <si>
    <t>SLACKED SHELL LIME</t>
  </si>
  <si>
    <t>SUNDRIES FOR BRUSH ETC</t>
  </si>
  <si>
    <t>TOTAL FOR 100 SQM</t>
  </si>
  <si>
    <t>Labour charges</t>
  </si>
  <si>
    <t>90 Rmt</t>
  </si>
  <si>
    <t>Labour Charges</t>
  </si>
  <si>
    <t>Rate for Each</t>
  </si>
  <si>
    <t>Wiremen Grade I</t>
  </si>
  <si>
    <t>Wiremen Grade II</t>
  </si>
  <si>
    <t>Helpers</t>
  </si>
  <si>
    <t>Supply and  Fixing of 25 W  LED street light fitting</t>
  </si>
  <si>
    <t xml:space="preserve">Charges for fixing 25 W LED lamp street light fittings ( all types) in the existing street pole/wall with  required GI pipe 'B' class and accessories </t>
  </si>
  <si>
    <t>Pair</t>
  </si>
  <si>
    <t>Back lamp with bolts &amp; nuts</t>
  </si>
  <si>
    <t>2.5 Sqmm PVC insulated unsheathed copper cable</t>
  </si>
  <si>
    <t>Labour charges for fixing the street light fitting with the required accessories in the E.B pole including connection etc., complete.</t>
  </si>
  <si>
    <t>Sundries for painting the GI pipes, MS clamps, screws, etc., complete in all respects.</t>
  </si>
  <si>
    <t>Rate for  Each</t>
  </si>
  <si>
    <t>Labour charges for 3 Nos</t>
  </si>
  <si>
    <t>Electrician Maistry</t>
  </si>
  <si>
    <t>Helper</t>
  </si>
  <si>
    <t>Total for 3 Nos</t>
  </si>
  <si>
    <t>Rate for 1 No</t>
  </si>
  <si>
    <t xml:space="preserve">DATA   </t>
  </si>
  <si>
    <t>25 W LED Street light Fittings (single)</t>
  </si>
  <si>
    <t>Thorouh scrapping p28/108</t>
  </si>
  <si>
    <t xml:space="preserve">Painting two coats of old walls with ready mixed PLASTIC EMULSION PAINT of first class quality paint of approved colour and shade over old wall surfaces or other similar works, including cost of through scrapping necessary brushes, labour charges, patty, scrapping etc., complying with relevant standard specification. </t>
  </si>
  <si>
    <t>D/F Staircase open FF,SF,TF</t>
  </si>
  <si>
    <t>D/F Staircase open GF</t>
  </si>
  <si>
    <t>Supplying and fixing of Indian Water Closet white glazed (oriya type) of size 580 mm X 440 mm of approved make with ISI mark with PVC SWR grade P or S trap confirming to IS 2556 part 12,, including concrete filling the sunk portion with brick jelly lime concrete proportion of brick jelly to lime being 32:12½ by volume (32 cft of 20mm gauge brick jelly and 12 ½ cft of slaked lime) (No sand) and top 75mm thick brick jelly concrete in CC 1:8:16 using 40mm size brick jelly including plastering the sides of sunk portion in Cm 1:3,12mm thick mixed with water proofing compound at 2Kg / m2 and top left rough to receive the floor plastering but including antisyphonage connection, one coat of bitumen for the sides, bottom and curing etc., complete in all floors. (Other than  ground floor)</t>
  </si>
  <si>
    <t>Thorough scrapping the old wall</t>
  </si>
  <si>
    <t>Dispersion Trench</t>
  </si>
  <si>
    <t>Supplying and filling with 40mm size Hard broken stone jelly in foundation and basement and other similar works including cost of materials, labour charges, etc.,</t>
  </si>
  <si>
    <t>Supplying and filling with 20mm size Hard broken stone jelly in foundation and basement and other similar works including cost of materials, labour charges, etc.,</t>
  </si>
  <si>
    <t>Supply and fixing of sintax tank lid (OBSERVED DATA)</t>
  </si>
  <si>
    <t>Sintax tank lid</t>
  </si>
  <si>
    <t xml:space="preserve"> Plumber I (Removing the existing  and fixing new one)</t>
  </si>
  <si>
    <t>TOTAL PER 1 NO</t>
  </si>
  <si>
    <t xml:space="preserve">WALL SURFACE WITH </t>
  </si>
  <si>
    <t>OBD p-45 sl.140</t>
  </si>
  <si>
    <t>PAINTING TWO COATS OVER OLD           (as per PWD Standard Data)</t>
  </si>
  <si>
    <t>D/f duct portion</t>
  </si>
  <si>
    <t>Earth work excavation for foundation in all soils and sub 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t>
  </si>
  <si>
    <t>Earth work excavation for Open Foundation in all soils and sub soils to the required depth as may be directed except in hard rock requiring blasting, etc., complete in all respects complying with relevant standard specifications. (Excluding Refilling)</t>
  </si>
  <si>
    <t>Plain Cement Concrete 1:5:10 for foundation using 40mm gauge hard broken stone jelly inclusive of shoring, strutting and bailing out water wherever necessary ramming, curing etc., complete in all respects complying with relevant standard specifications and as directed by the departmental officers.</t>
  </si>
  <si>
    <t>Brick work in cm 1:5 using Kiln burnt country bricks of size 8¾”x4¼"x2¾” (22x11x7cm) in foundation and basement including dewatering wherever necessary proper setting, curing etc., complete with relevant standard specifications.</t>
  </si>
  <si>
    <t>Brick work in Cement Mortar 1:6 using Kiln burnt country bricks of size 8¾”x4¼”x2¾”  (22x11x7cm) for super structure in the following floors including labour for fixing the doors, windows and ventilator frames in position, fixing of hold fasts, scaffoldings, curing etc., complete in all respect complying with relevant standard specifications and drawings.</t>
  </si>
  <si>
    <t>cupboard sides</t>
  </si>
  <si>
    <t>CB slab top &amp; bottom</t>
  </si>
  <si>
    <t>Shoe rack slab top &amp; bottom</t>
  </si>
  <si>
    <t>Add opening jams</t>
  </si>
  <si>
    <t>WR slab top &amp; bottom</t>
  </si>
  <si>
    <t>D/f Door D1</t>
  </si>
  <si>
    <t>Dismantling the existing Brick masonry wall in cement mortor and stacking the desegregated unwanted materials neatly at site work.</t>
  </si>
  <si>
    <t>a.) Brick walls under 3m high</t>
  </si>
  <si>
    <t xml:space="preserve">Earth work excavation for foundation in all soils and sub soils to the required depth as may be directed expect in hard rock. (Including refilling) </t>
  </si>
  <si>
    <t>a.) 0 to 2.00 metre depth</t>
  </si>
  <si>
    <t>Inspection chambers</t>
  </si>
  <si>
    <t xml:space="preserve">Ins.chambers (outer line) </t>
  </si>
  <si>
    <t>Inlet &amp; outlet chambers for septic tank</t>
  </si>
  <si>
    <t xml:space="preserve">Sullage water chambers (front side) </t>
  </si>
  <si>
    <t>Earth work excavation for open foundation for drains in all soils and sub soils to the required depth as may be directed expect in hard rock. (Excluding refilling) (Drain having bed width upto 1.25 metre)</t>
  </si>
  <si>
    <t>Sullage drain for kitchen block 1 to 4</t>
  </si>
  <si>
    <t>Sullage drain for kitchen</t>
  </si>
  <si>
    <t xml:space="preserve">Sullage drain for kitchen block 1 </t>
  </si>
  <si>
    <t>Sullage drain for bath waste water</t>
  </si>
  <si>
    <t xml:space="preserve">D/f approch road </t>
  </si>
  <si>
    <t>Supplying and filling in foundation and basement with Crushed stone sand in layers of 150mm thickness well watered, rammed and consolidated complying with relevant standard specification including cost of supplying Crushed stone sand.</t>
  </si>
  <si>
    <t>Septic tank dispersion trench</t>
  </si>
  <si>
    <t>Supplying and filling with 40mm size Hard broken stone jelly in foundation and basement and other similar works including cost of materials, labour charges, etc., all complete and as directed by the departmental officers.</t>
  </si>
  <si>
    <t>Supplying and filling with 20mm size Hard broken stone jelly in foundation and basement and other similar works including cost of materials, labour charges, etc., all complete and as directed by the departmental officers.</t>
  </si>
  <si>
    <t>Kitchen sullage drain pillars</t>
  </si>
  <si>
    <t>Bath sullage drain pillars</t>
  </si>
  <si>
    <t>Brick partition wall  in C.M. 1:4, 110mm thick for super structure in the following floors  using Kiln Burnt Country bricks of size 22 x 11 x 7 cm (8 3/4" x 4 1/4" x 2 3/4") including labour for fixing the doors, windows and ventilator frames in position, fixing of hold fasts, scaffoldings, curing etc., complete in all respect complying with  relevant standard specifications and drawings.</t>
  </si>
  <si>
    <t>D/f sitout portion</t>
  </si>
  <si>
    <t>Plastering with  C.M. 1:5, 12 mm thick finished with neat cement including providing band cornice, ceiling cornice, curing, scaffolding etc., complete in all respects and complying with relevant standard specifications.</t>
  </si>
  <si>
    <t>Sullage drain outer for kitchen block 1 to 4</t>
  </si>
  <si>
    <t>Sullage drain outer for kitchen</t>
  </si>
  <si>
    <t xml:space="preserve">Sullage drain outer for kitchen block 1 </t>
  </si>
  <si>
    <t>Sullage drain outer for bath waste water</t>
  </si>
  <si>
    <t>Inspection chambers outer</t>
  </si>
  <si>
    <t>Kitchen sullage drain pillars offset</t>
  </si>
  <si>
    <t>Plastering with  C.M. 1:4, 12 mm thick finished with neat cement including providing band cornice, ceiling cornice, curing, scaffolding etc., complete in all respects and complying with relevant standard specifications.</t>
  </si>
  <si>
    <t>Sullage drain inner for kitchen block 1 to 4</t>
  </si>
  <si>
    <t>Sullage drain inner for kitchen</t>
  </si>
  <si>
    <t xml:space="preserve">Sullage drain inner for kitchen block 1 </t>
  </si>
  <si>
    <t>Sullage drain inner for bath waste water</t>
  </si>
  <si>
    <t>Inspection chambers inner</t>
  </si>
  <si>
    <t xml:space="preserve">Inspection chambers </t>
  </si>
  <si>
    <t>a) In Foundation &amp; Basement</t>
  </si>
  <si>
    <t>Septic tank cover slab</t>
  </si>
  <si>
    <t>Plastering the top flooring in CM 1:4, 20mm thick including surface rendered smooth including providing proper slopes, thread lining, curing and 150mm wide skirting alround with the same cement mortar etc., complete in all respects.</t>
  </si>
  <si>
    <t>Sullage drain bot for kitchen block 1 to 4</t>
  </si>
  <si>
    <t>Supplying and fixing the following dia PVC (SWR) pipe with ISI mark confirming to IS 13952:1992-type 'B' for soil line etc., complete in all respects</t>
  </si>
  <si>
    <t>a.) 110mm dia PVC SWR pipe including all required PVC specials etc., all complete.</t>
  </si>
  <si>
    <t>WC inside</t>
  </si>
  <si>
    <t>Bath &amp; kitchen nahani</t>
  </si>
  <si>
    <t>WC vertical line</t>
  </si>
  <si>
    <t xml:space="preserve">Sullage line kitchen </t>
  </si>
  <si>
    <t>Sullage line Bath front &amp; rear</t>
  </si>
  <si>
    <t>b.) 75mm dia PVC SWR pipe including all required PVC specials etc., all complete.</t>
  </si>
  <si>
    <t>Kitchen inside</t>
  </si>
  <si>
    <t>Kitchen vertical line</t>
  </si>
  <si>
    <t>Bath vertical line</t>
  </si>
  <si>
    <t>ST dispersion trench</t>
  </si>
  <si>
    <t>a) 150mm dia S.W. Pipe</t>
  </si>
  <si>
    <t>Supplying and laying and loose jointing the following dia stone ware pipes with ISI mark superior variety (glazed) with spigot and socket ends in dry conditions and tested with water, after the pipes are laid to proper gradient to the alignment etc., complete and as directed by the departmental officers.</t>
  </si>
  <si>
    <t>Ins. Chamber to chamber front side</t>
  </si>
  <si>
    <t>Ins. Chamber to chamber rear side</t>
  </si>
  <si>
    <t>b.) 160 mm UPVC Non Pressure  pipe</t>
  </si>
  <si>
    <t>a.) 110 mm UPVC Non Pressure  pipe</t>
  </si>
  <si>
    <t>Dismantling the Reinforced cement concrete and clearing away and carefully stacking the materials useful for reuse and premeasurement and removing the debries as per the instruction of departmental officers.</t>
  </si>
  <si>
    <t>Dismantling the lime concrete and clearing away and carefully stacking the materials useful for reuse and premeasurement and removing the debries as per the instruction of departmental officers.</t>
  </si>
  <si>
    <t xml:space="preserve">Supplying and fixing of water tight Bulk head fittings  with guard, suitable for 12W LED lamp including necessary connections, cost of materials etc., all complete. </t>
  </si>
  <si>
    <t>PC/HC quarters</t>
  </si>
  <si>
    <t>OHT Pipe line patch work</t>
  </si>
  <si>
    <t>Block 3 - Flat No.6 sitout</t>
  </si>
  <si>
    <t>Block 3 - Flat No.7 sitout</t>
  </si>
  <si>
    <t>Dismantling the Plain cement concrete and clearing away and carefully stacking the materials useful for reuse and premeasurement and removing the debries as per the instruction of departmental officers.</t>
  </si>
  <si>
    <t>Add skirting tiles</t>
  </si>
  <si>
    <t>Rear side flats (16 in 1)</t>
  </si>
  <si>
    <t xml:space="preserve">Front side flats (16 in 1) </t>
  </si>
  <si>
    <t>Rear side flat (8 in 1)</t>
  </si>
  <si>
    <t xml:space="preserve">Front side flats (8 in 1) </t>
  </si>
  <si>
    <t>Sullage drain for bath waste water front side</t>
  </si>
  <si>
    <t>Storm water drain</t>
  </si>
  <si>
    <t>Plinth protection wall alround</t>
  </si>
  <si>
    <t>Plinth protection inside (front side)</t>
  </si>
  <si>
    <t>Plinth protection inside (rear side)</t>
  </si>
  <si>
    <t>Plinth protection inside (LHS side)</t>
  </si>
  <si>
    <t>Rear side duct area</t>
  </si>
  <si>
    <t>Block 5 - Flat No.4 sitout</t>
  </si>
  <si>
    <t>c.) In First floor</t>
  </si>
  <si>
    <t>d.) In Second Floor</t>
  </si>
  <si>
    <t>Weathering course with concrete broken brick jelly 20mm gauge in pure burnt lime stone slaked and screenedover RCC roof slab with proportion of brick jelly to lime (fat lime) being 32:12 1/2 by volume well beaten with wooden beaters for giving the required slope etc.</t>
  </si>
  <si>
    <t>Storm water drain outer</t>
  </si>
  <si>
    <t>Storm water drain inner</t>
  </si>
  <si>
    <t>a.) In Ground floor</t>
  </si>
  <si>
    <t>Bath &amp; WC</t>
  </si>
  <si>
    <t>b.) In First floor</t>
  </si>
  <si>
    <t>c.) In Second floor</t>
  </si>
  <si>
    <t>d.) In Third floor</t>
  </si>
  <si>
    <t>Block 1 - Flat No.6 sitout</t>
  </si>
  <si>
    <t>Block 2 - Flat No.7 sitout</t>
  </si>
  <si>
    <t>Block 3 - Flat No.8 sitout</t>
  </si>
  <si>
    <t>Block 4 - Flat No.7 sitout</t>
  </si>
  <si>
    <t>Block 1 - Flat No.14 sitout</t>
  </si>
  <si>
    <t>Flat 4</t>
  </si>
  <si>
    <t>Flat 5</t>
  </si>
  <si>
    <t>Flat 8</t>
  </si>
  <si>
    <t xml:space="preserve">Kitchen window </t>
  </si>
  <si>
    <t xml:space="preserve">Flat.4 Hall window </t>
  </si>
  <si>
    <t xml:space="preserve">Flat.12 Hall window </t>
  </si>
  <si>
    <t xml:space="preserve">Flat.8 Bed window </t>
  </si>
  <si>
    <t xml:space="preserve">Flat.13 Hall window </t>
  </si>
  <si>
    <t xml:space="preserve">Bed window </t>
  </si>
  <si>
    <t xml:space="preserve">Flat.15 kitchen window </t>
  </si>
  <si>
    <t xml:space="preserve">Flat.5 kitchen window </t>
  </si>
  <si>
    <t xml:space="preserve">Flat.6 kitchen window </t>
  </si>
  <si>
    <t xml:space="preserve">Flat.8 kitchen window </t>
  </si>
  <si>
    <t xml:space="preserve">Flat.9 kitchen window </t>
  </si>
  <si>
    <t xml:space="preserve">Flat.12 kitchen window </t>
  </si>
  <si>
    <t xml:space="preserve">Flat.6 Hall window </t>
  </si>
  <si>
    <t xml:space="preserve">Flat.7 Hall window </t>
  </si>
  <si>
    <t xml:space="preserve">Flat.10 Hall window </t>
  </si>
  <si>
    <t xml:space="preserve">Hall window </t>
  </si>
  <si>
    <t xml:space="preserve">kitchen window </t>
  </si>
  <si>
    <t xml:space="preserve">Flat 11 kitchen window </t>
  </si>
  <si>
    <t xml:space="preserve">Flat 14 kitchen window </t>
  </si>
  <si>
    <t>Flat 2 Hall window</t>
  </si>
  <si>
    <t xml:space="preserve">D/f  IWC area </t>
  </si>
  <si>
    <t>WC flooring</t>
  </si>
  <si>
    <t>Providing and fixing factory made unplasticized polyvinyl chloride (UPVC) door Frame of size 50X47mm with a wall thickness of 5mm, made out  extruded 5mm rigid UPVC foam sheet, mitred  at two corners and joined with 2nos of 150mm long brackets of 15X15mm M.S square tube. The two vertical and horizontal door profiles are to be reinforced with 19X19mm M.S Square tube of 19-gauge primer coat. The doorframe shall be fixed to the wall using 65/100mm long M.S screw through the frame by using PVC fasteners. A minimum of 4nos screws to be provided for each vertical member &amp; minimum 2nos for horizontal member etc., and providing and fixing 30mm thick factory made solid panel foam unplasticized polyvinyl chloride (UPVC) door shutter as per IS 15931/2012 and density of sheet should be 0.55 to 0.65 gm / cm3, tolerance of thickness of paneled door shutters shall be +20mm, the average wight of the door shutter with frame will be 1kg / sqft and the shutter alone will be 0.675 kg/sqft, consisting of frame made out of M.S tubes of 19 gauge thickness and size 19mmX19mm for styles &amp; 15mmX15mm for top &amp; bottom rails M.S frames shall be covered with 5mm thick heat moulded PVC 'C' channel of size 30X50mm forming styles, and 5mm thick 75mm wide PVC sheets for top rail, lock rail &amp; bottom rail on either side and 10mm (5mmX2Nos) thick,20mm wide cross PVC sheet as gap insert for top rail &amp; bottom rail.Panelling of 5mm thick PVC single sheet to be fitted in the M.S frame welded / sealed to the styles &amp; rails with 30mm wide,5mm thick PVC sheet beading on  either side, and joined together with solvent cement adhesive. An additional 5mm thick PVC strip of 20mm width is to be stuck on the interior side of the 'C' Channel using PVC solvent cement adhesive including cost and fixing of Aluminum furniture fitting, 3nos 4” butt hinges, 1no 4" Tower bolt, 1no 5" Aldrop, 2nos 6" Handle flats 'D' type etc., complete and as directed by the departmental officer</t>
  </si>
  <si>
    <t>Over flow pipe</t>
  </si>
  <si>
    <t>Kitchen line Ground floor</t>
  </si>
  <si>
    <t>First floor</t>
  </si>
  <si>
    <t>Second floor</t>
  </si>
  <si>
    <t>Third floor</t>
  </si>
  <si>
    <t>Kitchen waste water</t>
  </si>
  <si>
    <t>Bath waste water</t>
  </si>
  <si>
    <t>Rain water line</t>
  </si>
  <si>
    <t xml:space="preserve">Block 1 to 4 WC </t>
  </si>
  <si>
    <t xml:space="preserve">Block 5 WC </t>
  </si>
  <si>
    <t xml:space="preserve">Kitchen sink </t>
  </si>
  <si>
    <t>G.Floor sitout grill</t>
  </si>
  <si>
    <t>Hall, Bed doors</t>
  </si>
  <si>
    <t>Painting the old Iron work and other similar works with one coat of synthetic enamel ready mixed paint of approved quality and brand.</t>
  </si>
  <si>
    <t>Hall window W</t>
  </si>
  <si>
    <t>Bed window W1</t>
  </si>
  <si>
    <t>Kitchen window KW</t>
  </si>
  <si>
    <t>Compound wall entrance gate</t>
  </si>
  <si>
    <t xml:space="preserve">Block 1 - Flat 13 </t>
  </si>
  <si>
    <t>Block 2 - Flat 10 &amp; 12</t>
  </si>
  <si>
    <t>Block 3 - Flat 1,3,5,6 &amp; 12</t>
  </si>
  <si>
    <t>Block 4 - Flat 2,13,14,15 &amp; 16</t>
  </si>
  <si>
    <t xml:space="preserve">Block 5 - 1,4 &amp; 7 </t>
  </si>
  <si>
    <t xml:space="preserve">a.) 12 watts LED bulb for bulk head fittings </t>
  </si>
  <si>
    <t xml:space="preserve">b.) 9 watts LED bulb </t>
  </si>
  <si>
    <t>Existing bulk heads at entrance</t>
  </si>
  <si>
    <t xml:space="preserve">Supply and fixing 5Amps flush type switch including fixing the existing switch board etc., </t>
  </si>
  <si>
    <t>Hall switch board</t>
  </si>
  <si>
    <t>Bed switch board</t>
  </si>
  <si>
    <t>Passage switch board</t>
  </si>
  <si>
    <t>sitout switch board</t>
  </si>
  <si>
    <t xml:space="preserve">Supply and fixing 5Amps flush type two way switches including fixing the existing switch board etc., </t>
  </si>
  <si>
    <t>Staircase light point</t>
  </si>
  <si>
    <t>Block 1 - Flat 2</t>
  </si>
  <si>
    <t>Block 2 - Flat 13 &amp; 15</t>
  </si>
  <si>
    <t>Block 4 - Flat 2</t>
  </si>
  <si>
    <t>Block 5 - 1</t>
  </si>
  <si>
    <t>Block 1 - Flat 2,4,5 &amp; 12</t>
  </si>
  <si>
    <t>Flat 13 &amp; 15</t>
  </si>
  <si>
    <t>Block 2 - Flat 3</t>
  </si>
  <si>
    <t>Block 3 - Flat 6</t>
  </si>
  <si>
    <t>Block 4 - Flat 6 &amp; 14</t>
  </si>
  <si>
    <t>Flat 2 &amp; 15</t>
  </si>
  <si>
    <t>Flat 6,8 &amp; 13</t>
  </si>
  <si>
    <t>c) In First floor</t>
  </si>
  <si>
    <t>d) In Second floor</t>
  </si>
  <si>
    <t>a) In Ground floor</t>
  </si>
  <si>
    <t>b) In First floor</t>
  </si>
  <si>
    <t>d) In Third floor</t>
  </si>
  <si>
    <t>c) In Second floor</t>
  </si>
  <si>
    <t>Flat 8 sitout drop</t>
  </si>
  <si>
    <t>Flat 12 sitout drop</t>
  </si>
  <si>
    <t>Flat 12 sunshade</t>
  </si>
  <si>
    <t>Flat 5 &amp; 9 sunshade</t>
  </si>
  <si>
    <t>Flat 3 sitout</t>
  </si>
  <si>
    <t>Flat 4 sitout</t>
  </si>
  <si>
    <t>Flat 3 &amp; 7 sitout</t>
  </si>
  <si>
    <t>Flat 7 sitout ceiling</t>
  </si>
  <si>
    <t>Flat 6 &amp; 7 sunshade</t>
  </si>
  <si>
    <t>Flat 6 drop</t>
  </si>
  <si>
    <t>Flat 2 sitout</t>
  </si>
  <si>
    <t>Flat 3 &amp; 6 sitout</t>
  </si>
  <si>
    <t>Flat 13 sunshade</t>
  </si>
  <si>
    <t>Flat 7 sitout drop</t>
  </si>
  <si>
    <t xml:space="preserve">Flat 2 sitout </t>
  </si>
  <si>
    <t>Flat 2 &amp; 3 sunshade</t>
  </si>
  <si>
    <t>Flat 2 &amp; 6 sunshade</t>
  </si>
  <si>
    <t>Flat 3 &amp; 7 sunshade</t>
  </si>
  <si>
    <t>Flat 3,7 &amp; 11 sunshade</t>
  </si>
  <si>
    <t>Flat 15 sunshade</t>
  </si>
  <si>
    <t>Building inner &amp; outer wall patch work</t>
  </si>
  <si>
    <t>Jolli james (newly fixed)</t>
  </si>
  <si>
    <t>Flat 14 bed room ceiling</t>
  </si>
  <si>
    <t>street light</t>
  </si>
  <si>
    <t>Supply of  5 amps 5 pin plug socket with 5 amps flush type switch including labour charges for fixing the existing board etc., all complete.</t>
  </si>
  <si>
    <t>c.) For Square and rectangular columns and small quantities</t>
  </si>
  <si>
    <t xml:space="preserve">Block 1 Flat 4, 8 &amp; 12 </t>
  </si>
  <si>
    <t>Block 3 Flat 8</t>
  </si>
  <si>
    <t>Block 4 Flat 4</t>
  </si>
  <si>
    <t>Block 5 Flat 1 &amp; 7</t>
  </si>
  <si>
    <t>Supplying and fixing of 16 amps double pole main switch with fuse and neutral link on a suitable well varnished Teak wood board including necessary interconnections and cost of all materials, etc., all complete.</t>
  </si>
  <si>
    <t xml:space="preserve">Block 1 </t>
  </si>
  <si>
    <t>Block 2</t>
  </si>
  <si>
    <t>Block 3</t>
  </si>
  <si>
    <t>Block 4</t>
  </si>
  <si>
    <t>c.) In First Floor</t>
  </si>
  <si>
    <t>M20 concrete  In First Floor</t>
  </si>
  <si>
    <t xml:space="preserve">Manufacturing and supplying of steel windows confirming to IS 1038/1983 specification with steel section used for fabrication of windows as per IS 7452/1982 specification and as per the approved type design for all size applicable for the work with iron oxidised handles with locking, arrangements, peg stays and including cost for one coat of red oxide primer etc., complete and as diected by the departmental officers. </t>
  </si>
  <si>
    <t xml:space="preserve">Block 3 Flat.5 kitchen window </t>
  </si>
  <si>
    <t>OHT slab top</t>
  </si>
  <si>
    <t>sunshade sides</t>
  </si>
  <si>
    <t>Bath skirting</t>
  </si>
  <si>
    <t>OHT pillar 3 sides</t>
  </si>
  <si>
    <t>OHT pillar top</t>
  </si>
  <si>
    <t>D/F IWC portion</t>
  </si>
  <si>
    <t>GF WC area</t>
  </si>
  <si>
    <t>WC glazed tiles</t>
  </si>
  <si>
    <t>Dismantling the floor finish and dadooing walls in cement mortar with mosaic tiles / Glazed tiles and removing the debries as per the instruction of departmental officers.</t>
  </si>
  <si>
    <t>OBSERVED DATA FOR 25 NOS</t>
  </si>
  <si>
    <t>Wireman Grade-II</t>
  </si>
  <si>
    <t>TOTAL FOR 25 NOS</t>
  </si>
  <si>
    <t>RATE PER 1 NO</t>
  </si>
  <si>
    <t>DATA FOR 25 NOS</t>
  </si>
  <si>
    <t>5 Amps flush type switch</t>
  </si>
  <si>
    <t>5 Amps flush type two way switch</t>
  </si>
  <si>
    <r>
      <t xml:space="preserve">Supplying and fixing of </t>
    </r>
    <r>
      <rPr>
        <b/>
        <sz val="11"/>
        <rFont val="Calibri"/>
        <family val="2"/>
        <scheme val="minor"/>
      </rPr>
      <t xml:space="preserve">5 Amps flush type switch </t>
    </r>
    <r>
      <rPr>
        <sz val="11"/>
        <rFont val="Calibri"/>
        <family val="2"/>
        <scheme val="minor"/>
      </rPr>
      <t>including all materials and labour charges</t>
    </r>
  </si>
  <si>
    <t>Supplying and fixing of 5 Amps 5 pin socket with flush type switch including all materials and labour charges</t>
  </si>
  <si>
    <t>Charges for fixing single phase RCCB/ELCB ( to be supplied by the department at free of cost ) on fully concealed suitable MS BOX with a necessary inter connection and earth connections using copper cable including cost of all materials, re- doing the disturbed portion etc., all complete.</t>
  </si>
  <si>
    <t>MS BOX with cover 300 x 200 x 100 mm ( Part- F, P-126  it- d)</t>
  </si>
  <si>
    <t>Sundries such as cement, 1.5Sqmm copper PVC insulated unsheathed wire &amp; earth connections etc., all complete.</t>
  </si>
  <si>
    <t>Mason I ( it-25 /37  ,p-11)</t>
  </si>
  <si>
    <t>Total for 10 Nos</t>
  </si>
  <si>
    <t>For 1 No</t>
  </si>
  <si>
    <t>Single phase ELCB (ISI 25 Amps 30 MA)P-94  9-b</t>
  </si>
  <si>
    <t>3 No of 30 amps MCB ( Part -L, P-132   6-a havells)</t>
  </si>
  <si>
    <t>Rate for Single  phase ELCB</t>
  </si>
  <si>
    <t xml:space="preserve">Supplying and fixing of Single phase ELCB </t>
  </si>
  <si>
    <t>Sundries such as MS clamps screws etc.,</t>
  </si>
  <si>
    <t>Fifth Floor</t>
  </si>
  <si>
    <t>16.1</t>
  </si>
  <si>
    <t xml:space="preserve">PETTY WORKS EXCLUDING COST </t>
  </si>
  <si>
    <t>OF STEEL M 2</t>
  </si>
  <si>
    <t xml:space="preserve">SUNDRIES FOR MOULDING </t>
  </si>
  <si>
    <t>FINISHING,OIL ETC</t>
  </si>
  <si>
    <t>TOTAL FOR .01 CUM</t>
  </si>
  <si>
    <t xml:space="preserve">Standardised concrete mix M20 for </t>
  </si>
  <si>
    <t>OBSERVED DATA</t>
  </si>
  <si>
    <r>
      <t>25 mm dia GI 'B' class pipe</t>
    </r>
    <r>
      <rPr>
        <b/>
        <sz val="11"/>
        <rFont val="Calibri"/>
        <family val="2"/>
        <scheme val="minor"/>
      </rPr>
      <t xml:space="preserve"> </t>
    </r>
  </si>
  <si>
    <r>
      <t xml:space="preserve">LED light fittings with Lamp </t>
    </r>
    <r>
      <rPr>
        <b/>
        <sz val="11"/>
        <rFont val="Calibri"/>
        <family val="2"/>
        <scheme val="minor"/>
      </rPr>
      <t xml:space="preserve">(PWD SR 2021-22 P.115) </t>
    </r>
  </si>
  <si>
    <t>Special repair works and renovation of existing Vellore North 72 Nos. PC/HC quarters at Vellore in Vellore district.</t>
  </si>
  <si>
    <t>SALEM DIVISION</t>
  </si>
  <si>
    <t>Block 3 - Flat No.9 sitout parapet wall</t>
  </si>
  <si>
    <t>sitout grill portion</t>
  </si>
  <si>
    <t xml:space="preserve">Block 3 Flat.5 &amp; 8 kitchen window </t>
  </si>
  <si>
    <t>Bath skirting tiles</t>
  </si>
  <si>
    <t>b.) In Ground floor</t>
  </si>
  <si>
    <t>Flat No11 sitout parapet wall</t>
  </si>
  <si>
    <t>Block 4 - Flat No.11 sitout parapet wall</t>
  </si>
  <si>
    <t>Block 2 - Flat No.10 sitout parapet wall</t>
  </si>
  <si>
    <t>Block 1 - Flat No.10 sitout parapet wall</t>
  </si>
  <si>
    <t>Block 1 - Flat No.6 sitout drop</t>
  </si>
  <si>
    <t>Block 3 - Flat No.5 sitout drop</t>
  </si>
  <si>
    <t>Flat No.7 sitout drop</t>
  </si>
  <si>
    <t>WC (8 in 1)</t>
  </si>
  <si>
    <t xml:space="preserve">WC sunken (16 in ) </t>
  </si>
  <si>
    <t>WC sunken (8 in 1)</t>
  </si>
  <si>
    <t>Flat No.12 Bed sunshade</t>
  </si>
  <si>
    <t>Flat 2 drop</t>
  </si>
  <si>
    <t>Block 2 &amp; 4 Kitchen &amp; bath outer wall</t>
  </si>
  <si>
    <t>Block 1 Kitchen &amp; bath outer wall</t>
  </si>
  <si>
    <t>WC (16 in 1)</t>
  </si>
  <si>
    <t>D/f jolly</t>
  </si>
  <si>
    <t>wall top</t>
  </si>
  <si>
    <t>Flat No.12 Bed sunshade top</t>
  </si>
  <si>
    <t>Flat No.12 Bed sunshade bot</t>
  </si>
  <si>
    <t>WC sunken area (16 in 1)</t>
  </si>
  <si>
    <t>WC sunken area (8 in 1)</t>
  </si>
  <si>
    <t>Block 2 - Flat No.6 sitout drop</t>
  </si>
  <si>
    <t>Block 4 - Flat No.7 sitout drop</t>
  </si>
  <si>
    <t>GF sitout grill portion</t>
  </si>
  <si>
    <t>Flat 7 sitout drop inner</t>
  </si>
  <si>
    <t>Hall window</t>
  </si>
  <si>
    <t>Supplying and fixing of 110mm dia PVC SWR pipe with ISI mark confirming to IS 13952:1992 Type 'A' for Rainwater Down fall pipe with relevant specials such as gratings, shoes, bends, offsets confirming to IS 14735 including jointing with seal ring confirming to IS 5382 with leaving a gap about 10mm to allow thermal expansion with necessary clamps, teak wood plugs etc.</t>
  </si>
  <si>
    <t>Meter cupborad (16 in 1)</t>
  </si>
  <si>
    <t>Meter cupborad (8 in 1)</t>
  </si>
  <si>
    <t>Compound wall top elevation grill</t>
  </si>
  <si>
    <t>Hall &amp; bed</t>
  </si>
  <si>
    <t>a.) 5.5m height in addition of 2.5m ht</t>
  </si>
  <si>
    <t xml:space="preserve">Flat 7 sitout drop </t>
  </si>
  <si>
    <t>Sunshades &amp; patch plastering work</t>
  </si>
  <si>
    <t>b.) 10.5m height in addition of 2.5m ht</t>
  </si>
  <si>
    <t>OHT slab top (16 in 1)</t>
  </si>
  <si>
    <t>OHT slab top (8 in 1)</t>
  </si>
  <si>
    <t>Block 1 From DB to EB meter</t>
  </si>
  <si>
    <t>Block 5 From DB to EB meter</t>
  </si>
  <si>
    <t>Supplying and fixing of best country wood meter cupboard with shutters double leaves with 230mmx25mm size CW planks for alround sides 62.5mmx31.25mm styles and rails for shutters and 75mmx25mm styles and rails for shutters and 75mmx25mm weld mesh of 6 and 10 gauge for panels inclduing labour charges for fixing in position of shutters and cost of 'L' clamps 6 nos of size 150x150mm size with 25mmx4mm MS flats, 1 no.of 6"x1/2" aluminium aldrop with bolts and nuts 6 nos of 3" size I.O butt hinges with screws 2 nos.of 2" size I.O hooks and eyes, TW plugs, screws etc., complete and as directed by the departmental officers and as per drawings.</t>
  </si>
  <si>
    <t xml:space="preserve">Supply and fixing 5Amps flush type switch including fixing the existing switch board etc. </t>
  </si>
  <si>
    <t>Painting the old iron work with one coat of approved first class  enamel ready mixed paint in of approved quality and shade, the paint should be supplied by the contractor at his own cost complying with relevant standard specifications.</t>
  </si>
  <si>
    <t>b) In Ground floor</t>
  </si>
  <si>
    <t xml:space="preserve">Block 1 to 5 WC </t>
  </si>
  <si>
    <t>WC in Ground floor</t>
  </si>
  <si>
    <t xml:space="preserve">GST  @ 12%   </t>
  </si>
  <si>
    <t>Goods and service tax  @ 12%</t>
  </si>
  <si>
    <t>a) 25mm ASTM-D schedule 40 threaded PVC pipe with necessary PVC/GI specials</t>
  </si>
  <si>
    <t>b) 20mm ASTM-D schedule 40 threaded PVC pipe with necessary PVC/GI specials</t>
  </si>
  <si>
    <t>EPOXY Grout (Including materials &amp; labour charges)</t>
  </si>
  <si>
    <r>
      <rPr>
        <u val="double"/>
        <sz val="13"/>
        <rFont val="Times New Roman"/>
        <family val="1"/>
      </rPr>
      <t>NAME OF WORK</t>
    </r>
    <r>
      <rPr>
        <sz val="13"/>
        <rFont val="Times New Roman"/>
        <family val="1"/>
      </rPr>
      <t xml:space="preserve">:  </t>
    </r>
  </si>
  <si>
    <r>
      <t>m</t>
    </r>
    <r>
      <rPr>
        <b/>
        <vertAlign val="superscript"/>
        <sz val="12"/>
        <rFont val="Times New Roman"/>
        <family val="1"/>
      </rPr>
      <t>3</t>
    </r>
  </si>
  <si>
    <r>
      <t>m</t>
    </r>
    <r>
      <rPr>
        <b/>
        <vertAlign val="superscript"/>
        <sz val="12"/>
        <rFont val="Times New Roman"/>
        <family val="1"/>
      </rPr>
      <t>2</t>
    </r>
  </si>
  <si>
    <r>
      <rPr>
        <b/>
        <sz val="12"/>
        <rFont val="Times New Roman"/>
        <family val="1"/>
      </rPr>
      <t>Block 1</t>
    </r>
    <r>
      <rPr>
        <sz val="12"/>
        <rFont val="Times New Roman"/>
        <family val="1"/>
      </rPr>
      <t xml:space="preserve"> Flat 1,5,9 &amp; 11 Jalli jams</t>
    </r>
  </si>
  <si>
    <r>
      <rPr>
        <b/>
        <sz val="12"/>
        <rFont val="Times New Roman"/>
        <family val="1"/>
      </rPr>
      <t>Block 2</t>
    </r>
    <r>
      <rPr>
        <sz val="12"/>
        <rFont val="Times New Roman"/>
        <family val="1"/>
      </rPr>
      <t xml:space="preserve"> Flat 4 sitout drop</t>
    </r>
  </si>
  <si>
    <r>
      <rPr>
        <b/>
        <sz val="12"/>
        <rFont val="Times New Roman"/>
        <family val="1"/>
      </rPr>
      <t>Block 3</t>
    </r>
    <r>
      <rPr>
        <sz val="12"/>
        <rFont val="Times New Roman"/>
        <family val="1"/>
      </rPr>
      <t xml:space="preserve"> sitout flat 1</t>
    </r>
  </si>
  <si>
    <r>
      <rPr>
        <b/>
        <sz val="12"/>
        <rFont val="Times New Roman"/>
        <family val="1"/>
      </rPr>
      <t>Block 4</t>
    </r>
    <r>
      <rPr>
        <sz val="12"/>
        <rFont val="Times New Roman"/>
        <family val="1"/>
      </rPr>
      <t xml:space="preserve"> Flat 1 &amp; 4</t>
    </r>
  </si>
  <si>
    <r>
      <rPr>
        <b/>
        <sz val="12"/>
        <rFont val="Times New Roman"/>
        <family val="1"/>
      </rPr>
      <t xml:space="preserve">Block 5 </t>
    </r>
    <r>
      <rPr>
        <sz val="12"/>
        <rFont val="Times New Roman"/>
        <family val="1"/>
      </rPr>
      <t>Flat 1 sunshade</t>
    </r>
  </si>
  <si>
    <r>
      <t xml:space="preserve">Plain Cement Concrete 1:5:10 for </t>
    </r>
    <r>
      <rPr>
        <b/>
        <sz val="12"/>
        <rFont val="Times New Roman"/>
        <family val="1"/>
      </rPr>
      <t xml:space="preserve">foundation </t>
    </r>
    <r>
      <rPr>
        <sz val="12"/>
        <rFont val="Times New Roman"/>
        <family val="1"/>
      </rPr>
      <t>using 40mm guage hard broken stone jelly inclusive of shoring, structing and bailing water wherever necessary ramming, curing etc., complete in all respects complying with relevant standard specifications and as directed by the departmental officers.</t>
    </r>
  </si>
  <si>
    <r>
      <t xml:space="preserve">Brick work in C.M. 1:5  using Kiln Burnt Country bricks of size 22 x 11 x 7 cm (8 3/4" x 4 1/4" x 2 3/4") in </t>
    </r>
    <r>
      <rPr>
        <b/>
        <sz val="12"/>
        <rFont val="Times New Roman"/>
        <family val="1"/>
      </rPr>
      <t>foundation and basement</t>
    </r>
    <r>
      <rPr>
        <sz val="12"/>
        <rFont val="Times New Roman"/>
        <family val="1"/>
      </rPr>
      <t xml:space="preserve"> including dewatering wherever necessary proper setting, curing etc., complete with relevant standard specification.</t>
    </r>
  </si>
  <si>
    <r>
      <t xml:space="preserve">Finishing the top of flooring with cement concrete 1:3 (one of cement and three of blue granite chips of size 10mm and below) 20mm thick </t>
    </r>
    <r>
      <rPr>
        <b/>
        <sz val="12"/>
        <rFont val="Times New Roman"/>
        <family val="1"/>
      </rPr>
      <t>Ellispattern</t>
    </r>
    <r>
      <rPr>
        <sz val="12"/>
        <rFont val="Times New Roman"/>
        <family val="1"/>
      </rPr>
      <t xml:space="preserve"> Flooring (No sand) and surface rendered smooth including 50mm wide skirting, providing proper slopes, thread lining, curing etc., complete.</t>
    </r>
  </si>
  <si>
    <r>
      <rPr>
        <b/>
        <sz val="12"/>
        <rFont val="Times New Roman"/>
        <family val="1"/>
      </rPr>
      <t>Block 1</t>
    </r>
    <r>
      <rPr>
        <sz val="12"/>
        <rFont val="Times New Roman"/>
        <family val="1"/>
      </rPr>
      <t xml:space="preserve"> Flat 2 &amp; 3 sunshade</t>
    </r>
  </si>
  <si>
    <r>
      <rPr>
        <b/>
        <sz val="12"/>
        <rFont val="Times New Roman"/>
        <family val="1"/>
      </rPr>
      <t>Block 3</t>
    </r>
    <r>
      <rPr>
        <sz val="12"/>
        <rFont val="Times New Roman"/>
        <family val="1"/>
      </rPr>
      <t xml:space="preserve"> Flat 13 sunshade</t>
    </r>
  </si>
  <si>
    <r>
      <rPr>
        <b/>
        <sz val="12"/>
        <rFont val="Times New Roman"/>
        <family val="1"/>
      </rPr>
      <t>Block 4</t>
    </r>
    <r>
      <rPr>
        <sz val="12"/>
        <rFont val="Times New Roman"/>
        <family val="1"/>
      </rPr>
      <t xml:space="preserve"> Flat 7 sitout ceiling</t>
    </r>
  </si>
  <si>
    <r>
      <rPr>
        <b/>
        <sz val="12"/>
        <rFont val="Times New Roman"/>
        <family val="1"/>
      </rPr>
      <t xml:space="preserve">Block 1     </t>
    </r>
    <r>
      <rPr>
        <sz val="12"/>
        <rFont val="Times New Roman"/>
        <family val="1"/>
      </rPr>
      <t>Flat 6 sitout drop inner</t>
    </r>
  </si>
  <si>
    <r>
      <rPr>
        <b/>
        <sz val="12"/>
        <rFont val="Times New Roman"/>
        <family val="1"/>
      </rPr>
      <t xml:space="preserve">Block 2     </t>
    </r>
    <r>
      <rPr>
        <sz val="12"/>
        <rFont val="Times New Roman"/>
        <family val="1"/>
      </rPr>
      <t>Flat 6 sitout drop inner</t>
    </r>
  </si>
  <si>
    <r>
      <rPr>
        <b/>
        <sz val="12"/>
        <rFont val="Times New Roman"/>
        <family val="1"/>
      </rPr>
      <t>Block 3</t>
    </r>
    <r>
      <rPr>
        <sz val="12"/>
        <rFont val="Times New Roman"/>
        <family val="1"/>
      </rPr>
      <t xml:space="preserve">   Flat 5 &amp; 7 sitout drop inner</t>
    </r>
  </si>
  <si>
    <r>
      <rPr>
        <b/>
        <sz val="12"/>
        <rFont val="Times New Roman"/>
        <family val="1"/>
      </rPr>
      <t>Block 4</t>
    </r>
    <r>
      <rPr>
        <sz val="12"/>
        <rFont val="Times New Roman"/>
        <family val="1"/>
      </rPr>
      <t xml:space="preserve">   Flat 7 sitout drop inner</t>
    </r>
  </si>
  <si>
    <r>
      <t xml:space="preserve">Providing Precast concrete slab for cupboard  ward robs shelves, cover slab for chambers, baffle walls side slabs of boxing around windows and other similar works in Standardized concrete mix M20 grade using hard broken stone jelly of size 10mm and less for the following thickness including precasting, moulding, curing, finishing and fixing in position complying with relevant standard specifications etc., </t>
    </r>
    <r>
      <rPr>
        <b/>
        <sz val="12"/>
        <rFont val="Times New Roman"/>
        <family val="1"/>
      </rPr>
      <t>I. 40mm thick.</t>
    </r>
  </si>
  <si>
    <r>
      <t xml:space="preserve">Providing and laying in position </t>
    </r>
    <r>
      <rPr>
        <b/>
        <sz val="12"/>
        <rFont val="Times New Roman"/>
        <family val="1"/>
      </rPr>
      <t>Standardized concrete Mix M20 Grade</t>
    </r>
    <r>
      <rPr>
        <sz val="12"/>
        <rFont val="Times New Roman"/>
        <family val="1"/>
      </rPr>
      <t xml:space="preserve"> in accordance with IS 456-2000 using 20mm down geaded HBSJ for all RCC Items of works but excluding cost of reinforcement grill and also including laying, vibrating, finishing, curing etc.,</t>
    </r>
  </si>
  <si>
    <r>
      <rPr>
        <b/>
        <sz val="12"/>
        <rFont val="Times New Roman"/>
        <family val="1"/>
      </rPr>
      <t>Block 3</t>
    </r>
    <r>
      <rPr>
        <sz val="12"/>
        <rFont val="Times New Roman"/>
        <family val="1"/>
      </rPr>
      <t xml:space="preserve">   Flat 5 sitout drop inner</t>
    </r>
  </si>
  <si>
    <r>
      <rPr>
        <b/>
        <sz val="12"/>
        <rFont val="Times New Roman"/>
        <family val="1"/>
      </rPr>
      <t xml:space="preserve">Block 4     </t>
    </r>
    <r>
      <rPr>
        <sz val="12"/>
        <rFont val="Times New Roman"/>
        <family val="1"/>
      </rPr>
      <t>Flat 7 sitout drop inner</t>
    </r>
  </si>
  <si>
    <t>Providing two legged scaffolding with casurina props and planks for the following height etc.,complete and as directed by the departmental officers.</t>
  </si>
  <si>
    <r>
      <rPr>
        <b/>
        <sz val="12"/>
        <rFont val="Times New Roman"/>
        <family val="1"/>
      </rPr>
      <t xml:space="preserve">Block 1     </t>
    </r>
    <r>
      <rPr>
        <sz val="12"/>
        <rFont val="Times New Roman"/>
        <family val="1"/>
      </rPr>
      <t xml:space="preserve">Flat 6 sitout drop </t>
    </r>
  </si>
  <si>
    <r>
      <rPr>
        <b/>
        <sz val="12"/>
        <rFont val="Times New Roman"/>
        <family val="1"/>
      </rPr>
      <t xml:space="preserve">Block 2     </t>
    </r>
    <r>
      <rPr>
        <sz val="12"/>
        <rFont val="Times New Roman"/>
        <family val="1"/>
      </rPr>
      <t>Flat 6 sitout drop</t>
    </r>
  </si>
  <si>
    <r>
      <rPr>
        <b/>
        <sz val="12"/>
        <rFont val="Times New Roman"/>
        <family val="1"/>
      </rPr>
      <t>Block 3</t>
    </r>
    <r>
      <rPr>
        <sz val="12"/>
        <rFont val="Times New Roman"/>
        <family val="1"/>
      </rPr>
      <t xml:space="preserve">   Flat 5 sitout drop </t>
    </r>
  </si>
  <si>
    <r>
      <rPr>
        <b/>
        <sz val="12"/>
        <rFont val="Times New Roman"/>
        <family val="1"/>
      </rPr>
      <t xml:space="preserve">Block 4     </t>
    </r>
    <r>
      <rPr>
        <sz val="12"/>
        <rFont val="Times New Roman"/>
        <family val="1"/>
      </rPr>
      <t>Flat 7 sitout drop</t>
    </r>
  </si>
  <si>
    <r>
      <rPr>
        <b/>
        <sz val="12"/>
        <rFont val="Times New Roman"/>
        <family val="1"/>
      </rPr>
      <t>Block 1</t>
    </r>
    <r>
      <rPr>
        <sz val="12"/>
        <rFont val="Times New Roman"/>
        <family val="1"/>
      </rPr>
      <t xml:space="preserve"> - Flat.2 Hall window </t>
    </r>
  </si>
  <si>
    <r>
      <rPr>
        <b/>
        <sz val="12"/>
        <rFont val="Times New Roman"/>
        <family val="1"/>
      </rPr>
      <t>Block 2</t>
    </r>
    <r>
      <rPr>
        <sz val="12"/>
        <rFont val="Times New Roman"/>
        <family val="1"/>
      </rPr>
      <t xml:space="preserve"> - Flat.1 Hall window</t>
    </r>
  </si>
  <si>
    <r>
      <rPr>
        <b/>
        <sz val="12"/>
        <rFont val="Times New Roman"/>
        <family val="1"/>
      </rPr>
      <t>Block 3</t>
    </r>
    <r>
      <rPr>
        <sz val="12"/>
        <rFont val="Times New Roman"/>
        <family val="1"/>
      </rPr>
      <t xml:space="preserve"> - Flat.2 Hall window</t>
    </r>
  </si>
  <si>
    <r>
      <rPr>
        <b/>
        <sz val="12"/>
        <rFont val="Times New Roman"/>
        <family val="1"/>
      </rPr>
      <t>Block 4</t>
    </r>
    <r>
      <rPr>
        <sz val="12"/>
        <rFont val="Times New Roman"/>
        <family val="1"/>
      </rPr>
      <t xml:space="preserve"> - Flat.2 Hall window</t>
    </r>
  </si>
  <si>
    <r>
      <rPr>
        <b/>
        <sz val="12"/>
        <rFont val="Times New Roman"/>
        <family val="1"/>
      </rPr>
      <t>Block 5</t>
    </r>
    <r>
      <rPr>
        <sz val="12"/>
        <rFont val="Times New Roman"/>
        <family val="1"/>
      </rPr>
      <t xml:space="preserve"> - Flat.1 Hall window</t>
    </r>
  </si>
  <si>
    <t>Supply and errection of Rotational Moulded Polyethylene water storage (HDPE Cylinderical vertical type) for outdoor use having capacity of 700 litres (excuding free board) of appoved brand with ISI mark with top lid with provision of locking,including necessary specials and fiitings for storing portable water etc, complete.</t>
  </si>
  <si>
    <t>39.30 x 1000 lit/ cum  = 39300 litres</t>
  </si>
  <si>
    <t>Say 5000 litre per 1 laod = 39300/5000</t>
  </si>
  <si>
    <r>
      <t xml:space="preserve">Labour  Charges  for  fixing of  UG  Cable  of  size  of  4  to 25 Sq.mm  and  2/3,3 1/2 and 4 core on wall / ceiling charges for fixing of UG cables with  necessary  MS clamps, brass screws including cost of materials and redoing the dismantled portion in the original position  etc., all complete and fixing of UG cables on walls and ceiling etc., as directed by the departmental officers. </t>
    </r>
    <r>
      <rPr>
        <b/>
        <sz val="12"/>
        <rFont val="Times New Roman"/>
        <family val="1"/>
      </rPr>
      <t>(Above ground level)</t>
    </r>
  </si>
  <si>
    <t>Providing Nitobond -EP epoxy bonding agent after washing the prepared surface with clean potable water, allowed drying ,mixing base and hardener of Nitobond - EP , applying over the surface using nylon brush.</t>
  </si>
  <si>
    <t>Provision repairs of existing PVC doors</t>
  </si>
  <si>
    <r>
      <t xml:space="preserve">Run off main with 2 wires of 4 Sqmm PVC insulated single core multi strand fire retardant flexible copper cable with ISI mark conforming to IS: 694/1990, 1.1 KV grade cable with continuous earth by means of 2.5 sqmm PVC insulated single core multi strand fire retardant flexible copper cablewith ISI mark conforming to IS: 694/1990, 1.1 KV grade cable in fully concealed 19/20mm dia rigid PVC conduit pipe with ISI mark etc. </t>
    </r>
    <r>
      <rPr>
        <b/>
        <sz val="12"/>
        <rFont val="Times New Roman"/>
        <family val="1"/>
      </rPr>
      <t>(Open wiring)</t>
    </r>
  </si>
  <si>
    <t>Block-1 to 5 staircase &amp; head room</t>
  </si>
  <si>
    <t>flats</t>
  </si>
  <si>
    <t>Supplying and fixing of 3mm hylem sheet of size 150mm x 100mm (6"x4") to covered the existing switch boards including cutting and fixing charges cost of all screws etc., all complete</t>
  </si>
  <si>
    <t>3 mm thick laminated Hylem sheet p-128 it-7a part-I</t>
  </si>
  <si>
    <t xml:space="preserve">Labour charges for cutting &amp; fixing </t>
  </si>
  <si>
    <t xml:space="preserve">a.) Brick walls under 3.00 m high                                                   </t>
  </si>
  <si>
    <t xml:space="preserve">Dismantling the Reinforced cement concrete and clearing away and carefully stacking the materials useful for reuse and premeasurement and removing the debries as per the instruction of departmental officers.  </t>
  </si>
  <si>
    <t xml:space="preserve">Dismantling  the  existing Lime concrete and stacking the desegregated unwanted materials neatly at site of work. </t>
  </si>
  <si>
    <t>Dismantling the existing One course pressed tile roof finish in cement mortar over RCC roof slab including labour charges and carefully removing the debris away from site etc., complete.</t>
  </si>
  <si>
    <t xml:space="preserve">Weathering course with concrete broken brick jelly 20mm gauge in pure burnt lime stone slaked and screenedover RCC roof slab with proportion of brick jelly to lime (fat lime) being 32:12 1/2 by volume well beaten with wooden beaters for giving the required slope. </t>
  </si>
  <si>
    <r>
      <t xml:space="preserve">Providing </t>
    </r>
    <r>
      <rPr>
        <b/>
        <sz val="12"/>
        <rFont val="Times New Roman"/>
        <family val="1"/>
      </rPr>
      <t xml:space="preserve">Nitozinc primer </t>
    </r>
    <r>
      <rPr>
        <sz val="12"/>
        <rFont val="Times New Roman"/>
        <family val="1"/>
      </rPr>
      <t>coat with two component epoxy zinc rich primer over the prepared reinforcement bars after mixing the base and hardner mechanically using heavy duty slow speed stirrer and applying the same using a stiff bristle brush to ensure an unbroken coating.</t>
    </r>
  </si>
  <si>
    <t>Brick partition wall in Cement Mortar 1:4, 110mm thick for super structure in the following floors using kiln burnt country bricks of size 8¾”x4¼”x2¾” (22x11x7cm) including labour for fixing the doors, windows and ventilator frames in position, fixing of hold fasts, scaffoldings, curing etc., complete in all respect complying with relevant standard specifications and drawings.</t>
  </si>
  <si>
    <t>Supply, delivery and fixing of cuddappah slab sink of size 600mmx600mmx200mm thick 32mm dia ‘B’ class G.I. waste water pipe and 32 mm dia C.P. waste coupling (sample should be got approved by the Executive Engineer before use) true to spirit level including finishing neatly, and fixing in position complying with relevant standard specifications etc., complete in all floors.</t>
  </si>
  <si>
    <t>Supply and delivery of following Electric Ceiling fan with ISI mark with blades and double ball bearing, capacitor, etc., complete with 300mm down rod, canopies, capacitor, shackle blades with electronic dimmer regulator.
a) 48" Electric fan 1200mm sweep.</t>
  </si>
  <si>
    <t xml:space="preserve">Cleaning of the existing septic tank by using compressor septic tank pump of 5000 liters capacity tanker lorry including loading, cost of hire charges for machinares, labour charges and conveyance the septic tank sluge away from Town and as directed by the departmental officers. .                                 </t>
  </si>
  <si>
    <t>Estimate No: DR/4/2022-2023 PCR work</t>
  </si>
  <si>
    <r>
      <t>Run off main with 2 wires of 4 Sqmm PVC insulated single core multi strand fire retardant flexible copper cable with ISI mark conforming to IS: 694/1990, 1.1 KV grade cable with continuous earth by means of 2.5 sqmm PVC insulated single core multi strand fire retardant flexible copper cablewith ISI mark conforming to IS: 694/1990, 1.1 KV grade cable in fully concealed 19/20mm dia rigid PVC conduit pipe with ISI mark etc.</t>
    </r>
    <r>
      <rPr>
        <b/>
        <sz val="12"/>
        <rFont val="Times New Roman"/>
        <family val="1"/>
      </rPr>
      <t xml:space="preserve"> (Open wiring)</t>
    </r>
  </si>
  <si>
    <t>Add third floor extra height</t>
  </si>
  <si>
    <t>D/F police station side wall</t>
  </si>
  <si>
    <t>Sitout inner 3 sides</t>
  </si>
  <si>
    <t>D/f Sitout open</t>
  </si>
  <si>
    <t>Supplying and filling in foundation and basement with gravel in layers of 150 mm thickness well watered, rammed and consolidated complying with relavant standard specifications including cost of supplying gravel and as directed by the departmental officers</t>
  </si>
  <si>
    <t>PC/HC quarters block 1 to 5 front side</t>
  </si>
  <si>
    <t>D/f cement concrete road</t>
  </si>
  <si>
    <t>D/f approch</t>
  </si>
  <si>
    <t>PC/HC quarters block 1 to 5 rear side</t>
  </si>
  <si>
    <t>ROFF NSA ADHESIVE</t>
  </si>
  <si>
    <t>KG</t>
  </si>
  <si>
    <t>Plastering in CM 1:3, 12mm tk. mixed with water proof compound at 2% by weight of cement for sump including scaffolding curing, finishing etc., complete in all respects and complying with standard specifications.</t>
  </si>
  <si>
    <t>Providing Nitobond - EP epoxy bonding agent after washing the prepared surface with clean potable water, allowed drying ,mixing base and hardener of Nitobond - EP , applying over the surface using nylon brush.</t>
  </si>
  <si>
    <t>Flat 13 &amp; 14</t>
  </si>
  <si>
    <t>Block No.5 - Flat 2 &amp; 7</t>
  </si>
  <si>
    <t>Block No.1 - Flat 2,4,12 &amp; 13</t>
  </si>
  <si>
    <t>Block No.3 - Flat 6,9 &amp; 12</t>
  </si>
  <si>
    <t>Block No.2 - Flat 1,13 &amp; 15</t>
  </si>
  <si>
    <t>Block No.4 - Flat 2,4,6,7,10,11 &amp; 15</t>
  </si>
  <si>
    <t>D/f Sitout front side</t>
  </si>
  <si>
    <t>D/f Rear side</t>
  </si>
  <si>
    <t>D/f Inspection chambers (PP inside)</t>
  </si>
  <si>
    <t>D/f Inspection chambers (outer)</t>
  </si>
  <si>
    <t>PWD SR 2022-2023, P.21 (244 + 5%)</t>
  </si>
  <si>
    <t>PWD SR 2022-2023, P.22 (6380 + 5%)</t>
  </si>
  <si>
    <t>PWD SR 2022-2023, P.22 (419 + 5%)</t>
  </si>
  <si>
    <t>PWD SR 2022-2023, P.22 (52.50 + 5%)</t>
  </si>
  <si>
    <t>PWD SR 2022-2023, P.22 (305 + 5%)</t>
  </si>
  <si>
    <t>PWD SR 2022-2023, P.22 (22 + 5%)</t>
  </si>
  <si>
    <t>Clean removal of cement plaster from walls and racking out joints 20mm deep or from terraced roofs racking out joints 12mm deep etc.</t>
  </si>
  <si>
    <t>PWD SR 2022-2023, P.25 (7.30 + 5%)</t>
  </si>
  <si>
    <t>b) 9 watts LED bulb  (PWD SR 2022-2023 P.115)</t>
  </si>
  <si>
    <t>5 A 5 pin non - inter locking switch and plug ( flush type ) part - c (I a) + part - d (I a)( Rs. 194.50/12 + 24.10) p-118 +123 part d a</t>
  </si>
  <si>
    <t>PWD SR 2022-2023, P.No.124.</t>
  </si>
  <si>
    <t>D/f Sullage drain for kitchen block 1 to 4</t>
  </si>
  <si>
    <t>D/f Sullage drain for kitchen</t>
  </si>
  <si>
    <t>Supplying &amp; Fixing of Terracotta Jolly (not below 50mm thick) of best quality and fixing in position with cement paste and redoxide putty including cost of all floor(The Terra Cotta Jally Quality And Design shall be got approved by the departmental officers.</t>
  </si>
  <si>
    <r>
      <t xml:space="preserve">Supplying and fixing of </t>
    </r>
    <r>
      <rPr>
        <b/>
        <sz val="11"/>
        <rFont val="Calibri"/>
        <family val="2"/>
        <scheme val="minor"/>
      </rPr>
      <t xml:space="preserve">5 Amps flush type two way switch </t>
    </r>
    <r>
      <rPr>
        <sz val="11"/>
        <rFont val="Calibri"/>
        <family val="2"/>
        <scheme val="minor"/>
      </rPr>
      <t>including all materials and labour charges</t>
    </r>
  </si>
  <si>
    <t xml:space="preserve"> 3-10mm H.B.JELLY</t>
  </si>
  <si>
    <t xml:space="preserve">Standardised concrete mix M20 </t>
  </si>
  <si>
    <t>Standardised concrete mix M20  using 20mmHB JELLY     (with out vibrating charges)</t>
  </si>
  <si>
    <t>Providing White/Color ceramic floor tiles (Anti-skid) of</t>
  </si>
  <si>
    <r>
      <t xml:space="preserve">Providing Precast concrete slab for cupboard  ward robs shelves, cover slab for chambers, baffle walls side slabs of boxing around windows and other similar works in Standardized concrete mix M20 grade using hard broken stone jelly of size 10mm and less for the following thickness including precasting, moulding, curing, finishing and fixing in position complying with relevant standard specifications etc.,  </t>
    </r>
    <r>
      <rPr>
        <b/>
        <sz val="12"/>
        <rFont val="Times New Roman"/>
        <family val="1"/>
      </rPr>
      <t>I. 40MM THICK</t>
    </r>
  </si>
  <si>
    <r>
      <t xml:space="preserve">Precast cement concrete Jolly ventilator in cement concrete 1:2:4 (One of cement, two of sand, and four of hard broken stone jelly) using 20mm gauge hard broken stone jelly for the following thickness excluding the cost and fabrication of reinforcement grills but including precasting, moulding, curing, finrshing and fixing in position complying with relevant standard specifications etc., complete in the following floors. </t>
    </r>
    <r>
      <rPr>
        <b/>
        <sz val="12"/>
        <rFont val="Times New Roman"/>
        <family val="1"/>
      </rPr>
      <t>50mm thick</t>
    </r>
    <r>
      <rPr>
        <sz val="12"/>
        <rFont val="Times New Roman"/>
        <family val="1"/>
      </rPr>
      <t xml:space="preserve">
</t>
    </r>
  </si>
  <si>
    <r>
      <t xml:space="preserve">Providing and laying in position </t>
    </r>
    <r>
      <rPr>
        <b/>
        <sz val="12"/>
        <rFont val="Times New Roman"/>
        <family val="1"/>
      </rPr>
      <t>Standardized concrete Mix M20 Grade</t>
    </r>
    <r>
      <rPr>
        <sz val="12"/>
        <rFont val="Times New Roman"/>
        <family val="1"/>
      </rPr>
      <t xml:space="preserve"> in accordance with IS 456-2000 using 20mm down geaded HBSJ for all RCC Items of works but excluding cost of reinforcement grill and also including laying,vibrating,finishing,curing etc.,</t>
    </r>
  </si>
  <si>
    <r>
      <t>Supplying and fixing of Indian Water Closet white glazed (oriya type) of size 580mmx440mm of approved make with ISI mark with PVC SWR grade P or S trap confirming to IS 2556 part 12, including concrete packing filling portion with earth, flooring the area with 75mm thicf brick jelly concrete in CC 1:8:16 (One of cement, eight of sand and sixteen of brick jelly) using 40mm size brick jelly and top left rough to receive the floor plastering but including antisyphonage connection, curing etc., all complete and as directed by the departmental officers.</t>
    </r>
    <r>
      <rPr>
        <b/>
        <sz val="12"/>
        <rFont val="Times New Roman"/>
        <family val="1"/>
      </rPr>
      <t xml:space="preserve"> (In Ground Floor)</t>
    </r>
  </si>
  <si>
    <r>
      <t xml:space="preserve">Supplying and fixing of Indian Water Closet white glazed (oriya type) of size 580 mm X 440 mm of approved make with ISI mark (to be got approved from EE before use) with PVC SWR grade P or S trap confirming to IS 2556 part 12,, including concrete filling the sunk portion with brick jelly lime concrete proportion of brick jelly to lime being 32:12½ by volume (32 cft of 20mm gauge brick jelly and 12 ½ cft of slaked lime) (No sand) and top 75mm thick brick jelly concrete in CC 1:8:16 (one of cement, eight of sand and sixteen of broken brick jelly) using 40mm size brick jelly including plastering the sides of sunk portion in Cm 1:3 (one of cement and three of sand) 12mm thick mixed with water proofing compound at 2Kg / m2 and top left rough to receive the floor plastering but including antisyphonage connection, one coat of bitumen for the sides, bottom and curing etc., complete in all floors. </t>
    </r>
    <r>
      <rPr>
        <b/>
        <sz val="12"/>
        <rFont val="Times New Roman"/>
        <family val="1"/>
      </rPr>
      <t>(Other than  ground floor)</t>
    </r>
  </si>
  <si>
    <t>Block 2 &amp; 3</t>
  </si>
  <si>
    <t>Block 1 &amp; 4</t>
  </si>
  <si>
    <t xml:space="preserve">Pointing the top of Pressed tile roof with  CM 1:3,12mm thick with waterproof compound 2% of cement to the existing roof including cost of all necessary groove cutting and finishing etc, complete  </t>
  </si>
  <si>
    <t xml:space="preserve">Block 1 to 5 front side </t>
  </si>
  <si>
    <t>D/f Cement Concrete road</t>
  </si>
  <si>
    <t xml:space="preserve">Block 1 to 5 rear side </t>
  </si>
  <si>
    <t xml:space="preserve">Pointing the top of Pressed tile roof with  CM 1:3,12mm thick with waterproof compound 2% of cement to the existing roof including cost of all necessary groove cutting and finishing etc, complete. </t>
  </si>
  <si>
    <t>Day</t>
  </si>
  <si>
    <t>Hire charges for tractor with trailer for unloading surplus earth including cost of Diesel, oil &amp; driver charges etc., complete.</t>
  </si>
  <si>
    <t>Special Ceiling plastering in cement mortar 1:3, 10mm thick for bottom of roof, stair, waist, landing and sunshades in all floors finished with near cement including hacking the areas providing band cornice, scaffolding, curing etc., complete.</t>
  </si>
  <si>
    <t>Supply and errection of Rotational Moulded Polyethylene water storage (HDPE Cylinderical vertical type) for outdoor use having capacity of 700 litres (excuding free board) of appoved brand with ISI mark with top lid with provision of locking,including necessary specials and fiitings for storing portable water etc., complete.</t>
  </si>
  <si>
    <t>Flats</t>
  </si>
  <si>
    <t>UPVC Non Pressure  pipe of SN8 SDR 34 (S 16.5) as per IS 15328/2003.</t>
  </si>
  <si>
    <t>Charges for assembling and fixing of ceiling fan of different sweep with necessary connections and fixing of fan regulator on the existing board etc., all complete (Excluding cost of fan)</t>
  </si>
  <si>
    <t>Front side</t>
  </si>
  <si>
    <t>DETAILED ESTIMATE</t>
  </si>
  <si>
    <t xml:space="preserve">Plastering in CM 1:3, 12mm thick mixed with water proof compound at 2% by weight of cement for sump including scaffolding curing, finishing etc., complete in all respects and complying with standard specifications </t>
  </si>
  <si>
    <r>
      <t xml:space="preserve">   </t>
    </r>
    <r>
      <rPr>
        <u val="double"/>
        <sz val="14"/>
        <rFont val="Times New Roman"/>
        <family val="1"/>
      </rPr>
      <t>SALEM DIVISION</t>
    </r>
  </si>
  <si>
    <t>PAINTING ONE COAT OVER OLD           (as per PWD Standard Data)</t>
  </si>
  <si>
    <r>
      <t xml:space="preserve">Supplying and fixing of </t>
    </r>
    <r>
      <rPr>
        <b/>
        <sz val="11"/>
        <rFont val="Calibri"/>
        <family val="2"/>
        <scheme val="minor"/>
      </rPr>
      <t xml:space="preserve">5 Amps flush type two way switch </t>
    </r>
    <r>
      <rPr>
        <sz val="11"/>
        <rFont val="Calibri"/>
        <family val="2"/>
        <scheme val="minor"/>
      </rPr>
      <t>including all materials and labour charges.</t>
    </r>
  </si>
  <si>
    <t>Supplying and fixing of Bus bar panel boardc100 Amps capacity made up of 16 SWG MS box of size 18''x15'' for single phase 2 wires system with 25mm x 3mm tin coated copper flats for phase and neutral including interconnections by copper flat, labour charges etc., all complete.</t>
  </si>
  <si>
    <t>Quotation</t>
  </si>
  <si>
    <t>b.) Removing and cleaning of human extreta around the inspection chambers.</t>
  </si>
  <si>
    <t>c.) Removing and cleaning the Dry waste mateials from the scheme area (front side).</t>
  </si>
  <si>
    <t>d.) Cleaning the existing Green Algae from the existing outer wall.</t>
  </si>
  <si>
    <t>e.) Removing &amp; cleaning and stocking the existing waste materials, Slushy waste, plants around the OHT and over the OHT.</t>
  </si>
  <si>
    <t>f.) Levelling the surplus earth in front of the scheme area after removel of garbages.</t>
  </si>
  <si>
    <t>SUB TOTAL - I</t>
  </si>
  <si>
    <t>SUB TOTAL - II</t>
  </si>
  <si>
    <t>Provision for Removing the existing garbages, dry waste materials mixed with slushy mud, wet waste materials, Removing and cleaning of human excreta around the inspection chambers, scrapping the green Algae from walls, Cleaning of terrace (Plants &amp; Algae), existing PVC pipe realignment, Cleaning the waste material away from the scheme area and levelling the scheme area.</t>
  </si>
  <si>
    <r>
      <t xml:space="preserve">Finishing top of roof with one course of Hydraulic Pressed Tiles of approved superior quality of size 23cmx 23cmx20mm thick laid over weathering course in cm 1:3, 12mm thick mixed with water proofing compound at 2% by weight of cement used and pointed neatly with the same cement mortar mixed with water proofing compound, </t>
    </r>
    <r>
      <rPr>
        <b/>
        <sz val="12"/>
        <rFont val="Times New Roman"/>
        <family val="1"/>
      </rPr>
      <t>Polymer SBR Ponding agent</t>
    </r>
    <r>
      <rPr>
        <sz val="12"/>
        <rFont val="Times New Roman"/>
        <family val="1"/>
      </rPr>
      <t xml:space="preserve"> including curing etc., as per standard specifications.</t>
    </r>
  </si>
  <si>
    <t>Finishing top of roof with one course of Hydraulic Pressed Tiles of approved superior quality of size 23cmx 23cmx20mm thick laid over weathering course in cm 1:3 12mm thick mixed with water proofing compound, Polymer SBR Ponding agent   including curing etc.,</t>
  </si>
  <si>
    <r>
      <t>Supplying and fixing of colour ceramic tiles c</t>
    </r>
    <r>
      <rPr>
        <b/>
        <sz val="12"/>
        <rFont val="Times New Roman"/>
        <family val="1"/>
      </rPr>
      <t xml:space="preserve">olour ceramic tiles of size 305x305x6mm Anti skid </t>
    </r>
    <r>
      <rPr>
        <sz val="12"/>
        <rFont val="Times New Roman"/>
        <family val="1"/>
      </rPr>
      <t>without corrugated design for flooring and other similar works (best approved quality colour and shade shall be got approved from the EE before using) over cement 1:3 (one cement and three of sand) 20mm thick including  fixing in position, cutting the tiles to the required size wherever necessary, pointing the joints with grout</t>
    </r>
    <r>
      <rPr>
        <b/>
        <sz val="12"/>
        <rFont val="Times New Roman"/>
        <family val="1"/>
      </rPr>
      <t xml:space="preserve"> (EPOXY Grout)</t>
    </r>
    <r>
      <rPr>
        <sz val="12"/>
        <rFont val="Times New Roman"/>
        <family val="1"/>
      </rPr>
      <t xml:space="preserve"> curing, finishing etc., all complete and as directed by the departmental officers.</t>
    </r>
  </si>
  <si>
    <r>
      <t xml:space="preserve">Supplying and fixing of </t>
    </r>
    <r>
      <rPr>
        <b/>
        <sz val="12"/>
        <rFont val="Times New Roman"/>
        <family val="1"/>
      </rPr>
      <t>Colour glazed tiles of size 300x200x6mm</t>
    </r>
    <r>
      <rPr>
        <sz val="12"/>
        <rFont val="Times New Roman"/>
        <family val="1"/>
      </rPr>
      <t xml:space="preserve"> (best approved quality and the same shall be got approved from the Executive Engineer before using) over cement plastering in CM 1:2 (one of cement and two of sand) 10mm thick including fixing in position, cutting the tiles to the reqauired size wherever necessary, pointing the joints with Grout (Tile joint filler), curing, finishing etc., all complete and as directed by the departmental officers.</t>
    </r>
  </si>
  <si>
    <r>
      <t xml:space="preserve">Painting the old walls with </t>
    </r>
    <r>
      <rPr>
        <b/>
        <sz val="12"/>
        <rFont val="Times New Roman"/>
        <family val="1"/>
      </rPr>
      <t>two coats of Oil bound distember</t>
    </r>
    <r>
      <rPr>
        <sz val="12"/>
        <rFont val="Times New Roman"/>
        <family val="1"/>
      </rPr>
      <t xml:space="preserve"> of approved brand over old wall surfaces including cost of paints, putty, brushes, watering, curing, etc., all complete as directed by the departmental officers. </t>
    </r>
  </si>
  <si>
    <r>
      <t xml:space="preserve">Painting the old walls with </t>
    </r>
    <r>
      <rPr>
        <b/>
        <sz val="12"/>
        <rFont val="Times New Roman"/>
        <family val="1"/>
      </rPr>
      <t>One coat of Oil bound distember</t>
    </r>
    <r>
      <rPr>
        <sz val="12"/>
        <rFont val="Times New Roman"/>
        <family val="1"/>
      </rPr>
      <t xml:space="preserve"> of approved brand over old wall surfaces including cost of paints, putty, brushes, watering, curing, etc., all complete as directed by the departmental officers. </t>
    </r>
  </si>
  <si>
    <r>
      <t>Supplying and fixing 40amps Earth Leakage Circuit Breaker/Residual Current Circuit Breaker (ELCB/ RCCB) 30 milli Amps sensitive 6KA breaking capacity with ISI marked single phase unit (IS 12640) for incoming, 2 Nos. 6 amps single pole ‘B’ series miniature circuit breaker for outgoing lighting 1 No 16 amps single pole miniature circuit ‘C’ series breaker ISI marked (IS 8828) for power plugs outgoing in suitable breaking capacity of MCB should have 9 KA</t>
    </r>
    <r>
      <rPr>
        <b/>
        <sz val="12"/>
        <rFont val="Times New Roman"/>
        <family val="1"/>
      </rPr>
      <t xml:space="preserve"> (Fixed in the existing board - MCB and ELCB/RCCB should be of same manufacture).</t>
    </r>
  </si>
  <si>
    <r>
      <t xml:space="preserve">Supplying and fixing of </t>
    </r>
    <r>
      <rPr>
        <b/>
        <sz val="11"/>
        <rFont val="Times New Roman"/>
        <family val="1"/>
      </rPr>
      <t>Colour ceramic tiles of size 305x305x6mm Anti skid</t>
    </r>
    <r>
      <rPr>
        <sz val="11"/>
        <rFont val="Times New Roman"/>
        <family val="1"/>
      </rPr>
      <t xml:space="preserve"> without corrugated design for flooring and other similar works (best approved quality colour and shade shall be got approved from the EE before using) tile should be fixed over existing mosaic surfaces or levelled cement based surfaces by using polymer modified, cement-based thin-set tile adhesive which is recommended for tile on tile application &amp; conforming to IS 15477: 2019 -Type 1 &amp; EN 12004 - C1T (Roff New Non-skid Adhesive) maintaining a minimum bed thickness of 3mm and maximum bed thickness of 12 mm, application as per manufacturer’s installation methodology by giving space between two tiles with 2 mm or 3 mm spacers, Providing and grouting tile joints 3 mm width, for general purpose/any vibration prone area, by using a three component Epoxy based (Roff Rainbow Tile Mate Epoxy Grout), stainless &amp; chemical resistant tile grout, mixed thoroughtly (Base + Hardener + Filler component) as per manufacturer specifications, press firmly into the tile joints using a hard rubber trowel ensuring complete fill of joints and remove excess grout using soap solution with sponge.</t>
    </r>
  </si>
  <si>
    <t xml:space="preserve">Provision for re-fixing the existing PVC tank, Renovation of existing EB service board alignment, re-fixing of water pipe lines.  </t>
  </si>
  <si>
    <t>Supplying &amp; Fixing of Terracotta Jolly (not below 50mm thick) of best quality and fixing in position with cement paste and redoxide putty including cost of all floor (The Terra Cotta Jally Quality And Design Shall Be Got approved By The Departmental Officers</t>
  </si>
  <si>
    <r>
      <t xml:space="preserve">Precast cement concrete Jolly ventilator in cement concrete 1:2:4 (One of cement, two of sand, and four of hard broken stone jelly) using 20mm gauge hard broken stone jelly for the following thickness excluding the cost and fabrication of reinforcement grills but including precasting, moulding, curing, finishing etc., complete in the following floors. </t>
    </r>
    <r>
      <rPr>
        <b/>
        <sz val="12"/>
        <rFont val="Times New Roman"/>
        <family val="1"/>
      </rPr>
      <t>50mm thick</t>
    </r>
    <r>
      <rPr>
        <sz val="12"/>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</si>
</sst>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2" formatCode="_(&quot;$&quot;* #,##0_);_(&quot;$&quot;* \(#,##0\);_(&quot;$&quot;* &quot;-&quot;_);_(@_)"/>
    <numFmt numFmtId="164" formatCode="0.000"/>
    <numFmt numFmtId="165" formatCode="0.00_)"/>
    <numFmt numFmtId="166" formatCode="0.0"/>
    <numFmt numFmtId="167" formatCode="&quot;Rs.&quot;\ #,##0;&quot;Rs.&quot;\ \-#,##0"/>
  </numFmts>
  <fonts count="25" x14ac:knownFonts="1">
    <font>
      <sz val="11"/>
      <color theme="1"/>
      <name val="Calibri"/>
      <family val="2"/>
      <scheme val="minor"/>
    </font>
    <font>
      <sz val="10"/>
      <name val="Arial"/>
      <family val="2"/>
    </font>
    <font>
      <sz val="10"/>
      <name val="Arial"/>
      <family val="2"/>
    </font>
    <font>
      <sz val="11"/>
      <name val="Calibri"/>
      <family val="2"/>
      <scheme val="minor"/>
    </font>
    <font>
      <b/>
      <sz val="11"/>
      <name val="Calibri"/>
      <family val="2"/>
      <scheme val="minor"/>
    </font>
    <font>
      <sz val="12"/>
      <name val="Times New Roman"/>
      <family val="1"/>
    </font>
    <font>
      <sz val="11"/>
      <name val="Times New Roman"/>
      <family val="1"/>
    </font>
    <font>
      <sz val="11"/>
      <color theme="1"/>
      <name val="Calibri"/>
      <family val="2"/>
      <scheme val="minor"/>
    </font>
    <font>
      <sz val="12"/>
      <name val="Helv"/>
    </font>
    <font>
      <b/>
      <sz val="12"/>
      <name val="Calibri"/>
      <family val="2"/>
      <scheme val="minor"/>
    </font>
    <font>
      <u val="double"/>
      <sz val="14"/>
      <name val="Times New Roman"/>
      <family val="1"/>
    </font>
    <font>
      <sz val="13"/>
      <name val="Times New Roman"/>
      <family val="1"/>
    </font>
    <font>
      <u val="double"/>
      <sz val="13"/>
      <name val="Times New Roman"/>
      <family val="1"/>
    </font>
    <font>
      <sz val="14"/>
      <name val="Times New Roman"/>
      <family val="1"/>
    </font>
    <font>
      <b/>
      <sz val="12"/>
      <name val="Times New Roman"/>
      <family val="1"/>
    </font>
    <font>
      <b/>
      <vertAlign val="superscript"/>
      <sz val="12"/>
      <name val="Times New Roman"/>
      <family val="1"/>
    </font>
    <font>
      <b/>
      <u val="double"/>
      <sz val="12"/>
      <name val="Times New Roman"/>
      <family val="1"/>
    </font>
    <font>
      <i/>
      <sz val="12"/>
      <name val="Times New Roman"/>
      <family val="1"/>
    </font>
    <font>
      <b/>
      <i/>
      <sz val="12"/>
      <name val="Times New Roman"/>
      <family val="1"/>
    </font>
    <font>
      <sz val="11"/>
      <color rgb="FFFF0000"/>
      <name val="Calibri"/>
      <family val="2"/>
      <scheme val="minor"/>
    </font>
    <font>
      <b/>
      <u/>
      <sz val="13"/>
      <name val="Times New Roman"/>
      <family val="1"/>
    </font>
    <font>
      <b/>
      <sz val="11"/>
      <name val="Times New Roman"/>
      <family val="1"/>
    </font>
    <font>
      <sz val="10"/>
      <name val="Times New Roman"/>
      <family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style="thin">
        <color indexed="64"/>
      </top>
      <bottom style="thin">
        <color indexed="64"/>
      </bottom>
      <diagonal/>
    </border>
  </borders>
  <cellStyleXfs count="33">
    <xf numFmtId="0" fontId="0"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165" fontId="8" fillId="0" borderId="0"/>
    <xf numFmtId="6" fontId="1" fillId="0" borderId="0" applyFont="0" applyFill="0" applyBorder="0" applyAlignment="0" applyProtection="0"/>
    <xf numFmtId="42" fontId="8" fillId="0" borderId="0"/>
    <xf numFmtId="167" fontId="8" fillId="0" borderId="0"/>
    <xf numFmtId="0" fontId="7" fillId="0" borderId="0"/>
    <xf numFmtId="0" fontId="1" fillId="0" borderId="0"/>
    <xf numFmtId="0" fontId="1" fillId="0" borderId="0"/>
    <xf numFmtId="0" fontId="7" fillId="0" borderId="0"/>
    <xf numFmtId="0" fontId="1" fillId="0" borderId="0"/>
    <xf numFmtId="165" fontId="8" fillId="0" borderId="0"/>
    <xf numFmtId="0" fontId="7" fillId="0" borderId="0"/>
    <xf numFmtId="0" fontId="1" fillId="0" borderId="0"/>
    <xf numFmtId="0" fontId="1" fillId="0" borderId="0"/>
    <xf numFmtId="0" fontId="7" fillId="0" borderId="0"/>
    <xf numFmtId="0" fontId="8" fillId="0" borderId="0"/>
    <xf numFmtId="0" fontId="8" fillId="0" borderId="0"/>
    <xf numFmtId="0" fontId="8" fillId="0" borderId="0"/>
    <xf numFmtId="0" fontId="8" fillId="0" borderId="0"/>
    <xf numFmtId="164" fontId="8" fillId="0" borderId="0"/>
    <xf numFmtId="0" fontId="1" fillId="0" borderId="0"/>
    <xf numFmtId="0" fontId="1" fillId="0" borderId="0"/>
    <xf numFmtId="165" fontId="8" fillId="0" borderId="0"/>
    <xf numFmtId="9" fontId="1" fillId="0" borderId="0" applyFont="0" applyFill="0" applyBorder="0" applyAlignment="0" applyProtection="0"/>
    <xf numFmtId="9" fontId="1" fillId="0" borderId="0" applyFont="0" applyFill="0" applyBorder="0" applyAlignment="0" applyProtection="0"/>
  </cellStyleXfs>
  <cellXfs count="558">
    <xf numFmtId="0" fontId="0" fillId="0" borderId="0" xfId="0"/>
    <xf numFmtId="0" fontId="3" fillId="0" borderId="0" xfId="0" applyFont="1"/>
    <xf numFmtId="2" fontId="3" fillId="0" borderId="0" xfId="0" applyNumberFormat="1" applyFont="1"/>
    <xf numFmtId="0" fontId="4" fillId="0" borderId="0" xfId="0" applyFont="1"/>
    <xf numFmtId="2" fontId="4" fillId="0" borderId="0" xfId="0" applyNumberFormat="1" applyFont="1"/>
    <xf numFmtId="0" fontId="0" fillId="0" borderId="0" xfId="0" applyAlignment="1">
      <alignment wrapText="1"/>
    </xf>
    <xf numFmtId="0" fontId="3" fillId="0" borderId="0" xfId="5" applyFont="1" applyAlignment="1">
      <alignment vertical="center" wrapText="1"/>
    </xf>
    <xf numFmtId="2" fontId="3" fillId="0" borderId="0" xfId="5" applyNumberFormat="1" applyFont="1" applyAlignment="1">
      <alignment vertical="center" wrapText="1"/>
    </xf>
    <xf numFmtId="2" fontId="3" fillId="0" borderId="0" xfId="5" applyNumberFormat="1" applyFont="1" applyAlignment="1">
      <alignment vertical="top" wrapText="1"/>
    </xf>
    <xf numFmtId="0" fontId="3" fillId="0" borderId="0" xfId="5" applyFont="1" applyAlignment="1">
      <alignment vertical="top" wrapText="1"/>
    </xf>
    <xf numFmtId="2" fontId="3" fillId="0" borderId="0" xfId="5" applyNumberFormat="1" applyFont="1" applyAlignment="1">
      <alignment horizontal="right" vertical="top" wrapText="1"/>
    </xf>
    <xf numFmtId="0" fontId="4" fillId="0" borderId="0" xfId="5" applyFont="1" applyAlignment="1">
      <alignment vertical="center" wrapText="1"/>
    </xf>
    <xf numFmtId="2" fontId="4" fillId="0" borderId="0" xfId="5" applyNumberFormat="1" applyFont="1" applyAlignment="1">
      <alignment vertical="center" wrapText="1"/>
    </xf>
    <xf numFmtId="0" fontId="3" fillId="0" borderId="0" xfId="5" applyFont="1" applyAlignment="1">
      <alignment wrapText="1"/>
    </xf>
    <xf numFmtId="2" fontId="3" fillId="0" borderId="0" xfId="5" applyNumberFormat="1" applyFont="1" applyAlignment="1">
      <alignment wrapText="1"/>
    </xf>
    <xf numFmtId="0" fontId="4" fillId="0" borderId="0" xfId="5" applyFont="1" applyAlignment="1">
      <alignment wrapText="1"/>
    </xf>
    <xf numFmtId="2" fontId="4" fillId="0" borderId="0" xfId="5" applyNumberFormat="1" applyFont="1" applyAlignment="1">
      <alignment wrapText="1"/>
    </xf>
    <xf numFmtId="2" fontId="0" fillId="0" borderId="0" xfId="0" applyNumberFormat="1"/>
    <xf numFmtId="0" fontId="5" fillId="0" borderId="0" xfId="0" applyFont="1"/>
    <xf numFmtId="0" fontId="5" fillId="0" borderId="0" xfId="1" applyFont="1"/>
    <xf numFmtId="0" fontId="6" fillId="0" borderId="0" xfId="0" applyFont="1"/>
    <xf numFmtId="0" fontId="5" fillId="0" borderId="0" xfId="1" applyFont="1" applyAlignment="1">
      <alignment horizontal="center"/>
    </xf>
    <xf numFmtId="0" fontId="5" fillId="0" borderId="0" xfId="1" applyFont="1" applyAlignment="1">
      <alignment horizontal="right"/>
    </xf>
    <xf numFmtId="0" fontId="5" fillId="0" borderId="0" xfId="1" applyFont="1" applyFill="1" applyAlignment="1">
      <alignment horizontal="center"/>
    </xf>
    <xf numFmtId="0" fontId="5" fillId="0" borderId="0" xfId="1" applyFont="1" applyAlignment="1">
      <alignment horizontal="center" vertical="center"/>
    </xf>
    <xf numFmtId="0" fontId="5" fillId="0" borderId="0" xfId="0" applyFont="1" applyAlignment="1">
      <alignment horizontal="right"/>
    </xf>
    <xf numFmtId="0" fontId="5" fillId="0" borderId="0" xfId="0" applyFont="1" applyAlignment="1"/>
    <xf numFmtId="0" fontId="6" fillId="0" borderId="0" xfId="0" applyFont="1" applyAlignment="1">
      <alignment horizontal="right"/>
    </xf>
    <xf numFmtId="165" fontId="3" fillId="0" borderId="0" xfId="0" applyNumberFormat="1" applyFont="1"/>
    <xf numFmtId="165" fontId="3" fillId="0" borderId="0" xfId="0" applyNumberFormat="1" applyFont="1" applyAlignment="1">
      <alignment vertical="top" wrapText="1"/>
    </xf>
    <xf numFmtId="165" fontId="3" fillId="0" borderId="0" xfId="0" applyNumberFormat="1" applyFont="1" applyAlignment="1">
      <alignment horizontal="center"/>
    </xf>
    <xf numFmtId="165" fontId="3" fillId="0" borderId="0" xfId="0" applyNumberFormat="1" applyFont="1" applyAlignment="1">
      <alignment vertical="center"/>
    </xf>
    <xf numFmtId="165" fontId="4" fillId="0" borderId="0" xfId="0" applyNumberFormat="1" applyFont="1" applyAlignment="1">
      <alignment vertical="center"/>
    </xf>
    <xf numFmtId="165" fontId="3" fillId="0" borderId="0" xfId="0" applyNumberFormat="1" applyFont="1" applyAlignment="1">
      <alignment horizontal="center" vertical="center"/>
    </xf>
    <xf numFmtId="0" fontId="3" fillId="0" borderId="0" xfId="0" applyFont="1" applyAlignment="1">
      <alignment horizontal="center"/>
    </xf>
    <xf numFmtId="165" fontId="9" fillId="0" borderId="0" xfId="0" applyNumberFormat="1" applyFont="1" applyAlignment="1">
      <alignment vertical="center"/>
    </xf>
    <xf numFmtId="165" fontId="9" fillId="0" borderId="0" xfId="0" applyNumberFormat="1" applyFont="1" applyAlignment="1">
      <alignment horizontal="center" vertical="center"/>
    </xf>
    <xf numFmtId="165" fontId="4" fillId="0" borderId="0" xfId="0" applyNumberFormat="1" applyFont="1" applyAlignment="1">
      <alignment horizontal="center" vertical="center"/>
    </xf>
    <xf numFmtId="0" fontId="14" fillId="0" borderId="0" xfId="0" applyFont="1" applyFill="1"/>
    <xf numFmtId="0" fontId="5" fillId="0" borderId="3" xfId="0" applyFont="1" applyBorder="1" applyAlignment="1">
      <alignment horizontal="center" vertical="top"/>
    </xf>
    <xf numFmtId="166" fontId="5" fillId="0" borderId="3" xfId="8" applyNumberFormat="1" applyFont="1" applyBorder="1" applyAlignment="1">
      <alignment horizontal="justify" vertical="top" wrapText="1"/>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3" xfId="0" applyFont="1" applyBorder="1"/>
    <xf numFmtId="0" fontId="5" fillId="0" borderId="4" xfId="0" applyFont="1" applyBorder="1"/>
    <xf numFmtId="0" fontId="5" fillId="0" borderId="6" xfId="0" applyFont="1" applyBorder="1" applyAlignment="1"/>
    <xf numFmtId="0" fontId="5" fillId="0" borderId="3" xfId="0" applyFont="1" applyBorder="1" applyAlignment="1">
      <alignment horizontal="center" vertical="center"/>
    </xf>
    <xf numFmtId="166" fontId="5" fillId="0" borderId="3" xfId="8" applyNumberFormat="1" applyFont="1" applyBorder="1" applyAlignment="1">
      <alignment horizontal="justify"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5" fillId="0" borderId="0" xfId="0" applyFont="1" applyAlignment="1">
      <alignment vertical="center"/>
    </xf>
    <xf numFmtId="0" fontId="5" fillId="0" borderId="3" xfId="1" applyFont="1" applyFill="1" applyBorder="1" applyAlignment="1">
      <alignment horizontal="center" vertical="top" wrapText="1"/>
    </xf>
    <xf numFmtId="0" fontId="5" fillId="0" borderId="3" xfId="1" applyFont="1" applyFill="1" applyBorder="1" applyAlignment="1">
      <alignment horizontal="justify" vertical="top" wrapText="1"/>
    </xf>
    <xf numFmtId="0" fontId="5" fillId="0" borderId="4" xfId="1" applyFont="1" applyFill="1" applyBorder="1" applyAlignment="1">
      <alignment horizontal="center" vertical="top"/>
    </xf>
    <xf numFmtId="0" fontId="5" fillId="0" borderId="5" xfId="1" applyFont="1" applyFill="1" applyBorder="1" applyAlignment="1">
      <alignment horizontal="center" vertical="top"/>
    </xf>
    <xf numFmtId="0" fontId="5" fillId="0" borderId="6" xfId="1" applyFont="1" applyFill="1" applyBorder="1" applyAlignment="1">
      <alignment horizontal="center" vertical="top"/>
    </xf>
    <xf numFmtId="2" fontId="5" fillId="0" borderId="3" xfId="1" applyNumberFormat="1" applyFont="1" applyFill="1" applyBorder="1" applyAlignment="1">
      <alignment horizontal="right" vertical="top"/>
    </xf>
    <xf numFmtId="164" fontId="5" fillId="0" borderId="3" xfId="1" applyNumberFormat="1" applyFont="1" applyFill="1" applyBorder="1" applyAlignment="1">
      <alignment horizontal="right" vertical="top"/>
    </xf>
    <xf numFmtId="2" fontId="5" fillId="0" borderId="4" xfId="1" applyNumberFormat="1" applyFont="1" applyFill="1" applyBorder="1" applyAlignment="1">
      <alignment horizontal="right" vertical="top" wrapText="1"/>
    </xf>
    <xf numFmtId="0" fontId="5" fillId="0" borderId="6" xfId="1" applyFont="1" applyFill="1" applyBorder="1" applyAlignment="1">
      <alignment vertical="top"/>
    </xf>
    <xf numFmtId="0" fontId="5" fillId="0" borderId="0" xfId="0" applyFont="1" applyFill="1" applyAlignment="1">
      <alignment vertical="top"/>
    </xf>
    <xf numFmtId="2" fontId="14" fillId="0" borderId="3" xfId="1" applyNumberFormat="1" applyFont="1" applyFill="1" applyBorder="1" applyAlignment="1">
      <alignment horizontal="right" vertical="top"/>
    </xf>
    <xf numFmtId="2" fontId="14" fillId="0" borderId="4" xfId="1" applyNumberFormat="1" applyFont="1" applyFill="1" applyBorder="1" applyAlignment="1">
      <alignment horizontal="right" vertical="top" wrapText="1"/>
    </xf>
    <xf numFmtId="0" fontId="14" fillId="0" borderId="6" xfId="1" applyFont="1" applyBorder="1" applyAlignment="1">
      <alignment vertical="center"/>
    </xf>
    <xf numFmtId="0" fontId="5" fillId="0" borderId="0" xfId="0" applyFont="1" applyAlignment="1">
      <alignment vertical="top"/>
    </xf>
    <xf numFmtId="0" fontId="5" fillId="0" borderId="3" xfId="0" applyFont="1" applyFill="1" applyBorder="1" applyAlignment="1">
      <alignment horizontal="justify" vertical="top"/>
    </xf>
    <xf numFmtId="0" fontId="5" fillId="0" borderId="3" xfId="1" applyFont="1" applyFill="1" applyBorder="1" applyAlignment="1">
      <alignment horizontal="center" vertical="top"/>
    </xf>
    <xf numFmtId="0" fontId="5" fillId="0" borderId="3" xfId="0" applyFont="1" applyFill="1" applyBorder="1" applyAlignment="1">
      <alignment horizontal="justify" vertical="top" wrapText="1"/>
    </xf>
    <xf numFmtId="0" fontId="5" fillId="0" borderId="6" xfId="1" applyFont="1" applyBorder="1" applyAlignment="1">
      <alignment vertical="center"/>
    </xf>
    <xf numFmtId="0" fontId="5" fillId="0" borderId="3" xfId="0" applyFont="1" applyFill="1" applyBorder="1" applyAlignment="1">
      <alignment horizontal="center" vertical="top"/>
    </xf>
    <xf numFmtId="0" fontId="5" fillId="0" borderId="4" xfId="0" applyFont="1" applyBorder="1" applyAlignment="1">
      <alignment horizontal="center" vertical="top"/>
    </xf>
    <xf numFmtId="0" fontId="5" fillId="0" borderId="5" xfId="0" applyFont="1" applyBorder="1" applyAlignment="1">
      <alignment horizontal="center" vertical="top"/>
    </xf>
    <xf numFmtId="0" fontId="5" fillId="0" borderId="6" xfId="0" applyFont="1" applyBorder="1" applyAlignment="1">
      <alignment horizontal="center" vertical="top"/>
    </xf>
    <xf numFmtId="0" fontId="5" fillId="0" borderId="3" xfId="0" applyFont="1" applyBorder="1" applyAlignment="1">
      <alignment vertical="top"/>
    </xf>
    <xf numFmtId="0" fontId="5" fillId="0" borderId="4" xfId="0" applyFont="1" applyBorder="1" applyAlignment="1">
      <alignment vertical="top"/>
    </xf>
    <xf numFmtId="0" fontId="5" fillId="0" borderId="6" xfId="0" applyFont="1" applyBorder="1" applyAlignment="1">
      <alignment vertical="top"/>
    </xf>
    <xf numFmtId="0" fontId="5" fillId="0" borderId="3" xfId="3" applyFont="1" applyBorder="1" applyAlignment="1">
      <alignment horizontal="center" vertical="top"/>
    </xf>
    <xf numFmtId="0" fontId="5" fillId="0" borderId="3" xfId="3" applyFont="1" applyBorder="1" applyAlignment="1">
      <alignment horizontal="justify" vertical="top" wrapText="1"/>
    </xf>
    <xf numFmtId="0" fontId="5" fillId="0" borderId="4" xfId="3"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2" fontId="5" fillId="0" borderId="3" xfId="3" applyNumberFormat="1" applyFont="1" applyBorder="1" applyAlignment="1">
      <alignment horizontal="right" vertical="top"/>
    </xf>
    <xf numFmtId="2" fontId="5" fillId="0" borderId="4" xfId="3" applyNumberFormat="1" applyFont="1" applyBorder="1" applyAlignment="1">
      <alignment horizontal="right" vertical="center"/>
    </xf>
    <xf numFmtId="4" fontId="14" fillId="0" borderId="6" xfId="3" applyNumberFormat="1" applyFont="1" applyBorder="1" applyAlignment="1">
      <alignment horizontal="right" vertical="top"/>
    </xf>
    <xf numFmtId="0" fontId="14" fillId="0" borderId="0" xfId="3" applyFont="1" applyBorder="1" applyAlignment="1">
      <alignment horizontal="left"/>
    </xf>
    <xf numFmtId="0" fontId="5" fillId="0" borderId="0" xfId="3" applyFont="1"/>
    <xf numFmtId="0" fontId="5" fillId="0" borderId="3" xfId="1" applyFont="1" applyBorder="1" applyAlignment="1">
      <alignment horizontal="center" vertical="center" wrapText="1"/>
    </xf>
    <xf numFmtId="0" fontId="5" fillId="0" borderId="3" xfId="1" applyFont="1" applyBorder="1" applyAlignment="1">
      <alignment horizontal="left"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2" fontId="5" fillId="0" borderId="3" xfId="1" applyNumberFormat="1" applyFont="1" applyBorder="1" applyAlignment="1">
      <alignment horizontal="right" vertical="center"/>
    </xf>
    <xf numFmtId="2" fontId="5" fillId="0" borderId="3" xfId="1" applyNumberFormat="1" applyFont="1" applyBorder="1" applyAlignment="1">
      <alignment vertical="center"/>
    </xf>
    <xf numFmtId="2" fontId="5" fillId="0" borderId="4" xfId="1" applyNumberFormat="1" applyFont="1" applyBorder="1" applyAlignment="1">
      <alignment horizontal="right" vertical="center" wrapText="1"/>
    </xf>
    <xf numFmtId="0" fontId="14" fillId="0" borderId="6" xfId="1" applyFont="1" applyBorder="1" applyAlignment="1">
      <alignment horizontal="left" vertical="center"/>
    </xf>
    <xf numFmtId="2" fontId="14" fillId="0" borderId="3" xfId="1" applyNumberFormat="1" applyFont="1" applyBorder="1" applyAlignment="1">
      <alignment horizontal="right" vertical="center"/>
    </xf>
    <xf numFmtId="2" fontId="14" fillId="0" borderId="4" xfId="1" applyNumberFormat="1" applyFont="1" applyBorder="1" applyAlignment="1">
      <alignment horizontal="right" vertical="center" wrapText="1"/>
    </xf>
    <xf numFmtId="0" fontId="5" fillId="0" borderId="5" xfId="0" applyFont="1" applyFill="1" applyBorder="1" applyAlignment="1">
      <alignment horizontal="center" vertical="top"/>
    </xf>
    <xf numFmtId="0" fontId="5" fillId="0" borderId="3" xfId="0" applyFont="1" applyFill="1" applyBorder="1" applyAlignment="1">
      <alignment horizontal="right" vertical="top"/>
    </xf>
    <xf numFmtId="0" fontId="14" fillId="0" borderId="3" xfId="0" applyFont="1" applyFill="1" applyBorder="1" applyAlignment="1">
      <alignment horizontal="right" vertical="top"/>
    </xf>
    <xf numFmtId="2" fontId="14" fillId="0" borderId="4" xfId="0" applyNumberFormat="1" applyFont="1" applyFill="1" applyBorder="1" applyAlignment="1">
      <alignment horizontal="right" vertical="top" wrapText="1"/>
    </xf>
    <xf numFmtId="0" fontId="14" fillId="0" borderId="6" xfId="0" applyFont="1" applyFill="1" applyBorder="1" applyAlignment="1">
      <alignment vertical="top"/>
    </xf>
    <xf numFmtId="0" fontId="5" fillId="0" borderId="3" xfId="0" applyFont="1" applyFill="1" applyBorder="1" applyAlignment="1">
      <alignment horizontal="center" vertical="center"/>
    </xf>
    <xf numFmtId="0" fontId="5" fillId="0" borderId="3" xfId="0" applyFont="1" applyFill="1" applyBorder="1" applyAlignment="1">
      <alignment horizontal="justify" vertical="center" wrapText="1"/>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2" fontId="5" fillId="0" borderId="3" xfId="0" applyNumberFormat="1" applyFont="1" applyFill="1" applyBorder="1" applyAlignment="1">
      <alignment horizontal="right" vertical="center"/>
    </xf>
    <xf numFmtId="164" fontId="5" fillId="0" borderId="3" xfId="0" applyNumberFormat="1" applyFont="1" applyFill="1" applyBorder="1" applyAlignment="1">
      <alignment horizontal="right" vertical="center"/>
    </xf>
    <xf numFmtId="0" fontId="5" fillId="0" borderId="3" xfId="0" applyFont="1" applyFill="1" applyBorder="1" applyAlignment="1">
      <alignment horizontal="right" vertical="center"/>
    </xf>
    <xf numFmtId="2" fontId="5" fillId="0" borderId="4" xfId="0" applyNumberFormat="1" applyFont="1" applyFill="1" applyBorder="1" applyAlignment="1">
      <alignment horizontal="right" vertical="center"/>
    </xf>
    <xf numFmtId="0" fontId="5" fillId="0" borderId="6" xfId="0" applyFont="1" applyFill="1" applyBorder="1" applyAlignment="1">
      <alignment vertical="center"/>
    </xf>
    <xf numFmtId="0" fontId="5" fillId="0" borderId="0" xfId="0" applyFont="1" applyFill="1" applyAlignment="1">
      <alignment vertical="center"/>
    </xf>
    <xf numFmtId="0" fontId="5" fillId="0" borderId="3" xfId="2" applyFont="1" applyFill="1" applyBorder="1" applyAlignment="1">
      <alignment horizontal="left" vertical="center" wrapText="1"/>
    </xf>
    <xf numFmtId="2" fontId="5" fillId="0" borderId="4" xfId="0" applyNumberFormat="1" applyFont="1" applyFill="1" applyBorder="1" applyAlignment="1">
      <alignment horizontal="right" vertical="center" wrapText="1"/>
    </xf>
    <xf numFmtId="0" fontId="14" fillId="0" borderId="3" xfId="0" applyFont="1" applyFill="1" applyBorder="1" applyAlignment="1">
      <alignment horizontal="right" vertical="center"/>
    </xf>
    <xf numFmtId="2" fontId="14" fillId="0" borderId="4" xfId="0" applyNumberFormat="1" applyFont="1" applyFill="1" applyBorder="1" applyAlignment="1">
      <alignment horizontal="right" vertical="center" wrapText="1"/>
    </xf>
    <xf numFmtId="0" fontId="5" fillId="0" borderId="3" xfId="3" applyFont="1" applyFill="1" applyBorder="1" applyAlignment="1">
      <alignment horizontal="center" vertical="top"/>
    </xf>
    <xf numFmtId="0" fontId="5" fillId="0" borderId="3" xfId="3" applyFont="1" applyFill="1" applyBorder="1" applyAlignment="1">
      <alignment horizontal="justify"/>
    </xf>
    <xf numFmtId="0" fontId="5" fillId="0" borderId="4" xfId="3" applyFont="1" applyFill="1" applyBorder="1" applyAlignment="1">
      <alignment horizontal="center"/>
    </xf>
    <xf numFmtId="0" fontId="5" fillId="0" borderId="5" xfId="3" applyFont="1" applyFill="1" applyBorder="1" applyAlignment="1">
      <alignment horizontal="center"/>
    </xf>
    <xf numFmtId="0" fontId="5" fillId="0" borderId="6" xfId="3" applyFont="1" applyFill="1" applyBorder="1" applyAlignment="1">
      <alignment horizontal="center"/>
    </xf>
    <xf numFmtId="164" fontId="5" fillId="0" borderId="3" xfId="3" applyNumberFormat="1" applyFont="1" applyFill="1" applyBorder="1" applyAlignment="1">
      <alignment horizontal="right"/>
    </xf>
    <xf numFmtId="0" fontId="5" fillId="0" borderId="3" xfId="3" applyFont="1" applyFill="1" applyBorder="1" applyAlignment="1">
      <alignment horizontal="right"/>
    </xf>
    <xf numFmtId="164" fontId="5" fillId="0" borderId="3" xfId="3" applyNumberFormat="1" applyFont="1" applyFill="1" applyBorder="1" applyAlignment="1">
      <alignment horizontal="right" vertical="center"/>
    </xf>
    <xf numFmtId="2" fontId="5" fillId="0" borderId="4" xfId="3" applyNumberFormat="1" applyFont="1" applyFill="1" applyBorder="1" applyAlignment="1">
      <alignment horizontal="right" vertical="center"/>
    </xf>
    <xf numFmtId="0" fontId="5" fillId="0" borderId="0" xfId="3" applyFont="1" applyFill="1"/>
    <xf numFmtId="0" fontId="5" fillId="0" borderId="3" xfId="1" applyFont="1" applyBorder="1" applyAlignment="1">
      <alignment horizontal="justify" vertical="center" wrapText="1"/>
    </xf>
    <xf numFmtId="2" fontId="5" fillId="0" borderId="3" xfId="3" applyNumberFormat="1" applyFont="1" applyFill="1" applyBorder="1" applyAlignment="1">
      <alignment horizontal="right" vertical="top"/>
    </xf>
    <xf numFmtId="0" fontId="5" fillId="0" borderId="6" xfId="0" applyFont="1" applyBorder="1"/>
    <xf numFmtId="2" fontId="5" fillId="0" borderId="3" xfId="8" applyNumberFormat="1" applyFont="1" applyBorder="1" applyAlignment="1">
      <alignment horizontal="justify" vertical="top" wrapText="1"/>
    </xf>
    <xf numFmtId="2" fontId="5" fillId="0" borderId="3" xfId="0" applyNumberFormat="1" applyFont="1" applyBorder="1"/>
    <xf numFmtId="2" fontId="5" fillId="0" borderId="4" xfId="0" applyNumberFormat="1" applyFont="1" applyBorder="1"/>
    <xf numFmtId="164" fontId="5" fillId="0" borderId="3" xfId="3" applyNumberFormat="1" applyFont="1" applyBorder="1" applyAlignment="1">
      <alignment horizontal="right" vertical="top"/>
    </xf>
    <xf numFmtId="0" fontId="5" fillId="0" borderId="3" xfId="0" applyFont="1" applyBorder="1" applyAlignment="1">
      <alignment horizontal="right" vertical="center" wrapText="1"/>
    </xf>
    <xf numFmtId="2" fontId="5" fillId="0" borderId="4" xfId="0" applyNumberFormat="1" applyFont="1" applyBorder="1" applyAlignment="1">
      <alignment vertical="center" wrapText="1"/>
    </xf>
    <xf numFmtId="0" fontId="5" fillId="0" borderId="6" xfId="1" applyFont="1" applyBorder="1" applyAlignment="1">
      <alignment horizontal="left" vertical="center"/>
    </xf>
    <xf numFmtId="2" fontId="5" fillId="0" borderId="3" xfId="0" applyNumberFormat="1" applyFont="1" applyBorder="1" applyAlignment="1">
      <alignment vertical="top"/>
    </xf>
    <xf numFmtId="2" fontId="5" fillId="0" borderId="4" xfId="0" applyNumberFormat="1" applyFont="1" applyBorder="1" applyAlignment="1">
      <alignment vertical="top"/>
    </xf>
    <xf numFmtId="2" fontId="5" fillId="0" borderId="4" xfId="1" applyNumberFormat="1" applyFont="1" applyBorder="1" applyAlignment="1">
      <alignment vertical="center" wrapText="1"/>
    </xf>
    <xf numFmtId="2" fontId="14" fillId="0" borderId="0" xfId="0" applyNumberFormat="1" applyFont="1" applyAlignment="1">
      <alignment vertical="center"/>
    </xf>
    <xf numFmtId="0" fontId="5" fillId="0" borderId="3" xfId="3" applyFont="1" applyFill="1" applyBorder="1" applyAlignment="1">
      <alignment horizontal="justify" vertical="top" wrapText="1"/>
    </xf>
    <xf numFmtId="164" fontId="14" fillId="0" borderId="3" xfId="3" applyNumberFormat="1" applyFont="1" applyFill="1" applyBorder="1" applyAlignment="1">
      <alignment horizontal="right" vertical="center"/>
    </xf>
    <xf numFmtId="2" fontId="14" fillId="0" borderId="4" xfId="3" applyNumberFormat="1" applyFont="1" applyFill="1" applyBorder="1" applyAlignment="1">
      <alignment horizontal="right" vertical="center"/>
    </xf>
    <xf numFmtId="0" fontId="14" fillId="0" borderId="6" xfId="3" applyFont="1" applyBorder="1" applyAlignment="1">
      <alignment horizontal="left"/>
    </xf>
    <xf numFmtId="0" fontId="5" fillId="0" borderId="3" xfId="3" applyFont="1" applyFill="1" applyBorder="1" applyAlignment="1">
      <alignment horizontal="justify" vertical="top"/>
    </xf>
    <xf numFmtId="0" fontId="5" fillId="0" borderId="4" xfId="3" applyFont="1" applyFill="1" applyBorder="1"/>
    <xf numFmtId="0" fontId="5" fillId="0" borderId="5" xfId="3" applyFont="1" applyFill="1" applyBorder="1"/>
    <xf numFmtId="0" fontId="5" fillId="0" borderId="6" xfId="3" applyFont="1" applyFill="1" applyBorder="1"/>
    <xf numFmtId="0" fontId="14" fillId="0" borderId="3" xfId="3" applyFont="1" applyFill="1" applyBorder="1" applyAlignment="1">
      <alignment horizontal="right"/>
    </xf>
    <xf numFmtId="2" fontId="5" fillId="0" borderId="3" xfId="0" applyNumberFormat="1" applyFont="1" applyBorder="1" applyAlignment="1">
      <alignment vertical="center"/>
    </xf>
    <xf numFmtId="2" fontId="5" fillId="0" borderId="4" xfId="0" applyNumberFormat="1" applyFont="1" applyBorder="1" applyAlignment="1">
      <alignment vertical="center"/>
    </xf>
    <xf numFmtId="0" fontId="5" fillId="0" borderId="3" xfId="0" applyNumberFormat="1" applyFont="1" applyBorder="1" applyAlignment="1">
      <alignment horizontal="justify" vertical="center" wrapText="1"/>
    </xf>
    <xf numFmtId="0" fontId="5" fillId="0" borderId="4" xfId="1" applyFont="1" applyFill="1" applyBorder="1" applyAlignment="1">
      <alignment horizontal="center" vertical="center"/>
    </xf>
    <xf numFmtId="0" fontId="5" fillId="0" borderId="5" xfId="1" applyFont="1" applyFill="1" applyBorder="1" applyAlignment="1">
      <alignment horizontal="center" vertical="center"/>
    </xf>
    <xf numFmtId="0" fontId="5" fillId="0" borderId="6" xfId="1" applyFont="1" applyFill="1" applyBorder="1" applyAlignment="1">
      <alignment horizontal="center" vertical="center"/>
    </xf>
    <xf numFmtId="2" fontId="5" fillId="0" borderId="3" xfId="1" applyNumberFormat="1" applyFont="1" applyFill="1" applyBorder="1" applyAlignment="1">
      <alignment horizontal="right" vertical="center"/>
    </xf>
    <xf numFmtId="2" fontId="14" fillId="0" borderId="3" xfId="1" applyNumberFormat="1" applyFont="1" applyFill="1" applyBorder="1" applyAlignment="1">
      <alignment horizontal="right" vertical="center"/>
    </xf>
    <xf numFmtId="2" fontId="14" fillId="0" borderId="4" xfId="1" applyNumberFormat="1" applyFont="1" applyFill="1" applyBorder="1" applyAlignment="1">
      <alignment horizontal="right" vertical="center" wrapText="1"/>
    </xf>
    <xf numFmtId="0" fontId="14" fillId="0" borderId="6" xfId="1" applyFont="1" applyFill="1" applyBorder="1" applyAlignment="1">
      <alignment vertical="center"/>
    </xf>
    <xf numFmtId="0" fontId="5" fillId="0" borderId="3" xfId="1" applyFont="1" applyFill="1" applyBorder="1" applyAlignment="1">
      <alignment horizontal="center" vertical="center"/>
    </xf>
    <xf numFmtId="2" fontId="5" fillId="0" borderId="4" xfId="1" applyNumberFormat="1" applyFont="1" applyFill="1" applyBorder="1" applyAlignment="1">
      <alignment horizontal="right" vertical="center" wrapText="1"/>
    </xf>
    <xf numFmtId="0" fontId="5" fillId="0" borderId="6" xfId="1" applyFont="1" applyFill="1" applyBorder="1" applyAlignment="1">
      <alignment vertical="center"/>
    </xf>
    <xf numFmtId="0" fontId="5" fillId="0" borderId="3" xfId="0" applyNumberFormat="1" applyFont="1" applyFill="1" applyBorder="1" applyAlignment="1">
      <alignment horizontal="justify" vertical="top" wrapText="1"/>
    </xf>
    <xf numFmtId="0" fontId="5" fillId="0" borderId="4" xfId="0" applyFont="1" applyFill="1" applyBorder="1" applyAlignment="1">
      <alignment horizontal="center"/>
    </xf>
    <xf numFmtId="0" fontId="5" fillId="0" borderId="5" xfId="0" applyFont="1" applyFill="1" applyBorder="1" applyAlignment="1">
      <alignment horizontal="center"/>
    </xf>
    <xf numFmtId="0" fontId="5" fillId="0" borderId="6" xfId="0" applyFont="1" applyFill="1" applyBorder="1" applyAlignment="1">
      <alignment horizontal="center"/>
    </xf>
    <xf numFmtId="0" fontId="5" fillId="0" borderId="3" xfId="0" applyFont="1" applyFill="1" applyBorder="1" applyAlignment="1">
      <alignment horizontal="right"/>
    </xf>
    <xf numFmtId="0" fontId="5" fillId="0" borderId="4" xfId="0" applyFont="1" applyFill="1" applyBorder="1" applyAlignment="1">
      <alignment horizontal="right"/>
    </xf>
    <xf numFmtId="0" fontId="5" fillId="0" borderId="6" xfId="0" applyFont="1" applyFill="1" applyBorder="1" applyAlignment="1"/>
    <xf numFmtId="0" fontId="5" fillId="0" borderId="0" xfId="0" applyFont="1" applyFill="1"/>
    <xf numFmtId="0" fontId="5" fillId="0" borderId="4" xfId="3" applyFont="1" applyFill="1" applyBorder="1" applyAlignment="1">
      <alignment horizontal="center" vertical="center"/>
    </xf>
    <xf numFmtId="0" fontId="5" fillId="0" borderId="5" xfId="3" applyFont="1" applyFill="1" applyBorder="1" applyAlignment="1">
      <alignment horizontal="center" vertical="center"/>
    </xf>
    <xf numFmtId="0" fontId="5" fillId="0" borderId="6" xfId="3" applyFont="1" applyFill="1" applyBorder="1" applyAlignment="1">
      <alignment horizontal="center" vertical="center"/>
    </xf>
    <xf numFmtId="2" fontId="5" fillId="0" borderId="3" xfId="3" applyNumberFormat="1" applyFont="1" applyFill="1" applyBorder="1" applyAlignment="1">
      <alignment horizontal="right" vertical="center"/>
    </xf>
    <xf numFmtId="0" fontId="16" fillId="0" borderId="6" xfId="3" applyFont="1" applyFill="1" applyBorder="1" applyAlignment="1">
      <alignment vertical="center"/>
    </xf>
    <xf numFmtId="0" fontId="16" fillId="0" borderId="0" xfId="3" applyFont="1" applyFill="1" applyBorder="1" applyAlignment="1">
      <alignment vertical="center"/>
    </xf>
    <xf numFmtId="2" fontId="5" fillId="0" borderId="3" xfId="1" applyNumberFormat="1" applyFont="1" applyFill="1" applyBorder="1" applyAlignment="1">
      <alignment vertical="top"/>
    </xf>
    <xf numFmtId="0" fontId="5" fillId="0" borderId="3" xfId="1" applyFont="1" applyFill="1" applyBorder="1" applyAlignment="1">
      <alignment vertical="top"/>
    </xf>
    <xf numFmtId="2" fontId="5" fillId="0" borderId="4" xfId="1" applyNumberFormat="1" applyFont="1" applyFill="1" applyBorder="1" applyAlignment="1">
      <alignment horizontal="right" vertical="top"/>
    </xf>
    <xf numFmtId="4" fontId="14" fillId="0" borderId="6" xfId="1" applyNumberFormat="1" applyFont="1" applyFill="1" applyBorder="1" applyAlignment="1">
      <alignment horizontal="left" vertical="top"/>
    </xf>
    <xf numFmtId="0" fontId="14" fillId="0" borderId="0" xfId="1" applyFont="1" applyFill="1" applyBorder="1" applyAlignment="1">
      <alignment horizontal="left"/>
    </xf>
    <xf numFmtId="0" fontId="5" fillId="0" borderId="0" xfId="1" applyFont="1" applyFill="1"/>
    <xf numFmtId="0" fontId="14" fillId="0" borderId="3" xfId="1" applyFont="1" applyFill="1" applyBorder="1" applyAlignment="1">
      <alignment horizontal="justify" vertical="top" wrapText="1"/>
    </xf>
    <xf numFmtId="0" fontId="14" fillId="0" borderId="4" xfId="1" applyFont="1" applyFill="1" applyBorder="1" applyAlignment="1">
      <alignment horizontal="center" vertical="top"/>
    </xf>
    <xf numFmtId="0" fontId="14" fillId="0" borderId="5" xfId="1" applyFont="1" applyFill="1" applyBorder="1" applyAlignment="1">
      <alignment horizontal="center" vertical="top"/>
    </xf>
    <xf numFmtId="0" fontId="14" fillId="0" borderId="6" xfId="1" applyFont="1" applyFill="1" applyBorder="1" applyAlignment="1">
      <alignment horizontal="center" vertical="top"/>
    </xf>
    <xf numFmtId="2" fontId="14" fillId="0" borderId="3" xfId="1" applyNumberFormat="1" applyFont="1" applyFill="1" applyBorder="1" applyAlignment="1">
      <alignment vertical="top"/>
    </xf>
    <xf numFmtId="0" fontId="14" fillId="0" borderId="3" xfId="1" applyFont="1" applyFill="1" applyBorder="1" applyAlignment="1">
      <alignment vertical="top"/>
    </xf>
    <xf numFmtId="164" fontId="14" fillId="0" borderId="3" xfId="1" applyNumberFormat="1" applyFont="1" applyFill="1" applyBorder="1" applyAlignment="1">
      <alignment horizontal="right" vertical="top"/>
    </xf>
    <xf numFmtId="4" fontId="14" fillId="0" borderId="4" xfId="1" applyNumberFormat="1" applyFont="1" applyFill="1" applyBorder="1" applyAlignment="1">
      <alignment horizontal="right" vertical="top"/>
    </xf>
    <xf numFmtId="0" fontId="14" fillId="0" borderId="6" xfId="1" applyFont="1" applyFill="1" applyBorder="1" applyAlignment="1">
      <alignment horizontal="left" vertical="top"/>
    </xf>
    <xf numFmtId="0" fontId="14" fillId="0" borderId="0" xfId="1" applyFont="1" applyFill="1"/>
    <xf numFmtId="164" fontId="5" fillId="0" borderId="6" xfId="1" applyNumberFormat="1" applyFont="1" applyFill="1" applyBorder="1" applyAlignment="1">
      <alignment vertical="top"/>
    </xf>
    <xf numFmtId="0" fontId="14" fillId="0" borderId="6" xfId="1" applyFont="1" applyFill="1" applyBorder="1" applyAlignment="1">
      <alignment vertical="top"/>
    </xf>
    <xf numFmtId="164" fontId="5" fillId="0" borderId="3" xfId="1" applyNumberFormat="1" applyFont="1" applyFill="1" applyBorder="1" applyAlignment="1">
      <alignment horizontal="right" vertical="center"/>
    </xf>
    <xf numFmtId="1" fontId="5" fillId="0" borderId="3" xfId="1" applyNumberFormat="1" applyFont="1" applyFill="1" applyBorder="1" applyAlignment="1">
      <alignment horizontal="center" vertical="top"/>
    </xf>
    <xf numFmtId="0" fontId="5" fillId="0" borderId="3" xfId="1" applyFont="1" applyFill="1" applyBorder="1" applyAlignment="1">
      <alignment horizontal="justify" vertical="top"/>
    </xf>
    <xf numFmtId="0" fontId="5" fillId="0" borderId="5" xfId="1" applyFont="1" applyFill="1" applyBorder="1" applyAlignment="1">
      <alignment vertical="top"/>
    </xf>
    <xf numFmtId="0" fontId="5" fillId="0" borderId="3" xfId="1" applyFont="1" applyFill="1" applyBorder="1" applyAlignment="1">
      <alignment horizontal="right" vertical="top"/>
    </xf>
    <xf numFmtId="0" fontId="5" fillId="0" borderId="4" xfId="3" applyFont="1" applyFill="1" applyBorder="1" applyAlignment="1">
      <alignment horizontal="center" vertical="top"/>
    </xf>
    <xf numFmtId="0" fontId="5" fillId="0" borderId="5" xfId="3" applyFont="1" applyFill="1" applyBorder="1" applyAlignment="1">
      <alignment horizontal="center" vertical="top"/>
    </xf>
    <xf numFmtId="0" fontId="5" fillId="0" borderId="6" xfId="3" applyFont="1" applyFill="1" applyBorder="1" applyAlignment="1">
      <alignment horizontal="center" vertical="top"/>
    </xf>
    <xf numFmtId="4" fontId="14" fillId="0" borderId="6" xfId="3" applyNumberFormat="1" applyFont="1" applyFill="1" applyBorder="1" applyAlignment="1">
      <alignment horizontal="right" vertical="top"/>
    </xf>
    <xf numFmtId="0" fontId="14" fillId="0" borderId="0" xfId="3" applyFont="1" applyFill="1" applyBorder="1" applyAlignment="1">
      <alignment horizontal="left"/>
    </xf>
    <xf numFmtId="0" fontId="5" fillId="0" borderId="3" xfId="0" applyNumberFormat="1" applyFont="1" applyFill="1" applyBorder="1" applyAlignment="1">
      <alignment horizontal="justify" vertical="center" wrapText="1"/>
    </xf>
    <xf numFmtId="2" fontId="5" fillId="0" borderId="3" xfId="1" applyNumberFormat="1" applyFont="1" applyFill="1" applyBorder="1" applyAlignment="1">
      <alignment vertical="center"/>
    </xf>
    <xf numFmtId="0" fontId="5" fillId="0" borderId="6" xfId="1" applyFont="1" applyFill="1" applyBorder="1" applyAlignment="1">
      <alignment horizontal="left" vertical="center"/>
    </xf>
    <xf numFmtId="0" fontId="5" fillId="0" borderId="4" xfId="3" applyFont="1" applyBorder="1" applyAlignment="1">
      <alignment vertical="center"/>
    </xf>
    <xf numFmtId="0" fontId="5" fillId="0" borderId="5" xfId="3" applyFont="1" applyBorder="1" applyAlignment="1">
      <alignment vertical="center"/>
    </xf>
    <xf numFmtId="0" fontId="5" fillId="0" borderId="6" xfId="3" applyFont="1" applyBorder="1" applyAlignment="1">
      <alignment vertical="center"/>
    </xf>
    <xf numFmtId="0" fontId="5" fillId="0" borderId="3" xfId="3" applyFont="1" applyBorder="1" applyAlignment="1">
      <alignment horizontal="right" vertical="center"/>
    </xf>
    <xf numFmtId="2" fontId="14" fillId="0" borderId="3" xfId="3" applyNumberFormat="1" applyFont="1" applyBorder="1" applyAlignment="1">
      <alignment horizontal="right" vertical="center"/>
    </xf>
    <xf numFmtId="164" fontId="14" fillId="0" borderId="4" xfId="3" applyNumberFormat="1" applyFont="1" applyBorder="1" applyAlignment="1">
      <alignment horizontal="right" vertical="center"/>
    </xf>
    <xf numFmtId="0" fontId="14" fillId="0" borderId="6" xfId="3" applyFont="1" applyBorder="1" applyAlignment="1">
      <alignment horizontal="left" vertical="center"/>
    </xf>
    <xf numFmtId="165" fontId="5" fillId="0" borderId="0" xfId="0" applyNumberFormat="1" applyFont="1" applyAlignment="1">
      <alignment vertical="center"/>
    </xf>
    <xf numFmtId="0" fontId="5" fillId="0" borderId="3" xfId="3" applyFont="1" applyFill="1" applyBorder="1" applyAlignment="1">
      <alignment horizontal="center" vertical="center"/>
    </xf>
    <xf numFmtId="0" fontId="5" fillId="0" borderId="4" xfId="3" applyFont="1" applyFill="1" applyBorder="1" applyAlignment="1">
      <alignment vertical="center"/>
    </xf>
    <xf numFmtId="0" fontId="5" fillId="0" borderId="5" xfId="3" applyFont="1" applyFill="1" applyBorder="1" applyAlignment="1">
      <alignment vertical="center"/>
    </xf>
    <xf numFmtId="0" fontId="5" fillId="0" borderId="6" xfId="3" applyFont="1" applyFill="1" applyBorder="1" applyAlignment="1">
      <alignment vertical="center"/>
    </xf>
    <xf numFmtId="0" fontId="5" fillId="0" borderId="3" xfId="3" applyFont="1" applyFill="1" applyBorder="1" applyAlignment="1">
      <alignment horizontal="right" vertical="center"/>
    </xf>
    <xf numFmtId="2" fontId="14" fillId="0" borderId="3" xfId="3" applyNumberFormat="1" applyFont="1" applyFill="1" applyBorder="1" applyAlignment="1">
      <alignment horizontal="right" vertical="center"/>
    </xf>
    <xf numFmtId="164" fontId="14" fillId="0" borderId="4" xfId="3" applyNumberFormat="1" applyFont="1" applyFill="1" applyBorder="1" applyAlignment="1">
      <alignment horizontal="right" vertical="center"/>
    </xf>
    <xf numFmtId="0" fontId="14" fillId="0" borderId="6" xfId="3" applyFont="1" applyFill="1" applyBorder="1" applyAlignment="1">
      <alignment horizontal="left" vertical="center"/>
    </xf>
    <xf numFmtId="165" fontId="5" fillId="0" borderId="0" xfId="0" applyNumberFormat="1" applyFont="1" applyFill="1" applyAlignment="1">
      <alignment vertical="center"/>
    </xf>
    <xf numFmtId="0" fontId="5" fillId="0" borderId="3" xfId="3" applyFont="1" applyBorder="1" applyAlignment="1">
      <alignment horizontal="center" vertical="center"/>
    </xf>
    <xf numFmtId="0" fontId="5" fillId="0" borderId="3" xfId="3" applyFont="1" applyBorder="1" applyAlignment="1">
      <alignment vertical="center" wrapText="1"/>
    </xf>
    <xf numFmtId="2" fontId="14" fillId="0" borderId="4" xfId="3" applyNumberFormat="1" applyFont="1" applyBorder="1" applyAlignment="1">
      <alignment horizontal="right" vertical="center"/>
    </xf>
    <xf numFmtId="0" fontId="14" fillId="0" borderId="3" xfId="1" applyFont="1" applyFill="1" applyBorder="1" applyAlignment="1">
      <alignment horizontal="center" vertical="top" wrapText="1"/>
    </xf>
    <xf numFmtId="0" fontId="14" fillId="0" borderId="0" xfId="0" applyFont="1" applyFill="1" applyAlignment="1">
      <alignment vertical="top"/>
    </xf>
    <xf numFmtId="0" fontId="5" fillId="0" borderId="3" xfId="1" applyFont="1" applyBorder="1" applyAlignment="1">
      <alignment horizontal="center" vertical="top"/>
    </xf>
    <xf numFmtId="0" fontId="5" fillId="0" borderId="3" xfId="1" applyFont="1" applyBorder="1" applyAlignment="1">
      <alignment horizontal="justify" vertical="top" wrapText="1"/>
    </xf>
    <xf numFmtId="2" fontId="14" fillId="0" borderId="6" xfId="1" applyNumberFormat="1" applyFont="1" applyBorder="1" applyAlignment="1">
      <alignment horizontal="left" vertical="center"/>
    </xf>
    <xf numFmtId="4" fontId="14" fillId="0" borderId="0" xfId="1" applyNumberFormat="1" applyFont="1" applyBorder="1" applyAlignment="1">
      <alignment horizontal="left" vertical="center"/>
    </xf>
    <xf numFmtId="0" fontId="14" fillId="0" borderId="0" xfId="1" applyFont="1" applyBorder="1" applyAlignment="1">
      <alignment horizontal="left" vertical="center"/>
    </xf>
    <xf numFmtId="0" fontId="5" fillId="0" borderId="0" xfId="1" applyFont="1" applyAlignment="1">
      <alignment vertical="center"/>
    </xf>
    <xf numFmtId="0" fontId="5" fillId="0" borderId="3" xfId="1" applyFont="1" applyBorder="1" applyAlignment="1">
      <alignment horizontal="justify" vertical="top"/>
    </xf>
    <xf numFmtId="0" fontId="5" fillId="0" borderId="3" xfId="1" applyFont="1" applyBorder="1" applyAlignment="1">
      <alignment horizontal="center" vertical="center"/>
    </xf>
    <xf numFmtId="0" fontId="5" fillId="0" borderId="3" xfId="1" applyFont="1" applyBorder="1" applyAlignment="1">
      <alignment horizontal="justify" vertical="center"/>
    </xf>
    <xf numFmtId="164" fontId="5" fillId="0" borderId="3" xfId="1" applyNumberFormat="1" applyFont="1" applyBorder="1" applyAlignment="1">
      <alignment horizontal="right" vertical="center"/>
    </xf>
    <xf numFmtId="0" fontId="5" fillId="0" borderId="3" xfId="1" applyFont="1" applyBorder="1" applyAlignment="1">
      <alignment horizontal="right" vertical="center"/>
    </xf>
    <xf numFmtId="164" fontId="14" fillId="0" borderId="3" xfId="1" applyNumberFormat="1" applyFont="1" applyBorder="1" applyAlignment="1">
      <alignment horizontal="right" vertical="center"/>
    </xf>
    <xf numFmtId="2" fontId="14" fillId="0" borderId="4" xfId="1" applyNumberFormat="1" applyFont="1" applyBorder="1" applyAlignment="1">
      <alignment horizontal="right" vertical="center"/>
    </xf>
    <xf numFmtId="0" fontId="14" fillId="0" borderId="4" xfId="3" applyFont="1" applyFill="1" applyBorder="1" applyAlignment="1">
      <alignment horizontal="left"/>
    </xf>
    <xf numFmtId="0" fontId="5" fillId="0" borderId="8" xfId="3" applyFont="1" applyFill="1" applyBorder="1"/>
    <xf numFmtId="0" fontId="14" fillId="0" borderId="0" xfId="3" applyFont="1" applyFill="1"/>
    <xf numFmtId="2" fontId="5" fillId="0" borderId="4" xfId="3" applyNumberFormat="1" applyFont="1" applyBorder="1" applyAlignment="1">
      <alignment vertical="top"/>
    </xf>
    <xf numFmtId="0" fontId="5" fillId="0" borderId="6" xfId="3" applyFont="1" applyBorder="1" applyAlignment="1">
      <alignment horizontal="left" vertical="top"/>
    </xf>
    <xf numFmtId="165" fontId="5" fillId="0" borderId="0" xfId="0" applyNumberFormat="1" applyFont="1"/>
    <xf numFmtId="0" fontId="5" fillId="0" borderId="3" xfId="3" applyFont="1" applyBorder="1" applyAlignment="1">
      <alignment vertical="center"/>
    </xf>
    <xf numFmtId="0" fontId="5" fillId="0" borderId="5" xfId="3" applyFont="1" applyBorder="1" applyAlignment="1">
      <alignment horizontal="center" vertical="center"/>
    </xf>
    <xf numFmtId="0" fontId="5" fillId="0" borderId="6" xfId="3" applyFont="1" applyBorder="1" applyAlignment="1">
      <alignment horizontal="center" vertical="center"/>
    </xf>
    <xf numFmtId="2" fontId="5" fillId="0" borderId="3" xfId="3" applyNumberFormat="1" applyFont="1" applyBorder="1" applyAlignment="1">
      <alignment horizontal="right" vertical="center"/>
    </xf>
    <xf numFmtId="2" fontId="5" fillId="0" borderId="4" xfId="1" applyNumberFormat="1" applyFont="1" applyFill="1" applyBorder="1" applyAlignment="1">
      <alignment horizontal="right" vertical="center"/>
    </xf>
    <xf numFmtId="0" fontId="5" fillId="0" borderId="6" xfId="3" applyFont="1" applyBorder="1" applyAlignment="1">
      <alignment horizontal="left" vertical="center"/>
    </xf>
    <xf numFmtId="0" fontId="5" fillId="0" borderId="4" xfId="1" applyFont="1" applyBorder="1" applyAlignment="1">
      <alignment horizontal="center" vertical="top"/>
    </xf>
    <xf numFmtId="0" fontId="5" fillId="0" borderId="5" xfId="1" applyFont="1" applyBorder="1" applyAlignment="1">
      <alignment horizontal="center" vertical="top"/>
    </xf>
    <xf numFmtId="0" fontId="5" fillId="0" borderId="6" xfId="1" applyFont="1" applyBorder="1" applyAlignment="1">
      <alignment horizontal="center" vertical="top"/>
    </xf>
    <xf numFmtId="164" fontId="5" fillId="0" borderId="3" xfId="1" applyNumberFormat="1" applyFont="1" applyBorder="1" applyAlignment="1">
      <alignment horizontal="right" vertical="top"/>
    </xf>
    <xf numFmtId="0" fontId="5" fillId="0" borderId="3" xfId="1" applyFont="1" applyBorder="1" applyAlignment="1">
      <alignment horizontal="right" vertical="top"/>
    </xf>
    <xf numFmtId="2" fontId="5" fillId="0" borderId="4" xfId="1" applyNumberFormat="1" applyFont="1" applyBorder="1" applyAlignment="1">
      <alignment horizontal="right" vertical="top"/>
    </xf>
    <xf numFmtId="4" fontId="5" fillId="0" borderId="6" xfId="1" applyNumberFormat="1" applyFont="1" applyBorder="1" applyAlignment="1">
      <alignment horizontal="left" vertical="top"/>
    </xf>
    <xf numFmtId="0" fontId="14" fillId="0" borderId="0" xfId="1" applyFont="1" applyBorder="1" applyAlignment="1">
      <alignment horizontal="left"/>
    </xf>
    <xf numFmtId="0" fontId="5" fillId="0" borderId="4" xfId="1" applyFont="1" applyBorder="1" applyAlignment="1">
      <alignment vertical="top"/>
    </xf>
    <xf numFmtId="0" fontId="5" fillId="0" borderId="5" xfId="1" applyFont="1" applyBorder="1" applyAlignment="1">
      <alignment vertical="top"/>
    </xf>
    <xf numFmtId="0" fontId="5" fillId="0" borderId="6" xfId="1" applyFont="1" applyBorder="1" applyAlignment="1">
      <alignment vertical="top"/>
    </xf>
    <xf numFmtId="0" fontId="14" fillId="0" borderId="0" xfId="1" applyFont="1" applyBorder="1" applyAlignment="1">
      <alignment horizontal="left" vertical="top"/>
    </xf>
    <xf numFmtId="0" fontId="5" fillId="0" borderId="0" xfId="1" applyFont="1" applyAlignment="1">
      <alignment vertical="top"/>
    </xf>
    <xf numFmtId="4" fontId="14" fillId="0" borderId="6" xfId="1" applyNumberFormat="1" applyFont="1" applyBorder="1" applyAlignment="1">
      <alignment horizontal="left" vertical="center"/>
    </xf>
    <xf numFmtId="164" fontId="14" fillId="0" borderId="3" xfId="1" applyNumberFormat="1" applyFont="1" applyBorder="1" applyAlignment="1">
      <alignment horizontal="right" vertical="top"/>
    </xf>
    <xf numFmtId="2" fontId="14" fillId="0" borderId="4" xfId="1" applyNumberFormat="1" applyFont="1" applyBorder="1" applyAlignment="1">
      <alignment horizontal="right" vertical="top"/>
    </xf>
    <xf numFmtId="0" fontId="14" fillId="0" borderId="6" xfId="1" applyFont="1" applyBorder="1" applyAlignment="1">
      <alignment vertical="top"/>
    </xf>
    <xf numFmtId="2" fontId="5" fillId="0" borderId="4" xfId="1" applyNumberFormat="1" applyFont="1" applyBorder="1" applyAlignment="1">
      <alignment horizontal="right" vertical="center"/>
    </xf>
    <xf numFmtId="4" fontId="5" fillId="0" borderId="6" xfId="1" applyNumberFormat="1" applyFont="1" applyBorder="1" applyAlignment="1">
      <alignment horizontal="left" vertical="center"/>
    </xf>
    <xf numFmtId="0" fontId="5" fillId="0" borderId="3" xfId="3" applyFont="1" applyBorder="1" applyAlignment="1">
      <alignment vertical="top"/>
    </xf>
    <xf numFmtId="0" fontId="5" fillId="0" borderId="6" xfId="3" applyNumberFormat="1" applyFont="1" applyBorder="1" applyAlignment="1">
      <alignment horizontal="center" vertical="top"/>
    </xf>
    <xf numFmtId="2" fontId="5" fillId="0" borderId="4" xfId="3" applyNumberFormat="1" applyFont="1" applyBorder="1" applyAlignment="1">
      <alignment horizontal="right" vertical="top"/>
    </xf>
    <xf numFmtId="0" fontId="5" fillId="0" borderId="4" xfId="1" applyFont="1" applyBorder="1" applyAlignment="1">
      <alignment vertical="center"/>
    </xf>
    <xf numFmtId="0" fontId="5" fillId="0" borderId="5" xfId="1" applyFont="1" applyBorder="1" applyAlignment="1">
      <alignment vertical="center"/>
    </xf>
    <xf numFmtId="2" fontId="14" fillId="0" borderId="4" xfId="1" applyNumberFormat="1" applyFont="1" applyBorder="1" applyAlignment="1">
      <alignment vertical="center"/>
    </xf>
    <xf numFmtId="4" fontId="5" fillId="0" borderId="6" xfId="1" applyNumberFormat="1" applyFont="1" applyFill="1" applyBorder="1" applyAlignment="1">
      <alignment horizontal="left" vertical="top"/>
    </xf>
    <xf numFmtId="0" fontId="14" fillId="0" borderId="0" xfId="1" applyFont="1" applyFill="1" applyBorder="1" applyAlignment="1">
      <alignment horizontal="left" vertical="top"/>
    </xf>
    <xf numFmtId="0" fontId="5" fillId="0" borderId="0" xfId="1" applyFont="1" applyFill="1" applyAlignment="1">
      <alignment vertical="top"/>
    </xf>
    <xf numFmtId="0" fontId="5" fillId="0" borderId="3" xfId="1" applyFont="1" applyFill="1" applyBorder="1" applyAlignment="1">
      <alignment horizontal="justify" vertical="center"/>
    </xf>
    <xf numFmtId="0" fontId="5" fillId="0" borderId="3" xfId="1" applyFont="1" applyFill="1" applyBorder="1" applyAlignment="1">
      <alignment horizontal="right" vertical="center"/>
    </xf>
    <xf numFmtId="2" fontId="5" fillId="0" borderId="6" xfId="1" applyNumberFormat="1" applyFont="1" applyFill="1" applyBorder="1" applyAlignment="1">
      <alignment horizontal="right" vertical="center"/>
    </xf>
    <xf numFmtId="4" fontId="14" fillId="0" borderId="0" xfId="1" applyNumberFormat="1" applyFont="1" applyFill="1" applyBorder="1" applyAlignment="1">
      <alignment horizontal="left" vertical="center"/>
    </xf>
    <xf numFmtId="0" fontId="14" fillId="0" borderId="0" xfId="1" applyFont="1" applyFill="1" applyBorder="1" applyAlignment="1">
      <alignment horizontal="left" vertical="center"/>
    </xf>
    <xf numFmtId="0" fontId="5" fillId="0" borderId="0" xfId="1" applyFont="1" applyFill="1" applyAlignment="1">
      <alignment vertical="center"/>
    </xf>
    <xf numFmtId="164" fontId="14" fillId="0" borderId="3" xfId="1" applyNumberFormat="1" applyFont="1" applyFill="1" applyBorder="1" applyAlignment="1">
      <alignment horizontal="right" vertical="center"/>
    </xf>
    <xf numFmtId="2" fontId="14" fillId="0" borderId="4" xfId="1" applyNumberFormat="1" applyFont="1" applyFill="1" applyBorder="1" applyAlignment="1">
      <alignment horizontal="right" vertical="center"/>
    </xf>
    <xf numFmtId="2" fontId="14" fillId="0" borderId="6" xfId="1" applyNumberFormat="1" applyFont="1" applyFill="1" applyBorder="1" applyAlignment="1">
      <alignment horizontal="left" vertical="center"/>
    </xf>
    <xf numFmtId="0" fontId="14" fillId="0" borderId="3" xfId="1" applyFont="1" applyBorder="1" applyAlignment="1">
      <alignment horizontal="right" vertical="center"/>
    </xf>
    <xf numFmtId="2" fontId="5" fillId="0" borderId="3" xfId="0" applyNumberFormat="1" applyFont="1" applyBorder="1" applyAlignment="1">
      <alignment horizontal="right" vertical="center"/>
    </xf>
    <xf numFmtId="2" fontId="5" fillId="0" borderId="3" xfId="0" applyNumberFormat="1" applyFont="1" applyBorder="1" applyAlignment="1">
      <alignment horizontal="center" vertical="center"/>
    </xf>
    <xf numFmtId="2" fontId="14" fillId="0" borderId="4" xfId="0" applyNumberFormat="1" applyFont="1" applyBorder="1" applyAlignment="1">
      <alignment vertical="center"/>
    </xf>
    <xf numFmtId="0" fontId="14" fillId="0" borderId="6" xfId="0" applyFont="1" applyBorder="1" applyAlignment="1">
      <alignment horizontal="left" vertical="center"/>
    </xf>
    <xf numFmtId="0" fontId="14" fillId="0" borderId="0" xfId="7" applyFont="1" applyBorder="1" applyAlignment="1">
      <alignment horizontal="left" vertical="center"/>
    </xf>
    <xf numFmtId="0" fontId="5" fillId="0" borderId="0" xfId="7" applyFont="1" applyAlignment="1">
      <alignment horizontal="center" vertical="center"/>
    </xf>
    <xf numFmtId="2" fontId="5" fillId="0" borderId="3" xfId="1" applyNumberFormat="1" applyFont="1" applyBorder="1" applyAlignment="1">
      <alignment horizontal="right" vertical="top"/>
    </xf>
    <xf numFmtId="4" fontId="5" fillId="0" borderId="6" xfId="1" applyNumberFormat="1" applyFont="1" applyBorder="1" applyAlignment="1">
      <alignment horizontal="right" vertical="top"/>
    </xf>
    <xf numFmtId="2" fontId="14" fillId="0" borderId="0" xfId="1" applyNumberFormat="1" applyFont="1" applyBorder="1" applyAlignment="1">
      <alignment horizontal="left"/>
    </xf>
    <xf numFmtId="0" fontId="5" fillId="0" borderId="3" xfId="0" applyFont="1" applyBorder="1" applyAlignment="1">
      <alignment horizontal="center" vertical="top" wrapText="1"/>
    </xf>
    <xf numFmtId="0" fontId="5" fillId="0" borderId="9" xfId="0" applyFont="1" applyBorder="1" applyAlignment="1">
      <alignment horizontal="justify" vertical="center" wrapText="1"/>
    </xf>
    <xf numFmtId="0" fontId="5" fillId="0" borderId="3" xfId="0" applyFont="1" applyBorder="1" applyAlignment="1">
      <alignment horizontal="right" vertical="center"/>
    </xf>
    <xf numFmtId="0" fontId="14" fillId="0" borderId="3" xfId="0" applyFont="1" applyBorder="1" applyAlignment="1">
      <alignment horizontal="right" vertical="center"/>
    </xf>
    <xf numFmtId="2" fontId="14" fillId="0" borderId="4" xfId="0" applyNumberFormat="1" applyFont="1" applyBorder="1" applyAlignment="1">
      <alignment horizontal="right" vertical="center"/>
    </xf>
    <xf numFmtId="2" fontId="5" fillId="0" borderId="6" xfId="1" applyNumberFormat="1" applyFont="1" applyBorder="1" applyAlignment="1">
      <alignment horizontal="right" vertical="center"/>
    </xf>
    <xf numFmtId="2" fontId="5" fillId="0" borderId="3" xfId="8" applyNumberFormat="1" applyFont="1" applyFill="1" applyBorder="1" applyAlignment="1">
      <alignment horizontal="justify" vertical="top" wrapText="1"/>
    </xf>
    <xf numFmtId="166" fontId="5" fillId="0" borderId="3" xfId="8" applyNumberFormat="1" applyFont="1" applyFill="1" applyBorder="1" applyAlignment="1">
      <alignment horizontal="justify" vertical="top" wrapText="1"/>
    </xf>
    <xf numFmtId="2" fontId="5" fillId="0" borderId="3" xfId="0" applyNumberFormat="1" applyFont="1" applyFill="1" applyBorder="1" applyAlignment="1">
      <alignment horizontal="right"/>
    </xf>
    <xf numFmtId="0" fontId="14" fillId="0" borderId="3" xfId="0" applyFont="1" applyFill="1" applyBorder="1" applyAlignment="1">
      <alignment horizontal="right"/>
    </xf>
    <xf numFmtId="2" fontId="14" fillId="0" borderId="4" xfId="0" applyNumberFormat="1" applyFont="1" applyFill="1" applyBorder="1" applyAlignment="1">
      <alignment horizontal="right"/>
    </xf>
    <xf numFmtId="0" fontId="14" fillId="0" borderId="6" xfId="0" applyFont="1" applyFill="1" applyBorder="1" applyAlignment="1"/>
    <xf numFmtId="2" fontId="14" fillId="0" borderId="3" xfId="1" applyNumberFormat="1" applyFont="1" applyFill="1" applyBorder="1" applyAlignment="1">
      <alignment horizontal="right" wrapText="1"/>
    </xf>
    <xf numFmtId="0" fontId="14" fillId="0" borderId="6" xfId="3" applyFont="1" applyBorder="1" applyAlignment="1">
      <alignment horizontal="left" vertical="top"/>
    </xf>
    <xf numFmtId="0" fontId="5" fillId="0" borderId="3" xfId="3" applyFont="1" applyFill="1" applyBorder="1" applyAlignment="1">
      <alignment vertical="top"/>
    </xf>
    <xf numFmtId="0" fontId="5" fillId="0" borderId="3" xfId="3" applyFont="1" applyFill="1" applyBorder="1" applyAlignment="1">
      <alignment horizontal="right" vertical="top"/>
    </xf>
    <xf numFmtId="2" fontId="5" fillId="0" borderId="4" xfId="3" applyNumberFormat="1" applyFont="1" applyFill="1" applyBorder="1" applyAlignment="1">
      <alignment horizontal="right" vertical="top"/>
    </xf>
    <xf numFmtId="0" fontId="14" fillId="0" borderId="6" xfId="3" applyFont="1" applyFill="1" applyBorder="1" applyAlignment="1">
      <alignment horizontal="left" vertical="top"/>
    </xf>
    <xf numFmtId="2" fontId="5" fillId="0" borderId="4" xfId="3" applyNumberFormat="1" applyFont="1" applyFill="1" applyBorder="1" applyAlignment="1">
      <alignment vertical="top"/>
    </xf>
    <xf numFmtId="164" fontId="5" fillId="0" borderId="3" xfId="3" applyNumberFormat="1" applyFont="1" applyFill="1" applyBorder="1" applyAlignment="1">
      <alignment horizontal="right" vertical="top"/>
    </xf>
    <xf numFmtId="164" fontId="14" fillId="0" borderId="3" xfId="0" applyNumberFormat="1" applyFont="1" applyFill="1" applyBorder="1" applyAlignment="1">
      <alignment horizontal="right"/>
    </xf>
    <xf numFmtId="0" fontId="5" fillId="0" borderId="4" xfId="3" applyFont="1" applyBorder="1" applyAlignment="1">
      <alignment horizontal="center" vertical="center"/>
    </xf>
    <xf numFmtId="0" fontId="5" fillId="0" borderId="6" xfId="3" applyNumberFormat="1" applyFont="1" applyBorder="1" applyAlignment="1">
      <alignment horizontal="center" vertical="center"/>
    </xf>
    <xf numFmtId="4" fontId="14" fillId="0" borderId="6" xfId="3" applyNumberFormat="1" applyFont="1" applyBorder="1" applyAlignment="1">
      <alignment horizontal="right" vertical="center"/>
    </xf>
    <xf numFmtId="0" fontId="14" fillId="0" borderId="0" xfId="3" applyFont="1" applyBorder="1" applyAlignment="1">
      <alignment horizontal="left" vertical="center"/>
    </xf>
    <xf numFmtId="0" fontId="5" fillId="0" borderId="0" xfId="3" applyFont="1" applyAlignment="1">
      <alignment vertical="center"/>
    </xf>
    <xf numFmtId="0" fontId="5" fillId="0" borderId="4" xfId="3" applyFont="1" applyFill="1" applyBorder="1" applyAlignment="1">
      <alignment vertical="top"/>
    </xf>
    <xf numFmtId="0" fontId="5" fillId="0" borderId="5" xfId="3" applyFont="1" applyFill="1" applyBorder="1" applyAlignment="1">
      <alignment vertical="top"/>
    </xf>
    <xf numFmtId="0" fontId="5" fillId="0" borderId="6" xfId="3" applyFont="1" applyFill="1" applyBorder="1" applyAlignment="1">
      <alignment vertical="top"/>
    </xf>
    <xf numFmtId="0" fontId="5" fillId="0" borderId="4" xfId="3" applyFont="1" applyFill="1" applyBorder="1" applyAlignment="1">
      <alignment horizontal="right" vertical="top"/>
    </xf>
    <xf numFmtId="0" fontId="14" fillId="0" borderId="0" xfId="3" applyFont="1" applyFill="1" applyAlignment="1">
      <alignment horizontal="left" vertical="top"/>
    </xf>
    <xf numFmtId="0" fontId="5" fillId="0" borderId="0" xfId="3" applyFont="1" applyFill="1" applyAlignment="1">
      <alignment vertical="top"/>
    </xf>
    <xf numFmtId="0" fontId="5" fillId="0" borderId="3" xfId="3" applyFont="1" applyFill="1" applyBorder="1" applyAlignment="1">
      <alignment horizontal="left" vertical="top"/>
    </xf>
    <xf numFmtId="0" fontId="14" fillId="0" borderId="6" xfId="0" applyFont="1" applyFill="1" applyBorder="1" applyAlignment="1">
      <alignment horizontal="left" vertical="center"/>
    </xf>
    <xf numFmtId="0" fontId="14" fillId="0" borderId="0" xfId="3" applyFont="1" applyFill="1" applyBorder="1" applyAlignment="1">
      <alignment horizontal="left" vertical="center"/>
    </xf>
    <xf numFmtId="0" fontId="5" fillId="0" borderId="0" xfId="3" applyFont="1" applyFill="1" applyAlignment="1">
      <alignment vertical="center"/>
    </xf>
    <xf numFmtId="0" fontId="14" fillId="0" borderId="3" xfId="3" applyFont="1" applyFill="1" applyBorder="1" applyAlignment="1">
      <alignment horizontal="left" vertical="top"/>
    </xf>
    <xf numFmtId="0" fontId="14" fillId="0" borderId="4"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2" fontId="14" fillId="0" borderId="3" xfId="0" applyNumberFormat="1" applyFont="1" applyFill="1" applyBorder="1" applyAlignment="1">
      <alignment horizontal="right" vertical="center"/>
    </xf>
    <xf numFmtId="0" fontId="5" fillId="0" borderId="6" xfId="0" applyFont="1" applyFill="1" applyBorder="1" applyAlignment="1">
      <alignment horizontal="left" vertical="center"/>
    </xf>
    <xf numFmtId="0" fontId="14" fillId="0" borderId="0" xfId="3" applyFont="1" applyFill="1" applyAlignment="1">
      <alignment vertical="center"/>
    </xf>
    <xf numFmtId="0" fontId="5" fillId="0" borderId="4" xfId="0" applyFont="1" applyBorder="1" applyAlignment="1">
      <alignment vertical="center" wrapText="1"/>
    </xf>
    <xf numFmtId="0" fontId="14" fillId="0" borderId="3" xfId="0" applyFont="1" applyBorder="1" applyAlignment="1">
      <alignment horizontal="left" vertical="center" wrapText="1"/>
    </xf>
    <xf numFmtId="1" fontId="14" fillId="0" borderId="3" xfId="1" applyNumberFormat="1" applyFont="1" applyBorder="1" applyAlignment="1">
      <alignment horizontal="right" vertical="center"/>
    </xf>
    <xf numFmtId="0" fontId="5" fillId="0" borderId="3" xfId="0" applyFont="1" applyFill="1" applyBorder="1" applyAlignment="1">
      <alignment horizontal="center" vertical="top" wrapText="1"/>
    </xf>
    <xf numFmtId="0" fontId="5" fillId="0" borderId="3" xfId="0" applyFont="1" applyFill="1" applyBorder="1" applyAlignment="1">
      <alignment horizontal="center" vertical="center" wrapText="1"/>
    </xf>
    <xf numFmtId="0" fontId="5" fillId="0" borderId="9" xfId="0" applyFont="1" applyBorder="1" applyAlignment="1">
      <alignment horizontal="left" vertical="center" wrapText="1"/>
    </xf>
    <xf numFmtId="2" fontId="14" fillId="0" borderId="4" xfId="0" applyNumberFormat="1" applyFont="1" applyFill="1" applyBorder="1" applyAlignment="1">
      <alignment horizontal="right" vertical="center"/>
    </xf>
    <xf numFmtId="0" fontId="5" fillId="0" borderId="3" xfId="0" applyFont="1" applyBorder="1" applyAlignment="1">
      <alignment horizontal="justify" vertical="top" wrapText="1"/>
    </xf>
    <xf numFmtId="2" fontId="14" fillId="0" borderId="4" xfId="0" applyNumberFormat="1" applyFont="1" applyFill="1" applyBorder="1" applyAlignment="1">
      <alignment horizontal="right" vertical="top"/>
    </xf>
    <xf numFmtId="0" fontId="5" fillId="0" borderId="3" xfId="0" applyFont="1" applyFill="1" applyBorder="1"/>
    <xf numFmtId="2" fontId="14" fillId="0" borderId="3" xfId="0" applyNumberFormat="1" applyFont="1" applyFill="1" applyBorder="1" applyAlignment="1">
      <alignment horizontal="right"/>
    </xf>
    <xf numFmtId="0" fontId="5" fillId="0" borderId="10" xfId="0" applyFont="1" applyBorder="1" applyAlignment="1">
      <alignment horizontal="justify" vertical="top" wrapText="1"/>
    </xf>
    <xf numFmtId="0" fontId="5" fillId="0" borderId="0" xfId="3" applyFont="1" applyAlignment="1">
      <alignment horizontal="center" vertical="center"/>
    </xf>
    <xf numFmtId="2" fontId="5" fillId="0" borderId="3" xfId="8" applyNumberFormat="1" applyFont="1" applyFill="1" applyBorder="1" applyAlignment="1">
      <alignment horizontal="justify" vertical="center" wrapText="1"/>
    </xf>
    <xf numFmtId="0" fontId="5" fillId="0" borderId="4" xfId="0" applyFont="1" applyFill="1" applyBorder="1" applyAlignment="1">
      <alignment horizontal="right" vertical="center"/>
    </xf>
    <xf numFmtId="2" fontId="5" fillId="0" borderId="3" xfId="0" applyNumberFormat="1" applyFont="1" applyFill="1" applyBorder="1" applyAlignment="1">
      <alignment horizontal="right" vertical="top"/>
    </xf>
    <xf numFmtId="4" fontId="14" fillId="0" borderId="6" xfId="3" applyNumberFormat="1" applyFont="1" applyFill="1" applyBorder="1" applyAlignment="1">
      <alignment horizontal="right" vertical="center"/>
    </xf>
    <xf numFmtId="0" fontId="5" fillId="0" borderId="3" xfId="0" applyFont="1" applyFill="1" applyBorder="1" applyAlignment="1">
      <alignment horizontal="justify" vertical="center"/>
    </xf>
    <xf numFmtId="2" fontId="5" fillId="0" borderId="4" xfId="1" applyNumberFormat="1" applyFont="1" applyFill="1" applyBorder="1" applyAlignment="1">
      <alignment vertical="top" wrapText="1"/>
    </xf>
    <xf numFmtId="0" fontId="5" fillId="2" borderId="0" xfId="0" applyFont="1" applyFill="1" applyAlignment="1">
      <alignment vertical="top"/>
    </xf>
    <xf numFmtId="0" fontId="5" fillId="0" borderId="3" xfId="3" applyFont="1" applyBorder="1" applyAlignment="1">
      <alignment horizontal="justify" vertical="center" wrapText="1"/>
    </xf>
    <xf numFmtId="2" fontId="14" fillId="0" borderId="4" xfId="1" applyNumberFormat="1" applyFont="1" applyFill="1" applyBorder="1" applyAlignment="1">
      <alignment vertical="center" wrapText="1"/>
    </xf>
    <xf numFmtId="0" fontId="14" fillId="0" borderId="0" xfId="0" applyFont="1" applyAlignment="1">
      <alignment vertical="center"/>
    </xf>
    <xf numFmtId="1" fontId="5" fillId="0" borderId="4" xfId="1" applyNumberFormat="1" applyFont="1" applyFill="1" applyBorder="1" applyAlignment="1">
      <alignment horizontal="center" vertical="top"/>
    </xf>
    <xf numFmtId="1" fontId="5" fillId="0" borderId="5" xfId="1" applyNumberFormat="1" applyFont="1" applyFill="1" applyBorder="1" applyAlignment="1">
      <alignment horizontal="center" vertical="top"/>
    </xf>
    <xf numFmtId="1" fontId="5" fillId="0" borderId="6" xfId="1" applyNumberFormat="1" applyFont="1" applyFill="1" applyBorder="1" applyAlignment="1">
      <alignment horizontal="center" vertical="top"/>
    </xf>
    <xf numFmtId="1" fontId="5" fillId="0" borderId="3" xfId="1" applyNumberFormat="1" applyFont="1" applyFill="1" applyBorder="1" applyAlignment="1">
      <alignment horizontal="right" vertical="top"/>
    </xf>
    <xf numFmtId="0" fontId="5" fillId="0" borderId="4" xfId="3" applyFont="1" applyBorder="1" applyAlignment="1">
      <alignment vertical="top"/>
    </xf>
    <xf numFmtId="0" fontId="5" fillId="0" borderId="5" xfId="3" applyFont="1" applyBorder="1" applyAlignment="1">
      <alignment vertical="top"/>
    </xf>
    <xf numFmtId="0" fontId="5" fillId="0" borderId="6" xfId="3" applyFont="1" applyBorder="1" applyAlignment="1">
      <alignment vertical="top"/>
    </xf>
    <xf numFmtId="0" fontId="5" fillId="0" borderId="3" xfId="3" applyFont="1" applyBorder="1" applyAlignment="1">
      <alignment horizontal="right" vertical="top"/>
    </xf>
    <xf numFmtId="1" fontId="14" fillId="0" borderId="3" xfId="1" applyNumberFormat="1" applyFont="1" applyFill="1" applyBorder="1" applyAlignment="1">
      <alignment horizontal="right" vertical="top"/>
    </xf>
    <xf numFmtId="2" fontId="14" fillId="0" borderId="4" xfId="1" applyNumberFormat="1" applyFont="1" applyFill="1" applyBorder="1" applyAlignment="1">
      <alignment horizontal="right" vertical="top"/>
    </xf>
    <xf numFmtId="0" fontId="14" fillId="0" borderId="6" xfId="1" applyFont="1" applyBorder="1" applyAlignment="1">
      <alignment horizontal="left" vertical="top"/>
    </xf>
    <xf numFmtId="2" fontId="5" fillId="0" borderId="3" xfId="1" applyNumberFormat="1" applyFont="1" applyBorder="1" applyAlignment="1">
      <alignment vertical="top"/>
    </xf>
    <xf numFmtId="2" fontId="5" fillId="0" borderId="3" xfId="0" applyNumberFormat="1" applyFont="1" applyBorder="1" applyAlignment="1">
      <alignment horizontal="center" vertical="top"/>
    </xf>
    <xf numFmtId="2" fontId="14" fillId="0" borderId="3" xfId="0" applyNumberFormat="1" applyFont="1" applyBorder="1" applyAlignment="1">
      <alignment horizontal="right" vertical="top"/>
    </xf>
    <xf numFmtId="2" fontId="14" fillId="0" borderId="4" xfId="0" applyNumberFormat="1" applyFont="1" applyBorder="1" applyAlignment="1">
      <alignment horizontal="right" vertical="top"/>
    </xf>
    <xf numFmtId="0" fontId="14" fillId="0" borderId="6" xfId="0" applyFont="1" applyBorder="1" applyAlignment="1">
      <alignment horizontal="left" vertical="top"/>
    </xf>
    <xf numFmtId="0" fontId="5" fillId="0" borderId="3" xfId="2" applyFont="1" applyFill="1" applyBorder="1" applyAlignment="1">
      <alignment horizontal="left" vertical="top" wrapText="1"/>
    </xf>
    <xf numFmtId="0" fontId="5" fillId="0" borderId="0" xfId="1" applyFont="1" applyFill="1" applyBorder="1" applyAlignment="1">
      <alignment horizontal="center"/>
    </xf>
    <xf numFmtId="0" fontId="5" fillId="0" borderId="0" xfId="1" applyFont="1" applyBorder="1"/>
    <xf numFmtId="0" fontId="5" fillId="0" borderId="0" xfId="1" applyFont="1" applyBorder="1" applyAlignment="1">
      <alignment horizontal="center"/>
    </xf>
    <xf numFmtId="0" fontId="5" fillId="0" borderId="0" xfId="1" applyFont="1" applyBorder="1" applyAlignment="1">
      <alignment horizontal="center" vertical="center"/>
    </xf>
    <xf numFmtId="0" fontId="5" fillId="0" borderId="0" xfId="1" applyFont="1" applyBorder="1" applyAlignment="1">
      <alignment horizontal="right"/>
    </xf>
    <xf numFmtId="0" fontId="5" fillId="0" borderId="0" xfId="1" applyFont="1" applyBorder="1" applyAlignment="1">
      <alignment horizontal="right" vertical="top"/>
    </xf>
    <xf numFmtId="0" fontId="5" fillId="0" borderId="0" xfId="1" applyFont="1" applyBorder="1" applyAlignment="1"/>
    <xf numFmtId="0" fontId="5" fillId="0" borderId="0" xfId="1" applyFont="1" applyBorder="1" applyAlignment="1">
      <alignment vertical="top"/>
    </xf>
    <xf numFmtId="2" fontId="5" fillId="0" borderId="10" xfId="0" applyNumberFormat="1" applyFont="1" applyFill="1" applyBorder="1" applyAlignment="1">
      <alignment horizontal="center" vertical="top"/>
    </xf>
    <xf numFmtId="0" fontId="5" fillId="0" borderId="10" xfId="0" applyFont="1" applyFill="1" applyBorder="1" applyAlignment="1">
      <alignment horizontal="justify" vertical="top" wrapText="1"/>
    </xf>
    <xf numFmtId="2" fontId="5" fillId="0" borderId="9" xfId="0" applyNumberFormat="1" applyFont="1" applyFill="1" applyBorder="1" applyAlignment="1">
      <alignment horizontal="center" vertical="top"/>
    </xf>
    <xf numFmtId="2" fontId="5" fillId="0" borderId="11" xfId="0" applyNumberFormat="1" applyFont="1" applyFill="1" applyBorder="1" applyAlignment="1">
      <alignment horizontal="center" vertical="top"/>
    </xf>
    <xf numFmtId="0" fontId="5" fillId="0" borderId="10" xfId="0" applyFont="1" applyFill="1" applyBorder="1" applyAlignment="1">
      <alignment horizontal="justify" vertical="top"/>
    </xf>
    <xf numFmtId="2" fontId="5" fillId="0" borderId="3" xfId="0" applyNumberFormat="1" applyFont="1" applyFill="1" applyBorder="1" applyAlignment="1">
      <alignment horizontal="center" vertical="top"/>
    </xf>
    <xf numFmtId="0" fontId="14" fillId="0" borderId="0" xfId="1" applyFont="1" applyFill="1" applyBorder="1" applyAlignment="1">
      <alignment vertical="center"/>
    </xf>
    <xf numFmtId="2" fontId="14" fillId="0" borderId="0" xfId="1" applyNumberFormat="1" applyFont="1" applyFill="1" applyBorder="1" applyAlignment="1">
      <alignment vertical="center"/>
    </xf>
    <xf numFmtId="0" fontId="14" fillId="0" borderId="0" xfId="0" applyFont="1" applyFill="1" applyBorder="1" applyAlignment="1">
      <alignment vertical="center"/>
    </xf>
    <xf numFmtId="0" fontId="5" fillId="0" borderId="0" xfId="1" applyFont="1" applyFill="1" applyBorder="1" applyAlignment="1">
      <alignment horizontal="center" vertical="top"/>
    </xf>
    <xf numFmtId="2" fontId="5" fillId="0" borderId="0" xfId="1" applyNumberFormat="1" applyFont="1" applyFill="1" applyBorder="1" applyAlignment="1">
      <alignment horizontal="right" vertical="top"/>
    </xf>
    <xf numFmtId="2" fontId="17" fillId="0" borderId="0" xfId="0" applyNumberFormat="1" applyFont="1" applyFill="1" applyBorder="1" applyAlignment="1">
      <alignment horizontal="right" vertical="top"/>
    </xf>
    <xf numFmtId="0" fontId="5" fillId="0" borderId="0" xfId="0" applyFont="1" applyFill="1" applyBorder="1" applyAlignment="1">
      <alignment vertical="top"/>
    </xf>
    <xf numFmtId="0" fontId="5" fillId="0" borderId="0" xfId="0" applyFont="1" applyFill="1" applyAlignment="1">
      <alignment horizontal="center" vertical="center"/>
    </xf>
    <xf numFmtId="0" fontId="5" fillId="0" borderId="0" xfId="1" applyFont="1" applyFill="1" applyBorder="1" applyAlignment="1">
      <alignment horizontal="right" vertical="top"/>
    </xf>
    <xf numFmtId="0" fontId="18" fillId="0" borderId="0" xfId="1" applyFont="1" applyFill="1" applyBorder="1" applyAlignment="1">
      <alignment vertical="top"/>
    </xf>
    <xf numFmtId="2" fontId="5" fillId="0" borderId="0" xfId="0" applyNumberFormat="1" applyFont="1" applyFill="1" applyBorder="1" applyAlignment="1">
      <alignment horizontal="center" vertical="top"/>
    </xf>
    <xf numFmtId="0" fontId="5" fillId="0" borderId="3" xfId="3" applyFont="1" applyFill="1" applyBorder="1" applyAlignment="1">
      <alignment vertical="center"/>
    </xf>
    <xf numFmtId="0" fontId="5" fillId="0" borderId="6" xfId="3" applyNumberFormat="1" applyFont="1" applyFill="1" applyBorder="1" applyAlignment="1">
      <alignment horizontal="center" vertical="center"/>
    </xf>
    <xf numFmtId="0" fontId="5" fillId="0" borderId="6" xfId="3" applyNumberFormat="1" applyFont="1" applyFill="1" applyBorder="1" applyAlignment="1">
      <alignment horizontal="center" vertical="top"/>
    </xf>
    <xf numFmtId="0" fontId="3" fillId="0" borderId="0" xfId="0" applyFont="1" applyAlignment="1">
      <alignment wrapText="1"/>
    </xf>
    <xf numFmtId="0" fontId="19" fillId="0" borderId="0" xfId="0" applyFont="1"/>
    <xf numFmtId="0" fontId="5" fillId="3" borderId="3" xfId="1" applyFont="1" applyFill="1" applyBorder="1" applyAlignment="1">
      <alignment horizontal="center" vertical="top"/>
    </xf>
    <xf numFmtId="0" fontId="5" fillId="3" borderId="3" xfId="0" applyFont="1" applyFill="1" applyBorder="1" applyAlignment="1">
      <alignment horizontal="justify" vertical="center" wrapText="1"/>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5" fillId="3" borderId="6" xfId="1" applyFont="1" applyFill="1" applyBorder="1" applyAlignment="1">
      <alignment horizontal="center" vertical="center"/>
    </xf>
    <xf numFmtId="2" fontId="5" fillId="3" borderId="3" xfId="1" applyNumberFormat="1" applyFont="1" applyFill="1" applyBorder="1" applyAlignment="1">
      <alignment horizontal="right" vertical="center"/>
    </xf>
    <xf numFmtId="2" fontId="14" fillId="3" borderId="3" xfId="1" applyNumberFormat="1" applyFont="1" applyFill="1" applyBorder="1" applyAlignment="1">
      <alignment horizontal="right" vertical="center"/>
    </xf>
    <xf numFmtId="2" fontId="14" fillId="3" borderId="4" xfId="1" applyNumberFormat="1" applyFont="1" applyFill="1" applyBorder="1" applyAlignment="1">
      <alignment horizontal="right" vertical="center" wrapText="1"/>
    </xf>
    <xf numFmtId="0" fontId="14" fillId="3" borderId="6" xfId="1" applyFont="1" applyFill="1" applyBorder="1" applyAlignment="1">
      <alignment vertical="center"/>
    </xf>
    <xf numFmtId="0" fontId="5" fillId="3" borderId="0" xfId="0" applyFont="1" applyFill="1" applyAlignment="1">
      <alignment vertical="center"/>
    </xf>
    <xf numFmtId="0" fontId="5" fillId="3" borderId="3" xfId="0" applyFont="1" applyFill="1" applyBorder="1" applyAlignment="1">
      <alignment horizontal="justify" vertical="top" wrapText="1"/>
    </xf>
    <xf numFmtId="0" fontId="5" fillId="3" borderId="4" xfId="1" applyFont="1" applyFill="1" applyBorder="1" applyAlignment="1">
      <alignment horizontal="center" vertical="top"/>
    </xf>
    <xf numFmtId="0" fontId="5" fillId="3" borderId="5" xfId="1" applyFont="1" applyFill="1" applyBorder="1" applyAlignment="1">
      <alignment horizontal="center" vertical="top"/>
    </xf>
    <xf numFmtId="0" fontId="5" fillId="3" borderId="6" xfId="1" applyFont="1" applyFill="1" applyBorder="1" applyAlignment="1">
      <alignment horizontal="center" vertical="top"/>
    </xf>
    <xf numFmtId="2" fontId="5" fillId="3" borderId="3" xfId="1" applyNumberFormat="1" applyFont="1" applyFill="1" applyBorder="1" applyAlignment="1">
      <alignment horizontal="right" vertical="top"/>
    </xf>
    <xf numFmtId="2" fontId="5" fillId="3" borderId="4" xfId="1" applyNumberFormat="1" applyFont="1" applyFill="1" applyBorder="1" applyAlignment="1">
      <alignment horizontal="right" vertical="top" wrapText="1"/>
    </xf>
    <xf numFmtId="0" fontId="5" fillId="3" borderId="6" xfId="1" applyFont="1" applyFill="1" applyBorder="1" applyAlignment="1">
      <alignment vertical="top"/>
    </xf>
    <xf numFmtId="0" fontId="5" fillId="3" borderId="0" xfId="0" applyFont="1" applyFill="1" applyAlignment="1">
      <alignment vertical="top"/>
    </xf>
    <xf numFmtId="0" fontId="5" fillId="3" borderId="3" xfId="1" applyFont="1" applyFill="1" applyBorder="1" applyAlignment="1">
      <alignment horizontal="center" vertical="center"/>
    </xf>
    <xf numFmtId="2" fontId="5" fillId="3" borderId="4" xfId="1" applyNumberFormat="1" applyFont="1" applyFill="1" applyBorder="1" applyAlignment="1">
      <alignment horizontal="right" vertical="center" wrapText="1"/>
    </xf>
    <xf numFmtId="0" fontId="5" fillId="3" borderId="6" xfId="1" applyFont="1" applyFill="1" applyBorder="1" applyAlignment="1">
      <alignment vertical="center"/>
    </xf>
    <xf numFmtId="165" fontId="3" fillId="0" borderId="0" xfId="0" applyNumberFormat="1" applyFont="1" applyAlignment="1">
      <alignment vertical="center" wrapText="1"/>
    </xf>
    <xf numFmtId="165" fontId="4" fillId="0" borderId="0" xfId="0" applyNumberFormat="1" applyFont="1" applyAlignment="1">
      <alignment horizontal="center" vertical="top" wrapText="1"/>
    </xf>
    <xf numFmtId="0" fontId="5" fillId="0" borderId="0" xfId="0" applyFont="1" applyFill="1" applyBorder="1" applyAlignment="1">
      <alignment vertical="center" wrapText="1"/>
    </xf>
    <xf numFmtId="0" fontId="5" fillId="0" borderId="0" xfId="0" applyFont="1" applyFill="1" applyBorder="1" applyAlignment="1">
      <alignment vertical="center"/>
    </xf>
    <xf numFmtId="164" fontId="5" fillId="0" borderId="0" xfId="0" applyNumberFormat="1" applyFont="1" applyFill="1" applyBorder="1" applyAlignment="1">
      <alignment vertical="top"/>
    </xf>
    <xf numFmtId="0" fontId="5" fillId="0" borderId="0" xfId="1" applyFont="1" applyFill="1" applyBorder="1" applyAlignment="1">
      <alignment vertical="top"/>
    </xf>
    <xf numFmtId="0" fontId="5" fillId="0" borderId="0" xfId="0" applyFont="1" applyFill="1" applyAlignment="1">
      <alignment horizontal="right"/>
    </xf>
    <xf numFmtId="0" fontId="5" fillId="0" borderId="0" xfId="0" applyFont="1" applyFill="1" applyAlignment="1">
      <alignment vertical="center" wrapText="1"/>
    </xf>
    <xf numFmtId="0" fontId="17" fillId="0" borderId="0" xfId="0" applyFont="1" applyFill="1" applyBorder="1" applyAlignment="1">
      <alignment horizontal="center" vertical="top"/>
    </xf>
    <xf numFmtId="0" fontId="5" fillId="0" borderId="0" xfId="0" applyFont="1" applyFill="1" applyBorder="1"/>
    <xf numFmtId="0" fontId="14" fillId="0" borderId="3" xfId="0" applyFont="1" applyFill="1" applyBorder="1" applyAlignment="1">
      <alignment horizontal="justify" vertical="center" wrapText="1"/>
    </xf>
    <xf numFmtId="2" fontId="14" fillId="0" borderId="6" xfId="0" applyNumberFormat="1" applyFont="1" applyFill="1" applyBorder="1" applyAlignment="1">
      <alignment horizontal="left" vertical="center"/>
    </xf>
    <xf numFmtId="0" fontId="14" fillId="0" borderId="3" xfId="1" applyFont="1" applyFill="1" applyBorder="1" applyAlignment="1">
      <alignment horizontal="center" vertical="center"/>
    </xf>
    <xf numFmtId="0" fontId="14" fillId="0" borderId="6" xfId="0" applyFont="1" applyFill="1" applyBorder="1" applyAlignment="1">
      <alignment vertical="center"/>
    </xf>
    <xf numFmtId="0" fontId="5" fillId="0" borderId="3" xfId="0" applyFont="1" applyBorder="1" applyAlignment="1">
      <alignment horizontal="center"/>
    </xf>
    <xf numFmtId="0" fontId="14" fillId="0" borderId="3" xfId="0" applyFont="1" applyBorder="1" applyAlignment="1">
      <alignment horizontal="right"/>
    </xf>
    <xf numFmtId="0" fontId="5" fillId="0" borderId="3" xfId="0" applyFont="1" applyBorder="1" applyAlignment="1">
      <alignment horizontal="right"/>
    </xf>
    <xf numFmtId="0" fontId="6" fillId="0" borderId="0" xfId="0" applyFont="1" applyFill="1" applyAlignment="1">
      <alignment vertical="center"/>
    </xf>
    <xf numFmtId="0" fontId="6" fillId="0" borderId="0" xfId="0" applyFont="1" applyFill="1"/>
    <xf numFmtId="0" fontId="6" fillId="0" borderId="0" xfId="0" applyFont="1" applyFill="1" applyAlignment="1">
      <alignment horizontal="center" vertical="top"/>
    </xf>
    <xf numFmtId="0" fontId="6" fillId="0" borderId="0" xfId="1" applyFont="1"/>
    <xf numFmtId="0" fontId="6" fillId="0" borderId="0" xfId="1" applyFont="1" applyAlignment="1">
      <alignment horizontal="center"/>
    </xf>
    <xf numFmtId="0" fontId="6" fillId="0" borderId="0" xfId="1" applyFont="1" applyAlignment="1">
      <alignment horizontal="right"/>
    </xf>
    <xf numFmtId="0" fontId="6" fillId="0" borderId="0" xfId="1" applyFont="1" applyFill="1" applyAlignment="1">
      <alignment horizontal="center"/>
    </xf>
    <xf numFmtId="0" fontId="6" fillId="0" borderId="0" xfId="1" applyFont="1" applyAlignment="1">
      <alignment horizontal="center" vertical="center"/>
    </xf>
    <xf numFmtId="0" fontId="6" fillId="0" borderId="0" xfId="0" applyFont="1" applyAlignment="1"/>
    <xf numFmtId="0" fontId="6" fillId="0" borderId="1" xfId="1" applyFont="1" applyBorder="1" applyAlignment="1">
      <alignment horizontal="right" vertical="top"/>
    </xf>
    <xf numFmtId="0" fontId="6" fillId="0" borderId="2" xfId="1" applyFont="1" applyBorder="1" applyAlignment="1"/>
    <xf numFmtId="0" fontId="5" fillId="0" borderId="0" xfId="0" applyFont="1" applyFill="1" applyAlignment="1"/>
    <xf numFmtId="0" fontId="5" fillId="0" borderId="6" xfId="3" applyFont="1" applyFill="1" applyBorder="1" applyAlignment="1">
      <alignment horizontal="left"/>
    </xf>
    <xf numFmtId="0" fontId="14" fillId="0" borderId="6" xfId="3" applyFont="1" applyFill="1" applyBorder="1" applyAlignment="1">
      <alignment horizontal="left"/>
    </xf>
    <xf numFmtId="0" fontId="13" fillId="0" borderId="0" xfId="0" applyFont="1" applyFill="1"/>
    <xf numFmtId="0" fontId="13" fillId="0" borderId="0" xfId="0" applyFont="1" applyFill="1" applyAlignment="1">
      <alignment horizontal="right" vertical="top"/>
    </xf>
    <xf numFmtId="0" fontId="13" fillId="0" borderId="0" xfId="0" applyFont="1" applyFill="1" applyAlignment="1">
      <alignment vertical="top"/>
    </xf>
    <xf numFmtId="0" fontId="13" fillId="0" borderId="0" xfId="0" applyFont="1" applyFill="1" applyAlignment="1">
      <alignment horizontal="right"/>
    </xf>
    <xf numFmtId="2" fontId="5" fillId="3" borderId="3" xfId="0" applyNumberFormat="1" applyFont="1" applyFill="1" applyBorder="1" applyAlignment="1">
      <alignment horizontal="center" vertical="top"/>
    </xf>
    <xf numFmtId="0" fontId="5" fillId="3" borderId="0" xfId="0" applyFont="1" applyFill="1" applyBorder="1" applyAlignment="1">
      <alignment vertical="top"/>
    </xf>
    <xf numFmtId="0" fontId="3" fillId="0" borderId="0" xfId="0" applyFont="1" applyAlignment="1">
      <alignment vertical="center"/>
    </xf>
    <xf numFmtId="0" fontId="4" fillId="0" borderId="0" xfId="0" applyFont="1" applyAlignment="1">
      <alignment vertical="center"/>
    </xf>
    <xf numFmtId="2" fontId="3" fillId="0" borderId="0" xfId="0" applyNumberFormat="1" applyFont="1" applyAlignment="1">
      <alignment horizontal="right"/>
    </xf>
    <xf numFmtId="164" fontId="4" fillId="0" borderId="0" xfId="0" applyNumberFormat="1" applyFont="1"/>
    <xf numFmtId="0" fontId="3" fillId="0" borderId="0" xfId="0" applyFont="1" applyAlignment="1">
      <alignment horizontal="left"/>
    </xf>
    <xf numFmtId="164" fontId="3" fillId="0" borderId="0" xfId="0" applyNumberFormat="1" applyFont="1"/>
    <xf numFmtId="2" fontId="3" fillId="0" borderId="0" xfId="0" applyNumberFormat="1" applyFont="1" applyAlignment="1">
      <alignment vertical="top"/>
    </xf>
    <xf numFmtId="0" fontId="3" fillId="0" borderId="0" xfId="0" applyFont="1" applyAlignment="1">
      <alignment vertical="top"/>
    </xf>
    <xf numFmtId="0" fontId="3" fillId="0" borderId="0" xfId="0" applyFont="1" applyAlignment="1">
      <alignment vertical="top" wrapText="1"/>
    </xf>
    <xf numFmtId="165" fontId="3" fillId="0" borderId="0" xfId="0" applyNumberFormat="1" applyFont="1" applyProtection="1"/>
    <xf numFmtId="0" fontId="9" fillId="0" borderId="0" xfId="0" applyFont="1"/>
    <xf numFmtId="165" fontId="3" fillId="0" borderId="0" xfId="0" applyNumberFormat="1" applyFont="1" applyFill="1" applyProtection="1"/>
    <xf numFmtId="165" fontId="3" fillId="0" borderId="0" xfId="0" applyNumberFormat="1" applyFont="1" applyFill="1" applyAlignment="1" applyProtection="1">
      <alignment vertical="center"/>
    </xf>
    <xf numFmtId="0" fontId="3" fillId="0" borderId="0" xfId="0" applyFont="1" applyAlignment="1">
      <alignment horizontal="justify" vertical="top" wrapText="1"/>
    </xf>
    <xf numFmtId="0" fontId="3" fillId="0" borderId="0" xfId="0" applyFont="1" applyAlignment="1">
      <alignment horizontal="right"/>
    </xf>
    <xf numFmtId="0" fontId="6" fillId="0" borderId="10" xfId="0" applyFont="1" applyFill="1" applyBorder="1" applyAlignment="1">
      <alignment horizontal="justify" vertical="top" wrapText="1"/>
    </xf>
    <xf numFmtId="0" fontId="5" fillId="0" borderId="4" xfId="0" applyFont="1" applyFill="1" applyBorder="1" applyAlignment="1">
      <alignment horizontal="center" vertical="top"/>
    </xf>
    <xf numFmtId="0" fontId="5" fillId="0" borderId="6" xfId="0" applyFont="1" applyFill="1" applyBorder="1" applyAlignment="1">
      <alignment horizontal="center" vertical="top"/>
    </xf>
    <xf numFmtId="0" fontId="14" fillId="0" borderId="13" xfId="0" applyFont="1" applyFill="1" applyBorder="1" applyAlignment="1">
      <alignment horizontal="center" vertical="center" wrapText="1"/>
    </xf>
    <xf numFmtId="0" fontId="14" fillId="0" borderId="13" xfId="0" applyFont="1" applyFill="1" applyBorder="1" applyAlignment="1">
      <alignment horizontal="center" vertical="center"/>
    </xf>
    <xf numFmtId="2" fontId="14" fillId="0" borderId="13" xfId="0" applyNumberFormat="1" applyFont="1" applyFill="1" applyBorder="1" applyAlignment="1">
      <alignment horizontal="center" vertical="center"/>
    </xf>
    <xf numFmtId="2" fontId="14" fillId="0" borderId="13" xfId="0" applyNumberFormat="1" applyFont="1" applyFill="1" applyBorder="1" applyAlignment="1">
      <alignment horizontal="right" vertical="center"/>
    </xf>
    <xf numFmtId="0" fontId="5" fillId="0" borderId="13" xfId="0" applyFont="1" applyFill="1" applyBorder="1" applyAlignment="1">
      <alignment horizontal="center" vertical="top" wrapText="1"/>
    </xf>
    <xf numFmtId="2" fontId="5" fillId="0" borderId="13" xfId="0" applyNumberFormat="1" applyFont="1" applyFill="1" applyBorder="1" applyAlignment="1">
      <alignment horizontal="center" vertical="top"/>
    </xf>
    <xf numFmtId="0" fontId="5" fillId="0" borderId="13" xfId="0" applyFont="1" applyFill="1" applyBorder="1" applyAlignment="1">
      <alignment horizontal="justify" vertical="top" wrapText="1"/>
    </xf>
    <xf numFmtId="0" fontId="5" fillId="0" borderId="13" xfId="0" applyFont="1" applyFill="1" applyBorder="1" applyAlignment="1">
      <alignment horizontal="center" vertical="top"/>
    </xf>
    <xf numFmtId="2" fontId="5" fillId="0" borderId="13" xfId="0" applyNumberFormat="1" applyFont="1" applyFill="1" applyBorder="1" applyAlignment="1">
      <alignment horizontal="right" vertical="top"/>
    </xf>
    <xf numFmtId="0" fontId="5" fillId="0" borderId="13" xfId="0" applyFont="1" applyFill="1" applyBorder="1" applyAlignment="1">
      <alignment vertical="top" wrapText="1"/>
    </xf>
    <xf numFmtId="0" fontId="5" fillId="0" borderId="13" xfId="0" applyFont="1" applyFill="1" applyBorder="1" applyAlignment="1">
      <alignment horizontal="justify" vertical="top"/>
    </xf>
    <xf numFmtId="0" fontId="5" fillId="0" borderId="13" xfId="3" applyFont="1" applyFill="1" applyBorder="1" applyAlignment="1">
      <alignment horizontal="justify" vertical="top" wrapText="1"/>
    </xf>
    <xf numFmtId="0" fontId="5" fillId="0" borderId="13" xfId="1" applyFont="1" applyFill="1" applyBorder="1" applyAlignment="1">
      <alignment horizontal="justify" vertical="top" wrapText="1"/>
    </xf>
    <xf numFmtId="0" fontId="5" fillId="0" borderId="13" xfId="3" applyFont="1" applyFill="1" applyBorder="1" applyAlignment="1">
      <alignment horizontal="justify" vertical="top"/>
    </xf>
    <xf numFmtId="0" fontId="5" fillId="3" borderId="13" xfId="0" applyFont="1" applyFill="1" applyBorder="1" applyAlignment="1">
      <alignment horizontal="center" vertical="top" wrapText="1"/>
    </xf>
    <xf numFmtId="2" fontId="5" fillId="3" borderId="13" xfId="0" applyNumberFormat="1" applyFont="1" applyFill="1" applyBorder="1" applyAlignment="1">
      <alignment horizontal="center" vertical="top"/>
    </xf>
    <xf numFmtId="0" fontId="5" fillId="3" borderId="13" xfId="0" applyFont="1" applyFill="1" applyBorder="1" applyAlignment="1">
      <alignment horizontal="justify" vertical="top" wrapText="1"/>
    </xf>
    <xf numFmtId="0" fontId="5" fillId="3" borderId="13" xfId="0" applyFont="1" applyFill="1" applyBorder="1" applyAlignment="1">
      <alignment horizontal="center" vertical="top"/>
    </xf>
    <xf numFmtId="2" fontId="5" fillId="3" borderId="13" xfId="0" applyNumberFormat="1" applyFont="1" applyFill="1" applyBorder="1" applyAlignment="1">
      <alignment horizontal="right" vertical="top"/>
    </xf>
    <xf numFmtId="0" fontId="5" fillId="0" borderId="13" xfId="0" applyNumberFormat="1" applyFont="1" applyFill="1" applyBorder="1" applyAlignment="1">
      <alignment horizontal="justify" vertical="top" wrapText="1"/>
    </xf>
    <xf numFmtId="0" fontId="5" fillId="0" borderId="13" xfId="3" applyFont="1" applyFill="1" applyBorder="1" applyAlignment="1">
      <alignment vertical="top" wrapText="1"/>
    </xf>
    <xf numFmtId="0" fontId="22" fillId="0" borderId="13" xfId="1" applyFont="1" applyFill="1" applyBorder="1" applyAlignment="1">
      <alignment horizontal="justify" vertical="top" wrapText="1"/>
    </xf>
    <xf numFmtId="0" fontId="5" fillId="0" borderId="13" xfId="1" applyFont="1" applyFill="1" applyBorder="1" applyAlignment="1">
      <alignment horizontal="justify" vertical="top"/>
    </xf>
    <xf numFmtId="0" fontId="6" fillId="0" borderId="13" xfId="0" applyFont="1" applyFill="1" applyBorder="1" applyAlignment="1">
      <alignment horizontal="justify" vertical="top" wrapText="1"/>
    </xf>
    <xf numFmtId="0" fontId="14" fillId="0" borderId="13" xfId="1" applyFont="1" applyFill="1" applyBorder="1" applyAlignment="1">
      <alignment vertical="center"/>
    </xf>
    <xf numFmtId="0" fontId="14" fillId="0" borderId="13" xfId="1" applyFont="1" applyFill="1" applyBorder="1" applyAlignment="1">
      <alignment horizontal="right" vertical="center"/>
    </xf>
    <xf numFmtId="2" fontId="14" fillId="0" borderId="13" xfId="1" applyNumberFormat="1" applyFont="1" applyFill="1" applyBorder="1" applyAlignment="1">
      <alignment vertical="center"/>
    </xf>
    <xf numFmtId="2" fontId="14" fillId="0" borderId="13" xfId="1" applyNumberFormat="1" applyFont="1" applyFill="1" applyBorder="1" applyAlignment="1">
      <alignment horizontal="right" vertical="center"/>
    </xf>
    <xf numFmtId="0" fontId="5" fillId="0" borderId="13" xfId="0" applyFont="1" applyFill="1" applyBorder="1" applyAlignment="1">
      <alignment horizontal="center" vertical="center" wrapText="1"/>
    </xf>
    <xf numFmtId="165" fontId="5" fillId="0" borderId="13" xfId="0" applyNumberFormat="1" applyFont="1" applyFill="1" applyBorder="1" applyAlignment="1">
      <alignment horizontal="center" vertical="center"/>
    </xf>
    <xf numFmtId="0" fontId="5" fillId="0" borderId="13" xfId="0" applyFont="1" applyFill="1" applyBorder="1" applyAlignment="1">
      <alignment horizontal="left" vertical="center"/>
    </xf>
    <xf numFmtId="165" fontId="5" fillId="0" borderId="13" xfId="0" applyNumberFormat="1" applyFont="1" applyFill="1" applyBorder="1" applyAlignment="1">
      <alignment horizontal="right" vertical="center" wrapText="1"/>
    </xf>
    <xf numFmtId="165" fontId="5" fillId="0" borderId="13" xfId="0" applyNumberFormat="1" applyFont="1" applyFill="1" applyBorder="1" applyAlignment="1">
      <alignment horizontal="center" vertical="top"/>
    </xf>
    <xf numFmtId="0" fontId="5" fillId="0" borderId="13" xfId="0" applyFont="1" applyFill="1" applyBorder="1" applyAlignment="1">
      <alignment vertical="top"/>
    </xf>
    <xf numFmtId="165" fontId="5" fillId="0" borderId="13" xfId="0" applyNumberFormat="1" applyFont="1" applyFill="1" applyBorder="1" applyAlignment="1">
      <alignment horizontal="right" vertical="top" wrapText="1"/>
    </xf>
    <xf numFmtId="0" fontId="5" fillId="0" borderId="12" xfId="0" applyFont="1" applyBorder="1" applyAlignment="1">
      <alignment vertical="top"/>
    </xf>
    <xf numFmtId="0" fontId="5" fillId="0" borderId="0" xfId="0" applyFont="1" applyBorder="1" applyAlignment="1">
      <alignment vertical="top"/>
    </xf>
    <xf numFmtId="0" fontId="5" fillId="0" borderId="8" xfId="0" applyFont="1" applyBorder="1" applyAlignment="1">
      <alignment vertical="top"/>
    </xf>
    <xf numFmtId="0" fontId="5" fillId="0" borderId="5" xfId="0" applyFont="1" applyBorder="1"/>
    <xf numFmtId="2" fontId="14" fillId="0" borderId="4" xfId="0" applyNumberFormat="1" applyFont="1" applyBorder="1"/>
    <xf numFmtId="0" fontId="14" fillId="0" borderId="6" xfId="0" applyFont="1" applyBorder="1"/>
    <xf numFmtId="0" fontId="22" fillId="0" borderId="3" xfId="1" applyFont="1" applyBorder="1" applyAlignment="1">
      <alignment horizontal="justify" vertical="top" wrapText="1"/>
    </xf>
    <xf numFmtId="0" fontId="5" fillId="0" borderId="4" xfId="0" applyFont="1" applyFill="1" applyBorder="1" applyAlignment="1">
      <alignment horizontal="center" vertical="top"/>
    </xf>
    <xf numFmtId="0" fontId="5" fillId="0" borderId="6" xfId="0" applyFont="1" applyFill="1" applyBorder="1" applyAlignment="1">
      <alignment horizontal="center" vertical="top"/>
    </xf>
    <xf numFmtId="0" fontId="5" fillId="0" borderId="3" xfId="0" applyFont="1" applyBorder="1" applyAlignment="1">
      <alignment horizontal="center"/>
    </xf>
    <xf numFmtId="0" fontId="10" fillId="0" borderId="0" xfId="0" applyFont="1" applyFill="1" applyAlignment="1">
      <alignment horizontal="center" vertical="center"/>
    </xf>
    <xf numFmtId="0" fontId="11" fillId="0" borderId="0" xfId="0" applyFont="1" applyFill="1" applyAlignment="1">
      <alignment horizontal="left" vertical="center" wrapText="1"/>
    </xf>
    <xf numFmtId="0" fontId="11" fillId="0" borderId="0" xfId="0" applyFont="1" applyFill="1" applyAlignment="1">
      <alignment horizontal="left" vertical="top" wrapText="1"/>
    </xf>
    <xf numFmtId="0" fontId="14" fillId="0" borderId="3" xfId="1" applyFont="1" applyFill="1" applyBorder="1" applyAlignment="1">
      <alignment horizontal="center" vertical="center" wrapText="1"/>
    </xf>
    <xf numFmtId="0" fontId="14" fillId="0" borderId="3" xfId="1" applyFont="1" applyFill="1" applyBorder="1" applyAlignment="1">
      <alignment horizontal="center" vertical="center"/>
    </xf>
    <xf numFmtId="0" fontId="12" fillId="0" borderId="7" xfId="0" applyFont="1" applyFill="1" applyBorder="1" applyAlignment="1">
      <alignment horizontal="center" vertical="center"/>
    </xf>
    <xf numFmtId="165" fontId="5" fillId="0" borderId="13" xfId="0" applyNumberFormat="1" applyFont="1" applyFill="1" applyBorder="1" applyAlignment="1">
      <alignment horizontal="right" vertical="top" wrapText="1"/>
    </xf>
    <xf numFmtId="2" fontId="5" fillId="0" borderId="0" xfId="1" applyNumberFormat="1" applyFont="1" applyFill="1" applyBorder="1" applyAlignment="1">
      <alignment horizontal="left" vertical="top"/>
    </xf>
    <xf numFmtId="0" fontId="5" fillId="0" borderId="0" xfId="1" applyFont="1" applyFill="1" applyBorder="1" applyAlignment="1">
      <alignment vertical="top"/>
    </xf>
    <xf numFmtId="0" fontId="13" fillId="0" borderId="0" xfId="0" applyFont="1" applyFill="1" applyAlignment="1">
      <alignment horizontal="center"/>
    </xf>
    <xf numFmtId="0" fontId="11" fillId="0" borderId="0" xfId="0" applyFont="1" applyFill="1" applyBorder="1" applyAlignment="1">
      <alignment horizontal="left" vertical="center" wrapText="1"/>
    </xf>
    <xf numFmtId="0" fontId="20" fillId="0" borderId="0" xfId="0" applyFont="1" applyFill="1" applyBorder="1" applyAlignment="1">
      <alignment horizontal="center" vertical="center" wrapText="1"/>
    </xf>
    <xf numFmtId="165" fontId="5" fillId="0" borderId="13" xfId="0" applyNumberFormat="1" applyFont="1" applyFill="1" applyBorder="1" applyAlignment="1">
      <alignment horizontal="center" vertical="center"/>
    </xf>
    <xf numFmtId="165" fontId="5" fillId="0" borderId="13" xfId="0" applyNumberFormat="1" applyFont="1" applyFill="1" applyBorder="1" applyAlignment="1">
      <alignment horizontal="center" vertical="top"/>
    </xf>
    <xf numFmtId="0" fontId="5" fillId="0" borderId="13" xfId="0" applyFont="1" applyFill="1" applyBorder="1" applyAlignment="1">
      <alignment horizontal="center" vertical="top" wrapText="1"/>
    </xf>
    <xf numFmtId="0" fontId="4" fillId="0" borderId="0" xfId="5" applyFont="1" applyAlignment="1">
      <alignment horizontal="center" vertical="center" wrapText="1"/>
    </xf>
    <xf numFmtId="0" fontId="3" fillId="0" borderId="0" xfId="5" applyFont="1" applyAlignment="1">
      <alignment horizontal="center" vertical="center" wrapText="1"/>
    </xf>
  </cellXfs>
  <cellStyles count="33">
    <cellStyle name="Comma 2" xfId="10"/>
    <cellStyle name="Normal" xfId="0" builtinId="0"/>
    <cellStyle name="Normal 10" xfId="11"/>
    <cellStyle name="Normal 11" xfId="5"/>
    <cellStyle name="Normal 11 2" xfId="12"/>
    <cellStyle name="Normal 12" xfId="9"/>
    <cellStyle name="Normal 15 5" xfId="13"/>
    <cellStyle name="Normal 2" xfId="1"/>
    <cellStyle name="Normal 2 13" xfId="14"/>
    <cellStyle name="Normal 2 2" xfId="15"/>
    <cellStyle name="Normal 2 2 2" xfId="16"/>
    <cellStyle name="Normal 2 3" xfId="17"/>
    <cellStyle name="Normal 3" xfId="3"/>
    <cellStyle name="Normal 3 2" xfId="7"/>
    <cellStyle name="Normal 3 2 2" xfId="18"/>
    <cellStyle name="Normal 3 2 2 2 4" xfId="19"/>
    <cellStyle name="Normal 3 4" xfId="20"/>
    <cellStyle name="Normal 4" xfId="4"/>
    <cellStyle name="Normal 4 2" xfId="21"/>
    <cellStyle name="Normal 5" xfId="22"/>
    <cellStyle name="Normal 5 2" xfId="23"/>
    <cellStyle name="Normal 5 3" xfId="24"/>
    <cellStyle name="Normal 5 4" xfId="25"/>
    <cellStyle name="Normal 5 5" xfId="26"/>
    <cellStyle name="Normal 6" xfId="27"/>
    <cellStyle name="Normal 7" xfId="28"/>
    <cellStyle name="Normal 7 2" xfId="29"/>
    <cellStyle name="Normal 8" xfId="30"/>
    <cellStyle name="Normal 9" xfId="6"/>
    <cellStyle name="Normal_Phase XI QS" xfId="2"/>
    <cellStyle name="Normal_Phase XI QS 2" xfId="8"/>
    <cellStyle name="Percent 2" xfId="32"/>
    <cellStyle name="Percent 3"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1514475</xdr:colOff>
      <xdr:row>260</xdr:row>
      <xdr:rowOff>0</xdr:rowOff>
    </xdr:from>
    <xdr:to>
      <xdr:col>1</xdr:col>
      <xdr:colOff>1514475</xdr:colOff>
      <xdr:row>260</xdr:row>
      <xdr:rowOff>200025</xdr:rowOff>
    </xdr:to>
    <xdr:sp macro="" textlink="">
      <xdr:nvSpPr>
        <xdr:cNvPr id="2" name="Text Box 7"/>
        <xdr:cNvSpPr txBox="1">
          <a:spLocks noChangeArrowheads="1"/>
        </xdr:cNvSpPr>
      </xdr:nvSpPr>
      <xdr:spPr bwMode="auto">
        <a:xfrm>
          <a:off x="1933575" y="603885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3" name="Text Box 8"/>
        <xdr:cNvSpPr txBox="1">
          <a:spLocks noChangeArrowheads="1"/>
        </xdr:cNvSpPr>
      </xdr:nvSpPr>
      <xdr:spPr bwMode="auto">
        <a:xfrm>
          <a:off x="1933575" y="603885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4" name="Text Box 4"/>
        <xdr:cNvSpPr txBox="1">
          <a:spLocks noChangeArrowheads="1"/>
        </xdr:cNvSpPr>
      </xdr:nvSpPr>
      <xdr:spPr bwMode="auto">
        <a:xfrm>
          <a:off x="1933575" y="603885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5" name="Text Box 5"/>
        <xdr:cNvSpPr txBox="1">
          <a:spLocks noChangeArrowheads="1"/>
        </xdr:cNvSpPr>
      </xdr:nvSpPr>
      <xdr:spPr bwMode="auto">
        <a:xfrm>
          <a:off x="1933575" y="603885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6" name="Text Box 6"/>
        <xdr:cNvSpPr txBox="1">
          <a:spLocks noChangeArrowheads="1"/>
        </xdr:cNvSpPr>
      </xdr:nvSpPr>
      <xdr:spPr bwMode="auto">
        <a:xfrm>
          <a:off x="1933575" y="603885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7" name="Text Box 7"/>
        <xdr:cNvSpPr txBox="1">
          <a:spLocks noChangeArrowheads="1"/>
        </xdr:cNvSpPr>
      </xdr:nvSpPr>
      <xdr:spPr bwMode="auto">
        <a:xfrm>
          <a:off x="1933575" y="712470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8" name="Text Box 8"/>
        <xdr:cNvSpPr txBox="1">
          <a:spLocks noChangeArrowheads="1"/>
        </xdr:cNvSpPr>
      </xdr:nvSpPr>
      <xdr:spPr bwMode="auto">
        <a:xfrm>
          <a:off x="1933575" y="712470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9" name="Text Box 4"/>
        <xdr:cNvSpPr txBox="1">
          <a:spLocks noChangeArrowheads="1"/>
        </xdr:cNvSpPr>
      </xdr:nvSpPr>
      <xdr:spPr bwMode="auto">
        <a:xfrm>
          <a:off x="1933575" y="712470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10" name="Text Box 5"/>
        <xdr:cNvSpPr txBox="1">
          <a:spLocks noChangeArrowheads="1"/>
        </xdr:cNvSpPr>
      </xdr:nvSpPr>
      <xdr:spPr bwMode="auto">
        <a:xfrm>
          <a:off x="1933575" y="7124700"/>
          <a:ext cx="0" cy="200025"/>
        </a:xfrm>
        <a:prstGeom prst="rect">
          <a:avLst/>
        </a:prstGeom>
        <a:noFill/>
        <a:ln w="9525">
          <a:noFill/>
          <a:miter lim="800000"/>
          <a:headEnd/>
          <a:tailEnd/>
        </a:ln>
      </xdr:spPr>
    </xdr:sp>
    <xdr:clientData/>
  </xdr:twoCellAnchor>
  <xdr:twoCellAnchor editAs="oneCell">
    <xdr:from>
      <xdr:col>1</xdr:col>
      <xdr:colOff>1514475</xdr:colOff>
      <xdr:row>260</xdr:row>
      <xdr:rowOff>0</xdr:rowOff>
    </xdr:from>
    <xdr:to>
      <xdr:col>1</xdr:col>
      <xdr:colOff>1514475</xdr:colOff>
      <xdr:row>260</xdr:row>
      <xdr:rowOff>200025</xdr:rowOff>
    </xdr:to>
    <xdr:sp macro="" textlink="">
      <xdr:nvSpPr>
        <xdr:cNvPr id="11" name="Text Box 6"/>
        <xdr:cNvSpPr txBox="1">
          <a:spLocks noChangeArrowheads="1"/>
        </xdr:cNvSpPr>
      </xdr:nvSpPr>
      <xdr:spPr bwMode="auto">
        <a:xfrm>
          <a:off x="1933575" y="7124700"/>
          <a:ext cx="0" cy="200025"/>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17" name="Text Box 1"/>
        <xdr:cNvSpPr txBox="1">
          <a:spLocks noChangeArrowheads="1"/>
        </xdr:cNvSpPr>
      </xdr:nvSpPr>
      <xdr:spPr bwMode="auto">
        <a:xfrm>
          <a:off x="1933575" y="33899475"/>
          <a:ext cx="0" cy="200025"/>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18" name="Text Box 4"/>
        <xdr:cNvSpPr txBox="1">
          <a:spLocks noChangeArrowheads="1"/>
        </xdr:cNvSpPr>
      </xdr:nvSpPr>
      <xdr:spPr bwMode="auto">
        <a:xfrm>
          <a:off x="1933575" y="33899475"/>
          <a:ext cx="0" cy="200025"/>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19" name="Text Box 5"/>
        <xdr:cNvSpPr txBox="1">
          <a:spLocks noChangeArrowheads="1"/>
        </xdr:cNvSpPr>
      </xdr:nvSpPr>
      <xdr:spPr bwMode="auto">
        <a:xfrm>
          <a:off x="1933575" y="33899475"/>
          <a:ext cx="0" cy="200025"/>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0" name="Text Box 6"/>
        <xdr:cNvSpPr txBox="1">
          <a:spLocks noChangeArrowheads="1"/>
        </xdr:cNvSpPr>
      </xdr:nvSpPr>
      <xdr:spPr bwMode="auto">
        <a:xfrm>
          <a:off x="1933575" y="33899475"/>
          <a:ext cx="0" cy="200025"/>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1" name="Text Box 1"/>
        <xdr:cNvSpPr txBox="1">
          <a:spLocks noChangeArrowheads="1"/>
        </xdr:cNvSpPr>
      </xdr:nvSpPr>
      <xdr:spPr bwMode="auto">
        <a:xfrm>
          <a:off x="1933575" y="33899475"/>
          <a:ext cx="0" cy="200025"/>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2" name="Text Box 1"/>
        <xdr:cNvSpPr txBox="1">
          <a:spLocks noChangeArrowheads="1"/>
        </xdr:cNvSpPr>
      </xdr:nvSpPr>
      <xdr:spPr bwMode="auto">
        <a:xfrm>
          <a:off x="1895475" y="136312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3" name="Text Box 4"/>
        <xdr:cNvSpPr txBox="1">
          <a:spLocks noChangeArrowheads="1"/>
        </xdr:cNvSpPr>
      </xdr:nvSpPr>
      <xdr:spPr bwMode="auto">
        <a:xfrm>
          <a:off x="1895475" y="136312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4" name="Text Box 5"/>
        <xdr:cNvSpPr txBox="1">
          <a:spLocks noChangeArrowheads="1"/>
        </xdr:cNvSpPr>
      </xdr:nvSpPr>
      <xdr:spPr bwMode="auto">
        <a:xfrm>
          <a:off x="1895475" y="136312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5" name="Text Box 6"/>
        <xdr:cNvSpPr txBox="1">
          <a:spLocks noChangeArrowheads="1"/>
        </xdr:cNvSpPr>
      </xdr:nvSpPr>
      <xdr:spPr bwMode="auto">
        <a:xfrm>
          <a:off x="1895475" y="136312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605</xdr:row>
      <xdr:rowOff>209550</xdr:rowOff>
    </xdr:to>
    <xdr:sp macro="" textlink="">
      <xdr:nvSpPr>
        <xdr:cNvPr id="26" name="Text Box 1"/>
        <xdr:cNvSpPr txBox="1">
          <a:spLocks noChangeArrowheads="1"/>
        </xdr:cNvSpPr>
      </xdr:nvSpPr>
      <xdr:spPr bwMode="auto">
        <a:xfrm>
          <a:off x="1895475" y="136312275"/>
          <a:ext cx="0" cy="2095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27" name="Text Box 7"/>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28" name="Text Box 8"/>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29" name="Text Box 4"/>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0" name="Text Box 5"/>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1" name="Text Box 6"/>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2" name="Text Box 7"/>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3" name="Text Box 8"/>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4" name="Text Box 4"/>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5" name="Text Box 5"/>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6" name="Text Box 6"/>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7" name="Text Box 7"/>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8" name="Text Box 8"/>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39" name="Text Box 4"/>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0" name="Text Box 5"/>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1" name="Text Box 6"/>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2" name="Text Box 7"/>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3" name="Text Box 8"/>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4" name="Text Box 4"/>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5" name="Text Box 5"/>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982</xdr:row>
      <xdr:rowOff>0</xdr:rowOff>
    </xdr:from>
    <xdr:to>
      <xdr:col>1</xdr:col>
      <xdr:colOff>1962150</xdr:colOff>
      <xdr:row>982</xdr:row>
      <xdr:rowOff>95250</xdr:rowOff>
    </xdr:to>
    <xdr:sp macro="" textlink="">
      <xdr:nvSpPr>
        <xdr:cNvPr id="46" name="Text Box 6"/>
        <xdr:cNvSpPr txBox="1">
          <a:spLocks noChangeArrowheads="1"/>
        </xdr:cNvSpPr>
      </xdr:nvSpPr>
      <xdr:spPr bwMode="auto">
        <a:xfrm>
          <a:off x="1895475" y="20926425"/>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47" name="Text Box 7"/>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48" name="Text Box 8"/>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49" name="Text Box 4"/>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0" name="Text Box 5"/>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1" name="Text Box 6"/>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2" name="Text Box 7"/>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3" name="Text Box 8"/>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4" name="Text Box 4"/>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5" name="Text Box 5"/>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6" name="Text Box 6"/>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7" name="Text Box 7"/>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8" name="Text Box 8"/>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59" name="Text Box 4"/>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0" name="Text Box 5"/>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1" name="Text Box 6"/>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2" name="Text Box 7"/>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3" name="Text Box 8"/>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4" name="Text Box 4"/>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5" name="Text Box 5"/>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983</xdr:row>
      <xdr:rowOff>0</xdr:rowOff>
    </xdr:from>
    <xdr:to>
      <xdr:col>1</xdr:col>
      <xdr:colOff>1962150</xdr:colOff>
      <xdr:row>983</xdr:row>
      <xdr:rowOff>95250</xdr:rowOff>
    </xdr:to>
    <xdr:sp macro="" textlink="">
      <xdr:nvSpPr>
        <xdr:cNvPr id="66" name="Text Box 6"/>
        <xdr:cNvSpPr txBox="1">
          <a:spLocks noChangeArrowheads="1"/>
        </xdr:cNvSpPr>
      </xdr:nvSpPr>
      <xdr:spPr bwMode="auto">
        <a:xfrm>
          <a:off x="1895475" y="2127885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67" name="Text Box 7"/>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68" name="Text Box 8"/>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69" name="Text Box 4"/>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0" name="Text Box 5"/>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1" name="Text Box 6"/>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2" name="Text Box 7"/>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3" name="Text Box 8"/>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4" name="Text Box 4"/>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5" name="Text Box 5"/>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6" name="Text Box 6"/>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7" name="Text Box 7"/>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8" name="Text Box 8"/>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79" name="Text Box 4"/>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80" name="Text Box 5"/>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81" name="Text Box 6"/>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82" name="Text Box 7"/>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83" name="Text Box 8"/>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84" name="Text Box 4"/>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978</xdr:row>
      <xdr:rowOff>0</xdr:rowOff>
    </xdr:from>
    <xdr:to>
      <xdr:col>1</xdr:col>
      <xdr:colOff>1962150</xdr:colOff>
      <xdr:row>978</xdr:row>
      <xdr:rowOff>95250</xdr:rowOff>
    </xdr:to>
    <xdr:sp macro="" textlink="">
      <xdr:nvSpPr>
        <xdr:cNvPr id="85" name="Text Box 5"/>
        <xdr:cNvSpPr txBox="1">
          <a:spLocks noChangeArrowheads="1"/>
        </xdr:cNvSpPr>
      </xdr:nvSpPr>
      <xdr:spPr bwMode="auto">
        <a:xfrm>
          <a:off x="1895475" y="20574000"/>
          <a:ext cx="447675" cy="952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87" name="Text Box 1"/>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88" name="Text Box 4"/>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89" name="Text Box 5"/>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0" name="Text Box 6"/>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1" name="Text Box 1"/>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2" name="Text Box 1"/>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3" name="Text Box 4"/>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4" name="Text Box 5"/>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5" name="Text Box 6"/>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1</xdr:col>
      <xdr:colOff>1514475</xdr:colOff>
      <xdr:row>605</xdr:row>
      <xdr:rowOff>0</xdr:rowOff>
    </xdr:from>
    <xdr:to>
      <xdr:col>1</xdr:col>
      <xdr:colOff>1514475</xdr:colOff>
      <xdr:row>607</xdr:row>
      <xdr:rowOff>87630</xdr:rowOff>
    </xdr:to>
    <xdr:sp macro="" textlink="">
      <xdr:nvSpPr>
        <xdr:cNvPr id="96" name="Text Box 1"/>
        <xdr:cNvSpPr txBox="1">
          <a:spLocks noChangeArrowheads="1"/>
        </xdr:cNvSpPr>
      </xdr:nvSpPr>
      <xdr:spPr bwMode="auto">
        <a:xfrm>
          <a:off x="1895475" y="46777275"/>
          <a:ext cx="0" cy="209550"/>
        </a:xfrm>
        <a:prstGeom prst="rect">
          <a:avLst/>
        </a:prstGeom>
        <a:noFill/>
        <a:ln w="9525">
          <a:noFill/>
          <a:miter lim="800000"/>
          <a:headEnd/>
          <a:tailEnd/>
        </a:ln>
      </xdr:spPr>
    </xdr:sp>
    <xdr:clientData/>
  </xdr:twoCellAnchor>
  <xdr:twoCellAnchor editAs="oneCell">
    <xdr:from>
      <xdr:col>6</xdr:col>
      <xdr:colOff>0</xdr:colOff>
      <xdr:row>1001</xdr:row>
      <xdr:rowOff>0</xdr:rowOff>
    </xdr:from>
    <xdr:to>
      <xdr:col>6</xdr:col>
      <xdr:colOff>447675</xdr:colOff>
      <xdr:row>1001</xdr:row>
      <xdr:rowOff>95250</xdr:rowOff>
    </xdr:to>
    <xdr:sp macro="" textlink="">
      <xdr:nvSpPr>
        <xdr:cNvPr id="97" name="Text Box 6"/>
        <xdr:cNvSpPr txBox="1">
          <a:spLocks noChangeArrowheads="1"/>
        </xdr:cNvSpPr>
      </xdr:nvSpPr>
      <xdr:spPr bwMode="auto">
        <a:xfrm rot="8560037">
          <a:off x="4629150" y="86296500"/>
          <a:ext cx="447675"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98" name="Text Box 7"/>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99" name="Text Box 8"/>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0" name="Text Box 4"/>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1" name="Text Box 5"/>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2" name="Text Box 6"/>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3" name="Text Box 7"/>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4" name="Text Box 8"/>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5" name="Text Box 4"/>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6" name="Text Box 5"/>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1724025</xdr:colOff>
      <xdr:row>810</xdr:row>
      <xdr:rowOff>95250</xdr:rowOff>
    </xdr:to>
    <xdr:sp macro="" textlink="">
      <xdr:nvSpPr>
        <xdr:cNvPr id="107" name="Text Box 6"/>
        <xdr:cNvSpPr txBox="1">
          <a:spLocks noChangeArrowheads="1"/>
        </xdr:cNvSpPr>
      </xdr:nvSpPr>
      <xdr:spPr bwMode="auto">
        <a:xfrm>
          <a:off x="1895475" y="62950725"/>
          <a:ext cx="209550" cy="9525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08" name="Text Box 1"/>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09" name="Text Box 4"/>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0" name="Text Box 5"/>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1" name="Text Box 6"/>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2" name="Text Box 7"/>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3" name="Text Box 8"/>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4" name="Text Box 1"/>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5" name="Text Box 4"/>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6" name="Text Box 5"/>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66675</xdr:rowOff>
    </xdr:to>
    <xdr:sp macro="" textlink="">
      <xdr:nvSpPr>
        <xdr:cNvPr id="117" name="Text Box 6"/>
        <xdr:cNvSpPr txBox="1">
          <a:spLocks noChangeArrowheads="1"/>
        </xdr:cNvSpPr>
      </xdr:nvSpPr>
      <xdr:spPr bwMode="auto">
        <a:xfrm>
          <a:off x="1895475" y="62950725"/>
          <a:ext cx="657225" cy="66675"/>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18" name="Text Box 7"/>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19" name="Text Box 8"/>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0" name="Text Box 4"/>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1" name="Text Box 5"/>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2" name="Text Box 6"/>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3" name="Text Box 7"/>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4" name="Text Box 8"/>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5" name="Text Box 4"/>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6" name="Text Box 5"/>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810</xdr:row>
      <xdr:rowOff>0</xdr:rowOff>
    </xdr:from>
    <xdr:to>
      <xdr:col>1</xdr:col>
      <xdr:colOff>2171700</xdr:colOff>
      <xdr:row>810</xdr:row>
      <xdr:rowOff>76200</xdr:rowOff>
    </xdr:to>
    <xdr:sp macro="" textlink="">
      <xdr:nvSpPr>
        <xdr:cNvPr id="127" name="Text Box 6"/>
        <xdr:cNvSpPr txBox="1">
          <a:spLocks noChangeArrowheads="1"/>
        </xdr:cNvSpPr>
      </xdr:nvSpPr>
      <xdr:spPr bwMode="auto">
        <a:xfrm>
          <a:off x="1895475" y="62950725"/>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58" name="Text Box 7"/>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59" name="Text Box 8"/>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0" name="Text Box 4"/>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1" name="Text Box 5"/>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2" name="Text Box 6"/>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3" name="Text Box 7"/>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4" name="Text Box 8"/>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5" name="Text Box 4"/>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6" name="Text Box 5"/>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1724025</xdr:colOff>
      <xdr:row>813</xdr:row>
      <xdr:rowOff>95250</xdr:rowOff>
    </xdr:to>
    <xdr:sp macro="" textlink="">
      <xdr:nvSpPr>
        <xdr:cNvPr id="167" name="Text Box 6"/>
        <xdr:cNvSpPr txBox="1">
          <a:spLocks noChangeArrowheads="1"/>
        </xdr:cNvSpPr>
      </xdr:nvSpPr>
      <xdr:spPr bwMode="auto">
        <a:xfrm>
          <a:off x="1895475" y="65779650"/>
          <a:ext cx="209550" cy="9525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68" name="Text Box 1"/>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69" name="Text Box 4"/>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0" name="Text Box 5"/>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1" name="Text Box 6"/>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2" name="Text Box 7"/>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3" name="Text Box 8"/>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4" name="Text Box 1"/>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5" name="Text Box 4"/>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6" name="Text Box 5"/>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66675</xdr:rowOff>
    </xdr:to>
    <xdr:sp macro="" textlink="">
      <xdr:nvSpPr>
        <xdr:cNvPr id="177" name="Text Box 6"/>
        <xdr:cNvSpPr txBox="1">
          <a:spLocks noChangeArrowheads="1"/>
        </xdr:cNvSpPr>
      </xdr:nvSpPr>
      <xdr:spPr bwMode="auto">
        <a:xfrm>
          <a:off x="1895475" y="65779650"/>
          <a:ext cx="657225" cy="66675"/>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78" name="Text Box 7"/>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79" name="Text Box 8"/>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0" name="Text Box 4"/>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1" name="Text Box 5"/>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2" name="Text Box 6"/>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3" name="Text Box 7"/>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4" name="Text Box 8"/>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5" name="Text Box 4"/>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6" name="Text Box 5"/>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813</xdr:row>
      <xdr:rowOff>0</xdr:rowOff>
    </xdr:from>
    <xdr:to>
      <xdr:col>1</xdr:col>
      <xdr:colOff>2171700</xdr:colOff>
      <xdr:row>813</xdr:row>
      <xdr:rowOff>76200</xdr:rowOff>
    </xdr:to>
    <xdr:sp macro="" textlink="">
      <xdr:nvSpPr>
        <xdr:cNvPr id="187" name="Text Box 6"/>
        <xdr:cNvSpPr txBox="1">
          <a:spLocks noChangeArrowheads="1"/>
        </xdr:cNvSpPr>
      </xdr:nvSpPr>
      <xdr:spPr bwMode="auto">
        <a:xfrm>
          <a:off x="1895475" y="65779650"/>
          <a:ext cx="657225" cy="7620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52" name="Text Box 7"/>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53" name="Text Box 8"/>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54" name="Text Box 4"/>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55" name="Text Box 5"/>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56" name="Text Box 6"/>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57" name="Text Box 7"/>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88" name="Text Box 8"/>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89" name="Text Box 4"/>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0" name="Text Box 5"/>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1" name="Text Box 6"/>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2" name="Text Box 7"/>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3" name="Text Box 8"/>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4" name="Text Box 4"/>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5" name="Text Box 5"/>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6" name="Text Box 6"/>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7" name="Text Box 7"/>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8" name="Text Box 8"/>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199" name="Text Box 4"/>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200" name="Text Box 5"/>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twoCellAnchor editAs="oneCell">
    <xdr:from>
      <xdr:col>1</xdr:col>
      <xdr:colOff>1514475</xdr:colOff>
      <xdr:row>981</xdr:row>
      <xdr:rowOff>0</xdr:rowOff>
    </xdr:from>
    <xdr:to>
      <xdr:col>1</xdr:col>
      <xdr:colOff>1962150</xdr:colOff>
      <xdr:row>981</xdr:row>
      <xdr:rowOff>95250</xdr:rowOff>
    </xdr:to>
    <xdr:sp macro="" textlink="">
      <xdr:nvSpPr>
        <xdr:cNvPr id="201" name="Text Box 6"/>
        <xdr:cNvSpPr txBox="1">
          <a:spLocks noChangeArrowheads="1"/>
        </xdr:cNvSpPr>
      </xdr:nvSpPr>
      <xdr:spPr bwMode="auto">
        <a:xfrm>
          <a:off x="1903942" y="324561200"/>
          <a:ext cx="447675" cy="9525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1514475</xdr:colOff>
      <xdr:row>103</xdr:row>
      <xdr:rowOff>0</xdr:rowOff>
    </xdr:from>
    <xdr:to>
      <xdr:col>2</xdr:col>
      <xdr:colOff>1724025</xdr:colOff>
      <xdr:row>103</xdr:row>
      <xdr:rowOff>95250</xdr:rowOff>
    </xdr:to>
    <xdr:sp macro="" textlink="">
      <xdr:nvSpPr>
        <xdr:cNvPr id="2" name="Text Box 7"/>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3" name="Text Box 8"/>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4" name="Text Box 4"/>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5" name="Text Box 5"/>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6" name="Text Box 6"/>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7" name="Text Box 7"/>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8" name="Text Box 8"/>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9" name="Text Box 4"/>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10" name="Text Box 5"/>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1724025</xdr:colOff>
      <xdr:row>103</xdr:row>
      <xdr:rowOff>95250</xdr:rowOff>
    </xdr:to>
    <xdr:sp macro="" textlink="">
      <xdr:nvSpPr>
        <xdr:cNvPr id="11" name="Text Box 6"/>
        <xdr:cNvSpPr txBox="1">
          <a:spLocks noChangeArrowheads="1"/>
        </xdr:cNvSpPr>
      </xdr:nvSpPr>
      <xdr:spPr bwMode="auto">
        <a:xfrm>
          <a:off x="1895475" y="181822725"/>
          <a:ext cx="209550" cy="9525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2" name="Text Box 1"/>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3" name="Text Box 4"/>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4" name="Text Box 5"/>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5" name="Text Box 6"/>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6" name="Text Box 7"/>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7" name="Text Box 8"/>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8" name="Text Box 1"/>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19" name="Text Box 4"/>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20" name="Text Box 5"/>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66675</xdr:rowOff>
    </xdr:to>
    <xdr:sp macro="" textlink="">
      <xdr:nvSpPr>
        <xdr:cNvPr id="21" name="Text Box 6"/>
        <xdr:cNvSpPr txBox="1">
          <a:spLocks noChangeArrowheads="1"/>
        </xdr:cNvSpPr>
      </xdr:nvSpPr>
      <xdr:spPr bwMode="auto">
        <a:xfrm>
          <a:off x="1895475" y="181822725"/>
          <a:ext cx="657225" cy="66675"/>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2" name="Text Box 7"/>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3" name="Text Box 8"/>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4" name="Text Box 4"/>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5" name="Text Box 5"/>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6" name="Text Box 6"/>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7" name="Text Box 7"/>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8" name="Text Box 8"/>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29" name="Text Box 4"/>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30" name="Text Box 5"/>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103</xdr:row>
      <xdr:rowOff>0</xdr:rowOff>
    </xdr:from>
    <xdr:to>
      <xdr:col>2</xdr:col>
      <xdr:colOff>2171700</xdr:colOff>
      <xdr:row>103</xdr:row>
      <xdr:rowOff>76200</xdr:rowOff>
    </xdr:to>
    <xdr:sp macro="" textlink="">
      <xdr:nvSpPr>
        <xdr:cNvPr id="31" name="Text Box 6"/>
        <xdr:cNvSpPr txBox="1">
          <a:spLocks noChangeArrowheads="1"/>
        </xdr:cNvSpPr>
      </xdr:nvSpPr>
      <xdr:spPr bwMode="auto">
        <a:xfrm>
          <a:off x="1895475" y="1818227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2" name="Text Box 7"/>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3" name="Text Box 8"/>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4" name="Text Box 4"/>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5" name="Text Box 5"/>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6" name="Text Box 6"/>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7" name="Text Box 7"/>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8" name="Text Box 8"/>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39" name="Text Box 4"/>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40" name="Text Box 5"/>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1724025</xdr:colOff>
      <xdr:row>104</xdr:row>
      <xdr:rowOff>95250</xdr:rowOff>
    </xdr:to>
    <xdr:sp macro="" textlink="">
      <xdr:nvSpPr>
        <xdr:cNvPr id="41" name="Text Box 6"/>
        <xdr:cNvSpPr txBox="1">
          <a:spLocks noChangeArrowheads="1"/>
        </xdr:cNvSpPr>
      </xdr:nvSpPr>
      <xdr:spPr bwMode="auto">
        <a:xfrm>
          <a:off x="1895475" y="184261125"/>
          <a:ext cx="209550" cy="9525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2" name="Text Box 1"/>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3" name="Text Box 4"/>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4" name="Text Box 5"/>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5" name="Text Box 6"/>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6" name="Text Box 7"/>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7" name="Text Box 8"/>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8" name="Text Box 1"/>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49" name="Text Box 4"/>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50" name="Text Box 5"/>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66675</xdr:rowOff>
    </xdr:to>
    <xdr:sp macro="" textlink="">
      <xdr:nvSpPr>
        <xdr:cNvPr id="51" name="Text Box 6"/>
        <xdr:cNvSpPr txBox="1">
          <a:spLocks noChangeArrowheads="1"/>
        </xdr:cNvSpPr>
      </xdr:nvSpPr>
      <xdr:spPr bwMode="auto">
        <a:xfrm>
          <a:off x="1895475" y="184261125"/>
          <a:ext cx="657225" cy="66675"/>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2" name="Text Box 7"/>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3" name="Text Box 8"/>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4" name="Text Box 4"/>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5" name="Text Box 5"/>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6" name="Text Box 6"/>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7" name="Text Box 7"/>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8" name="Text Box 8"/>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59" name="Text Box 4"/>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60" name="Text Box 5"/>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twoCellAnchor editAs="oneCell">
    <xdr:from>
      <xdr:col>2</xdr:col>
      <xdr:colOff>1514475</xdr:colOff>
      <xdr:row>104</xdr:row>
      <xdr:rowOff>0</xdr:rowOff>
    </xdr:from>
    <xdr:to>
      <xdr:col>2</xdr:col>
      <xdr:colOff>2171700</xdr:colOff>
      <xdr:row>104</xdr:row>
      <xdr:rowOff>76200</xdr:rowOff>
    </xdr:to>
    <xdr:sp macro="" textlink="">
      <xdr:nvSpPr>
        <xdr:cNvPr id="61" name="Text Box 6"/>
        <xdr:cNvSpPr txBox="1">
          <a:spLocks noChangeArrowheads="1"/>
        </xdr:cNvSpPr>
      </xdr:nvSpPr>
      <xdr:spPr bwMode="auto">
        <a:xfrm>
          <a:off x="1895475" y="184261125"/>
          <a:ext cx="657225" cy="762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LLORE%20NORTH%20DATA%202022-20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Vellore%20North%20Qtrs%20SOR%202022-2023%20PRINT\DATA%202022-2023%20(Electrical%20Data%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Abstract "/>
      <sheetName val="Abstract.Print"/>
      <sheetName val="G. Abstract"/>
      <sheetName val="building"/>
      <sheetName val="Devel-1"/>
      <sheetName val="Devel-2"/>
      <sheetName val="pile data "/>
      <sheetName val="  Coastal  Elec.Data "/>
      <sheetName val="Chart1"/>
      <sheetName val="lead  charge"/>
      <sheetName val="Elec.Data"/>
      <sheetName val="Data"/>
      <sheetName val="Sliding and french window"/>
    </sheetNames>
    <sheetDataSet>
      <sheetData sheetId="0"/>
      <sheetData sheetId="1"/>
      <sheetData sheetId="2"/>
      <sheetData sheetId="3"/>
      <sheetData sheetId="4">
        <row r="6">
          <cell r="C6">
            <v>236.05</v>
          </cell>
        </row>
        <row r="18">
          <cell r="C18">
            <v>111.56</v>
          </cell>
        </row>
        <row r="23">
          <cell r="C23">
            <v>167.34</v>
          </cell>
        </row>
        <row r="38">
          <cell r="C38">
            <v>1684.92</v>
          </cell>
        </row>
        <row r="43">
          <cell r="C43">
            <v>1184.4000000000001</v>
          </cell>
        </row>
        <row r="44">
          <cell r="C44">
            <v>1597.4</v>
          </cell>
        </row>
        <row r="45">
          <cell r="C45">
            <v>4674.93</v>
          </cell>
        </row>
        <row r="59">
          <cell r="C59">
            <v>6570.46</v>
          </cell>
        </row>
        <row r="121">
          <cell r="C121">
            <v>7051.87</v>
          </cell>
        </row>
        <row r="168">
          <cell r="C168">
            <v>797.25</v>
          </cell>
        </row>
        <row r="169">
          <cell r="C169">
            <v>805.89</v>
          </cell>
        </row>
        <row r="170">
          <cell r="C170">
            <v>823.32</v>
          </cell>
        </row>
        <row r="171">
          <cell r="C171">
            <v>840.75</v>
          </cell>
        </row>
        <row r="323">
          <cell r="C323">
            <v>69.599999999999994</v>
          </cell>
        </row>
        <row r="332">
          <cell r="C332">
            <v>508.75</v>
          </cell>
        </row>
        <row r="338">
          <cell r="C338">
            <v>441.17</v>
          </cell>
        </row>
        <row r="339">
          <cell r="C339">
            <v>3682.6</v>
          </cell>
        </row>
        <row r="341">
          <cell r="C341">
            <v>1217.77</v>
          </cell>
        </row>
        <row r="343">
          <cell r="C343">
            <v>249.97</v>
          </cell>
        </row>
        <row r="344">
          <cell r="C344">
            <v>256.05</v>
          </cell>
        </row>
        <row r="345">
          <cell r="C345">
            <v>286.47000000000003</v>
          </cell>
        </row>
        <row r="357">
          <cell r="C357">
            <v>70.150000000000006</v>
          </cell>
        </row>
        <row r="359">
          <cell r="C359">
            <v>138</v>
          </cell>
        </row>
        <row r="381">
          <cell r="C381">
            <v>232.75</v>
          </cell>
        </row>
        <row r="382">
          <cell r="C382">
            <v>227.96</v>
          </cell>
        </row>
        <row r="404">
          <cell r="C404">
            <v>1984.89</v>
          </cell>
        </row>
        <row r="406">
          <cell r="C406">
            <v>160</v>
          </cell>
        </row>
        <row r="412">
          <cell r="C412">
            <v>355.52</v>
          </cell>
        </row>
        <row r="452">
          <cell r="C452">
            <v>2539.0500000000002</v>
          </cell>
        </row>
        <row r="469">
          <cell r="C469">
            <v>1613.35</v>
          </cell>
        </row>
        <row r="495">
          <cell r="C495">
            <v>2941.69</v>
          </cell>
        </row>
        <row r="496">
          <cell r="C496">
            <v>2950.53</v>
          </cell>
        </row>
        <row r="498">
          <cell r="C498">
            <v>2968.21</v>
          </cell>
        </row>
        <row r="504">
          <cell r="C504">
            <v>8103.85</v>
          </cell>
        </row>
        <row r="505">
          <cell r="C505">
            <v>8338.84</v>
          </cell>
        </row>
        <row r="555">
          <cell r="C555">
            <v>274.74</v>
          </cell>
        </row>
        <row r="556">
          <cell r="C556">
            <v>405.37</v>
          </cell>
        </row>
        <row r="591">
          <cell r="C591">
            <v>1132.49</v>
          </cell>
        </row>
        <row r="634">
          <cell r="C634">
            <v>3325</v>
          </cell>
        </row>
        <row r="635">
          <cell r="C635">
            <v>736.8</v>
          </cell>
        </row>
        <row r="660">
          <cell r="C660">
            <v>1371.98</v>
          </cell>
        </row>
        <row r="667">
          <cell r="C667">
            <v>88735.3</v>
          </cell>
        </row>
        <row r="668">
          <cell r="C668">
            <v>342.45</v>
          </cell>
        </row>
        <row r="669">
          <cell r="C669">
            <v>397.37</v>
          </cell>
        </row>
        <row r="677">
          <cell r="C677">
            <v>715.91</v>
          </cell>
        </row>
        <row r="678">
          <cell r="C678">
            <v>598.61</v>
          </cell>
        </row>
        <row r="679">
          <cell r="C679">
            <v>114.45</v>
          </cell>
        </row>
        <row r="704">
          <cell r="C704">
            <v>2050.56</v>
          </cell>
        </row>
        <row r="709">
          <cell r="C709">
            <v>1020</v>
          </cell>
        </row>
        <row r="860">
          <cell r="C860">
            <v>466.85</v>
          </cell>
        </row>
        <row r="861">
          <cell r="C861">
            <v>777.86</v>
          </cell>
        </row>
        <row r="868">
          <cell r="C868">
            <v>3316.02</v>
          </cell>
        </row>
        <row r="869">
          <cell r="C869">
            <v>5159.66</v>
          </cell>
        </row>
        <row r="896">
          <cell r="C896">
            <v>487</v>
          </cell>
        </row>
        <row r="897">
          <cell r="C897">
            <v>439</v>
          </cell>
        </row>
        <row r="1221">
          <cell r="C1221">
            <v>90.19</v>
          </cell>
        </row>
        <row r="1223">
          <cell r="C1223">
            <v>97.5</v>
          </cell>
        </row>
      </sheetData>
      <sheetData sheetId="5"/>
      <sheetData sheetId="6"/>
      <sheetData sheetId="7"/>
      <sheetData sheetId="8"/>
      <sheetData sheetId="10"/>
      <sheetData sheetId="11"/>
      <sheetData sheetId="12">
        <row r="693">
          <cell r="K693">
            <v>491.85</v>
          </cell>
        </row>
        <row r="694">
          <cell r="K694">
            <v>499.77</v>
          </cell>
        </row>
        <row r="695">
          <cell r="K695">
            <v>507.69</v>
          </cell>
        </row>
        <row r="1350">
          <cell r="K1350">
            <v>313.87</v>
          </cell>
        </row>
        <row r="3365">
          <cell r="K3365">
            <v>165.09</v>
          </cell>
        </row>
        <row r="3599">
          <cell r="K3599">
            <v>676.5</v>
          </cell>
        </row>
        <row r="3601">
          <cell r="K3601">
            <v>1340.46</v>
          </cell>
        </row>
      </sheetData>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Abstract "/>
      <sheetName val="Abstract.Print"/>
      <sheetName val="G. Abstract"/>
      <sheetName val="building"/>
      <sheetName val="Devel-1"/>
      <sheetName val="Devel-2"/>
      <sheetName val="pile data "/>
      <sheetName val="  Coastal  Elec.Data "/>
      <sheetName val="Chart1"/>
      <sheetName val="lead  charge"/>
      <sheetName val="Elec.Data"/>
      <sheetName val="Data"/>
      <sheetName val="Sliding and french window"/>
    </sheetNames>
    <sheetDataSet>
      <sheetData sheetId="0"/>
      <sheetData sheetId="1"/>
      <sheetData sheetId="2"/>
      <sheetData sheetId="3"/>
      <sheetData sheetId="4">
        <row r="1197">
          <cell r="C1197">
            <v>165.4</v>
          </cell>
        </row>
      </sheetData>
      <sheetData sheetId="5"/>
      <sheetData sheetId="6"/>
      <sheetData sheetId="7"/>
      <sheetData sheetId="8"/>
      <sheetData sheetId="9" refreshError="1"/>
      <sheetData sheetId="10"/>
      <sheetData sheetId="11">
        <row r="3135">
          <cell r="K3135">
            <v>509.53</v>
          </cell>
        </row>
        <row r="3154">
          <cell r="K3154">
            <v>916</v>
          </cell>
        </row>
        <row r="3277">
          <cell r="K3277">
            <v>571</v>
          </cell>
        </row>
        <row r="3294">
          <cell r="K3294">
            <v>25.88</v>
          </cell>
        </row>
        <row r="3319">
          <cell r="K3319">
            <v>2872</v>
          </cell>
        </row>
        <row r="3638">
          <cell r="R3638">
            <v>3367</v>
          </cell>
        </row>
        <row r="3767">
          <cell r="K3767">
            <v>1552.7</v>
          </cell>
        </row>
        <row r="3790">
          <cell r="K3790">
            <v>691.5</v>
          </cell>
        </row>
        <row r="3975">
          <cell r="K3975">
            <v>177</v>
          </cell>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A1:P1361"/>
  <sheetViews>
    <sheetView view="pageBreakPreview" topLeftCell="A973" zoomScaleSheetLayoutView="100" workbookViewId="0">
      <selection activeCell="B843" sqref="B843"/>
    </sheetView>
  </sheetViews>
  <sheetFormatPr defaultColWidth="9.140625" defaultRowHeight="15" x14ac:dyDescent="0.25"/>
  <cols>
    <col min="1" max="1" width="5.7109375" style="464" customWidth="1"/>
    <col min="2" max="2" width="40.42578125" style="461" customWidth="1"/>
    <col min="3" max="3" width="4.7109375" style="462" customWidth="1"/>
    <col min="4" max="4" width="1.7109375" style="465" customWidth="1"/>
    <col min="5" max="5" width="4.7109375" style="462" customWidth="1"/>
    <col min="6" max="8" width="8.7109375" style="463" customWidth="1"/>
    <col min="9" max="9" width="10.7109375" style="467" customWidth="1"/>
    <col min="10" max="10" width="5.7109375" style="468" customWidth="1"/>
    <col min="11" max="16384" width="9.140625" style="20"/>
  </cols>
  <sheetData>
    <row r="1" spans="1:10" s="458" customFormat="1" ht="19.899999999999999" customHeight="1" x14ac:dyDescent="0.25">
      <c r="A1" s="541" t="s">
        <v>24</v>
      </c>
      <c r="B1" s="541"/>
      <c r="C1" s="541"/>
      <c r="D1" s="541"/>
      <c r="E1" s="541"/>
      <c r="F1" s="541"/>
      <c r="G1" s="541"/>
      <c r="H1" s="541"/>
      <c r="I1" s="541"/>
      <c r="J1" s="541"/>
    </row>
    <row r="2" spans="1:10" s="458" customFormat="1" ht="19.899999999999999" customHeight="1" x14ac:dyDescent="0.25">
      <c r="A2" s="541" t="s">
        <v>567</v>
      </c>
      <c r="B2" s="541"/>
      <c r="C2" s="541"/>
      <c r="D2" s="541"/>
      <c r="E2" s="541"/>
      <c r="F2" s="541"/>
      <c r="G2" s="541"/>
      <c r="H2" s="541"/>
      <c r="I2" s="541"/>
      <c r="J2" s="541"/>
    </row>
    <row r="3" spans="1:10" s="175" customFormat="1" ht="19.899999999999999" customHeight="1" x14ac:dyDescent="0.25">
      <c r="A3" s="542" t="s">
        <v>623</v>
      </c>
      <c r="B3" s="542"/>
      <c r="C3" s="542"/>
      <c r="D3" s="542"/>
      <c r="E3" s="542"/>
      <c r="F3" s="447"/>
      <c r="G3" s="447"/>
      <c r="H3" s="447"/>
      <c r="I3" s="447"/>
      <c r="J3" s="469"/>
    </row>
    <row r="4" spans="1:10" s="459" customFormat="1" ht="36.6" customHeight="1" x14ac:dyDescent="0.25">
      <c r="A4" s="460"/>
      <c r="B4" s="543" t="s">
        <v>566</v>
      </c>
      <c r="C4" s="543"/>
      <c r="D4" s="543"/>
      <c r="E4" s="543"/>
      <c r="F4" s="543"/>
      <c r="G4" s="543"/>
      <c r="H4" s="543"/>
      <c r="I4" s="543"/>
      <c r="J4" s="543"/>
    </row>
    <row r="5" spans="1:10" s="117" customFormat="1" ht="19.899999999999999" customHeight="1" x14ac:dyDescent="0.25">
      <c r="A5" s="546" t="s">
        <v>741</v>
      </c>
      <c r="B5" s="546"/>
      <c r="C5" s="546"/>
      <c r="D5" s="546"/>
      <c r="E5" s="546"/>
      <c r="F5" s="546"/>
      <c r="G5" s="546"/>
      <c r="H5" s="546"/>
      <c r="I5" s="546"/>
      <c r="J5" s="546"/>
    </row>
    <row r="6" spans="1:10" s="38" customFormat="1" ht="18" customHeight="1" x14ac:dyDescent="0.25">
      <c r="A6" s="544" t="s">
        <v>15</v>
      </c>
      <c r="B6" s="545" t="s">
        <v>0</v>
      </c>
      <c r="C6" s="545" t="s">
        <v>1</v>
      </c>
      <c r="D6" s="545"/>
      <c r="E6" s="545"/>
      <c r="F6" s="545" t="s">
        <v>2</v>
      </c>
      <c r="G6" s="545"/>
      <c r="H6" s="545"/>
      <c r="I6" s="545" t="s">
        <v>3</v>
      </c>
      <c r="J6" s="545"/>
    </row>
    <row r="7" spans="1:10" s="38" customFormat="1" ht="18" customHeight="1" x14ac:dyDescent="0.25">
      <c r="A7" s="544"/>
      <c r="B7" s="545"/>
      <c r="C7" s="545"/>
      <c r="D7" s="545"/>
      <c r="E7" s="545"/>
      <c r="F7" s="453" t="s">
        <v>4</v>
      </c>
      <c r="G7" s="453" t="s">
        <v>5</v>
      </c>
      <c r="H7" s="453" t="s">
        <v>6</v>
      </c>
      <c r="I7" s="545"/>
      <c r="J7" s="545"/>
    </row>
    <row r="8" spans="1:10" s="18" customFormat="1" ht="63" x14ac:dyDescent="0.25">
      <c r="A8" s="39">
        <v>1</v>
      </c>
      <c r="B8" s="40" t="s">
        <v>317</v>
      </c>
      <c r="C8" s="41"/>
      <c r="D8" s="42"/>
      <c r="E8" s="43"/>
      <c r="F8" s="44"/>
      <c r="G8" s="44"/>
      <c r="H8" s="44"/>
      <c r="I8" s="45"/>
      <c r="J8" s="46"/>
    </row>
    <row r="9" spans="1:10" s="55" customFormat="1" ht="16.899999999999999" customHeight="1" x14ac:dyDescent="0.25">
      <c r="A9" s="47"/>
      <c r="B9" s="48" t="s">
        <v>318</v>
      </c>
      <c r="C9" s="49"/>
      <c r="D9" s="50"/>
      <c r="E9" s="51"/>
      <c r="F9" s="52"/>
      <c r="G9" s="52"/>
      <c r="H9" s="52"/>
      <c r="I9" s="53"/>
      <c r="J9" s="54"/>
    </row>
    <row r="10" spans="1:10" s="65" customFormat="1" ht="16.899999999999999" customHeight="1" x14ac:dyDescent="0.25">
      <c r="A10" s="56"/>
      <c r="B10" s="57" t="s">
        <v>576</v>
      </c>
      <c r="C10" s="58">
        <v>1</v>
      </c>
      <c r="D10" s="59" t="s">
        <v>7</v>
      </c>
      <c r="E10" s="60">
        <v>1</v>
      </c>
      <c r="F10" s="61">
        <v>4</v>
      </c>
      <c r="G10" s="62">
        <v>0.115</v>
      </c>
      <c r="H10" s="61">
        <v>0.75</v>
      </c>
      <c r="I10" s="63">
        <f t="shared" ref="I10:I16" si="0">PRODUCT(C10:H10)</f>
        <v>0.34500000000000003</v>
      </c>
      <c r="J10" s="64"/>
    </row>
    <row r="11" spans="1:10" s="65" customFormat="1" ht="16.899999999999999" customHeight="1" x14ac:dyDescent="0.25">
      <c r="A11" s="56"/>
      <c r="B11" s="57" t="s">
        <v>575</v>
      </c>
      <c r="C11" s="58">
        <v>1</v>
      </c>
      <c r="D11" s="59" t="s">
        <v>7</v>
      </c>
      <c r="E11" s="60">
        <v>1</v>
      </c>
      <c r="F11" s="61">
        <v>4</v>
      </c>
      <c r="G11" s="62">
        <v>0.115</v>
      </c>
      <c r="H11" s="61">
        <v>0.75</v>
      </c>
      <c r="I11" s="63">
        <f t="shared" si="0"/>
        <v>0.34500000000000003</v>
      </c>
      <c r="J11" s="64"/>
    </row>
    <row r="12" spans="1:10" s="65" customFormat="1" ht="16.899999999999999" customHeight="1" x14ac:dyDescent="0.25">
      <c r="A12" s="56"/>
      <c r="B12" s="57" t="s">
        <v>568</v>
      </c>
      <c r="C12" s="58">
        <v>1</v>
      </c>
      <c r="D12" s="59" t="s">
        <v>7</v>
      </c>
      <c r="E12" s="60">
        <v>1</v>
      </c>
      <c r="F12" s="61">
        <v>4</v>
      </c>
      <c r="G12" s="62">
        <v>0.115</v>
      </c>
      <c r="H12" s="61">
        <v>0.75</v>
      </c>
      <c r="I12" s="63">
        <f t="shared" si="0"/>
        <v>0.34500000000000003</v>
      </c>
      <c r="J12" s="64"/>
    </row>
    <row r="13" spans="1:10" s="65" customFormat="1" ht="16.899999999999999" customHeight="1" x14ac:dyDescent="0.25">
      <c r="A13" s="56"/>
      <c r="B13" s="57" t="s">
        <v>573</v>
      </c>
      <c r="C13" s="58">
        <v>1</v>
      </c>
      <c r="D13" s="59" t="s">
        <v>7</v>
      </c>
      <c r="E13" s="60">
        <v>1</v>
      </c>
      <c r="F13" s="61">
        <v>4</v>
      </c>
      <c r="G13" s="62">
        <v>0.115</v>
      </c>
      <c r="H13" s="61">
        <v>0.75</v>
      </c>
      <c r="I13" s="63">
        <f t="shared" si="0"/>
        <v>0.34500000000000003</v>
      </c>
      <c r="J13" s="64"/>
    </row>
    <row r="14" spans="1:10" s="65" customFormat="1" ht="16.899999999999999" customHeight="1" x14ac:dyDescent="0.25">
      <c r="A14" s="56"/>
      <c r="B14" s="57" t="s">
        <v>574</v>
      </c>
      <c r="C14" s="58">
        <v>1</v>
      </c>
      <c r="D14" s="59" t="s">
        <v>7</v>
      </c>
      <c r="E14" s="60">
        <v>1</v>
      </c>
      <c r="F14" s="61">
        <v>4</v>
      </c>
      <c r="G14" s="62">
        <v>0.115</v>
      </c>
      <c r="H14" s="61">
        <v>0.75</v>
      </c>
      <c r="I14" s="63">
        <f t="shared" si="0"/>
        <v>0.34500000000000003</v>
      </c>
      <c r="J14" s="64"/>
    </row>
    <row r="15" spans="1:10" s="65" customFormat="1" ht="16.899999999999999" customHeight="1" x14ac:dyDescent="0.25">
      <c r="A15" s="56"/>
      <c r="B15" s="57" t="s">
        <v>596</v>
      </c>
      <c r="C15" s="58">
        <v>1</v>
      </c>
      <c r="D15" s="59" t="s">
        <v>7</v>
      </c>
      <c r="E15" s="60">
        <v>9</v>
      </c>
      <c r="F15" s="61">
        <v>1</v>
      </c>
      <c r="G15" s="62">
        <v>0.115</v>
      </c>
      <c r="H15" s="61">
        <v>0.2</v>
      </c>
      <c r="I15" s="63">
        <f t="shared" si="0"/>
        <v>0.20700000000000005</v>
      </c>
      <c r="J15" s="64"/>
    </row>
    <row r="16" spans="1:10" s="65" customFormat="1" ht="16.899999999999999" customHeight="1" x14ac:dyDescent="0.25">
      <c r="A16" s="56"/>
      <c r="B16" s="57" t="s">
        <v>596</v>
      </c>
      <c r="C16" s="58">
        <v>1</v>
      </c>
      <c r="D16" s="59" t="s">
        <v>7</v>
      </c>
      <c r="E16" s="60">
        <v>2</v>
      </c>
      <c r="F16" s="61">
        <v>2</v>
      </c>
      <c r="G16" s="62">
        <v>0.115</v>
      </c>
      <c r="H16" s="61">
        <v>0.2</v>
      </c>
      <c r="I16" s="63">
        <f t="shared" si="0"/>
        <v>9.2000000000000012E-2</v>
      </c>
      <c r="J16" s="64"/>
    </row>
    <row r="17" spans="1:10" s="65" customFormat="1" ht="16.899999999999999" customHeight="1" x14ac:dyDescent="0.25">
      <c r="A17" s="56"/>
      <c r="B17" s="57"/>
      <c r="C17" s="58"/>
      <c r="D17" s="59"/>
      <c r="E17" s="60"/>
      <c r="F17" s="61"/>
      <c r="G17" s="61"/>
      <c r="H17" s="61" t="s">
        <v>8</v>
      </c>
      <c r="I17" s="63">
        <f>SUM(I10:I16)</f>
        <v>2.024</v>
      </c>
      <c r="J17" s="64"/>
    </row>
    <row r="18" spans="1:10" s="69" customFormat="1" ht="16.899999999999999" customHeight="1" x14ac:dyDescent="0.25">
      <c r="A18" s="56"/>
      <c r="B18" s="57"/>
      <c r="C18" s="58"/>
      <c r="D18" s="59"/>
      <c r="E18" s="60"/>
      <c r="F18" s="61"/>
      <c r="G18" s="61"/>
      <c r="H18" s="66" t="s">
        <v>9</v>
      </c>
      <c r="I18" s="67">
        <v>2.1</v>
      </c>
      <c r="J18" s="68" t="s">
        <v>624</v>
      </c>
    </row>
    <row r="19" spans="1:10" s="69" customFormat="1" ht="84.6" customHeight="1" x14ac:dyDescent="0.25">
      <c r="A19" s="56">
        <v>2</v>
      </c>
      <c r="B19" s="70" t="s">
        <v>375</v>
      </c>
      <c r="C19" s="58"/>
      <c r="D19" s="59"/>
      <c r="E19" s="60"/>
      <c r="F19" s="61"/>
      <c r="G19" s="61"/>
      <c r="H19" s="61"/>
      <c r="I19" s="63"/>
      <c r="J19" s="64"/>
    </row>
    <row r="20" spans="1:10" s="65" customFormat="1" ht="16.899999999999999" customHeight="1" x14ac:dyDescent="0.25">
      <c r="A20" s="56"/>
      <c r="B20" s="57" t="s">
        <v>577</v>
      </c>
      <c r="C20" s="58">
        <v>1</v>
      </c>
      <c r="D20" s="59" t="s">
        <v>7</v>
      </c>
      <c r="E20" s="60">
        <v>1</v>
      </c>
      <c r="F20" s="61">
        <v>4</v>
      </c>
      <c r="G20" s="61">
        <v>0.05</v>
      </c>
      <c r="H20" s="61">
        <v>0.65</v>
      </c>
      <c r="I20" s="63">
        <f t="shared" ref="I20" si="1">PRODUCT(C20:H20)</f>
        <v>0.13</v>
      </c>
      <c r="J20" s="64"/>
    </row>
    <row r="21" spans="1:10" s="65" customFormat="1" ht="16.899999999999999" customHeight="1" x14ac:dyDescent="0.25">
      <c r="A21" s="56"/>
      <c r="B21" s="57" t="s">
        <v>594</v>
      </c>
      <c r="C21" s="58">
        <v>1</v>
      </c>
      <c r="D21" s="59" t="s">
        <v>7</v>
      </c>
      <c r="E21" s="60">
        <v>1</v>
      </c>
      <c r="F21" s="61">
        <v>4</v>
      </c>
      <c r="G21" s="61">
        <v>0.05</v>
      </c>
      <c r="H21" s="61">
        <v>0.65</v>
      </c>
      <c r="I21" s="63">
        <f t="shared" ref="I21:I22" si="2">PRODUCT(C21:H21)</f>
        <v>0.13</v>
      </c>
      <c r="J21" s="64"/>
    </row>
    <row r="22" spans="1:10" s="65" customFormat="1" ht="16.899999999999999" customHeight="1" x14ac:dyDescent="0.25">
      <c r="A22" s="56"/>
      <c r="B22" s="57" t="s">
        <v>578</v>
      </c>
      <c r="C22" s="58">
        <v>1</v>
      </c>
      <c r="D22" s="59" t="s">
        <v>7</v>
      </c>
      <c r="E22" s="60">
        <v>1</v>
      </c>
      <c r="F22" s="61">
        <v>4</v>
      </c>
      <c r="G22" s="61">
        <v>0.05</v>
      </c>
      <c r="H22" s="61">
        <v>0.65</v>
      </c>
      <c r="I22" s="63">
        <f t="shared" si="2"/>
        <v>0.13</v>
      </c>
      <c r="J22" s="64"/>
    </row>
    <row r="23" spans="1:10" s="65" customFormat="1" ht="16.899999999999999" customHeight="1" x14ac:dyDescent="0.25">
      <c r="A23" s="56"/>
      <c r="B23" s="57" t="s">
        <v>579</v>
      </c>
      <c r="C23" s="58">
        <v>1</v>
      </c>
      <c r="D23" s="59" t="s">
        <v>7</v>
      </c>
      <c r="E23" s="60">
        <v>1</v>
      </c>
      <c r="F23" s="61">
        <v>4</v>
      </c>
      <c r="G23" s="61">
        <v>0.05</v>
      </c>
      <c r="H23" s="61">
        <v>0.65</v>
      </c>
      <c r="I23" s="63">
        <f t="shared" ref="I23:I25" si="3">PRODUCT(C23:H23)</f>
        <v>0.13</v>
      </c>
      <c r="J23" s="64"/>
    </row>
    <row r="24" spans="1:10" s="65" customFormat="1" ht="16.899999999999999" customHeight="1" x14ac:dyDescent="0.25">
      <c r="A24" s="56"/>
      <c r="B24" s="57" t="s">
        <v>583</v>
      </c>
      <c r="C24" s="58">
        <v>1</v>
      </c>
      <c r="D24" s="59" t="s">
        <v>7</v>
      </c>
      <c r="E24" s="60">
        <v>1</v>
      </c>
      <c r="F24" s="61">
        <v>1.1000000000000001</v>
      </c>
      <c r="G24" s="61">
        <v>0.45</v>
      </c>
      <c r="H24" s="61">
        <v>0.05</v>
      </c>
      <c r="I24" s="63">
        <f t="shared" ref="I24" si="4">PRODUCT(C24:H24)</f>
        <v>2.4750000000000005E-2</v>
      </c>
      <c r="J24" s="64"/>
    </row>
    <row r="25" spans="1:10" s="65" customFormat="1" ht="16.899999999999999" customHeight="1" x14ac:dyDescent="0.25">
      <c r="A25" s="56"/>
      <c r="B25" s="57" t="s">
        <v>595</v>
      </c>
      <c r="C25" s="58">
        <v>1</v>
      </c>
      <c r="D25" s="59" t="s">
        <v>7</v>
      </c>
      <c r="E25" s="60">
        <v>1</v>
      </c>
      <c r="F25" s="61">
        <v>4</v>
      </c>
      <c r="G25" s="61">
        <v>0.05</v>
      </c>
      <c r="H25" s="61">
        <v>0.65</v>
      </c>
      <c r="I25" s="63">
        <f t="shared" si="3"/>
        <v>0.13</v>
      </c>
      <c r="J25" s="64"/>
    </row>
    <row r="26" spans="1:10" s="65" customFormat="1" ht="16.899999999999999" customHeight="1" x14ac:dyDescent="0.25">
      <c r="A26" s="56"/>
      <c r="B26" s="57"/>
      <c r="C26" s="58"/>
      <c r="D26" s="59"/>
      <c r="E26" s="60"/>
      <c r="F26" s="61"/>
      <c r="G26" s="61"/>
      <c r="H26" s="61" t="s">
        <v>8</v>
      </c>
      <c r="I26" s="63">
        <f>SUM(I20:I25)</f>
        <v>0.67475000000000007</v>
      </c>
      <c r="J26" s="64"/>
    </row>
    <row r="27" spans="1:10" s="69" customFormat="1" ht="16.899999999999999" customHeight="1" x14ac:dyDescent="0.25">
      <c r="A27" s="56"/>
      <c r="B27" s="57"/>
      <c r="C27" s="58"/>
      <c r="D27" s="59"/>
      <c r="E27" s="60"/>
      <c r="F27" s="61"/>
      <c r="G27" s="61"/>
      <c r="H27" s="66" t="s">
        <v>9</v>
      </c>
      <c r="I27" s="67">
        <v>0.7</v>
      </c>
      <c r="J27" s="68" t="s">
        <v>624</v>
      </c>
    </row>
    <row r="28" spans="1:10" s="69" customFormat="1" ht="85.5" customHeight="1" x14ac:dyDescent="0.25">
      <c r="A28" s="56">
        <v>3</v>
      </c>
      <c r="B28" s="70" t="s">
        <v>382</v>
      </c>
      <c r="C28" s="58"/>
      <c r="D28" s="59"/>
      <c r="E28" s="60"/>
      <c r="F28" s="61"/>
      <c r="G28" s="61"/>
      <c r="H28" s="61"/>
      <c r="I28" s="63"/>
      <c r="J28" s="64"/>
    </row>
    <row r="29" spans="1:10" s="69" customFormat="1" ht="16.899999999999999" customHeight="1" x14ac:dyDescent="0.25">
      <c r="A29" s="71"/>
      <c r="B29" s="72" t="s">
        <v>617</v>
      </c>
      <c r="C29" s="58">
        <v>1</v>
      </c>
      <c r="D29" s="59" t="s">
        <v>7</v>
      </c>
      <c r="E29" s="60">
        <v>6</v>
      </c>
      <c r="F29" s="61">
        <v>1.4</v>
      </c>
      <c r="G29" s="61">
        <v>0.93</v>
      </c>
      <c r="H29" s="61">
        <v>0.08</v>
      </c>
      <c r="I29" s="63">
        <f>PRODUCT(C29:H29)</f>
        <v>0.62495999999999996</v>
      </c>
      <c r="J29" s="64"/>
    </row>
    <row r="30" spans="1:10" s="69" customFormat="1" ht="16.899999999999999" customHeight="1" x14ac:dyDescent="0.25">
      <c r="A30" s="71"/>
      <c r="B30" s="72" t="s">
        <v>531</v>
      </c>
      <c r="C30" s="58">
        <v>-1</v>
      </c>
      <c r="D30" s="59" t="s">
        <v>7</v>
      </c>
      <c r="E30" s="60">
        <v>6</v>
      </c>
      <c r="F30" s="61">
        <v>0.57999999999999996</v>
      </c>
      <c r="G30" s="61">
        <v>0.44</v>
      </c>
      <c r="H30" s="61">
        <v>0.08</v>
      </c>
      <c r="I30" s="63">
        <f>PRODUCT(C30:H30)</f>
        <v>-0.12249599999999999</v>
      </c>
      <c r="J30" s="64"/>
    </row>
    <row r="31" spans="1:10" s="65" customFormat="1" ht="16.899999999999999" customHeight="1" x14ac:dyDescent="0.25">
      <c r="A31" s="56"/>
      <c r="B31" s="57" t="s">
        <v>608</v>
      </c>
      <c r="C31" s="58">
        <v>4</v>
      </c>
      <c r="D31" s="59" t="s">
        <v>7</v>
      </c>
      <c r="E31" s="60">
        <v>4</v>
      </c>
      <c r="F31" s="61">
        <v>3</v>
      </c>
      <c r="G31" s="61">
        <v>2.4</v>
      </c>
      <c r="H31" s="61">
        <v>0.1</v>
      </c>
      <c r="I31" s="63">
        <f t="shared" ref="I31:I32" si="5">PRODUCT(C31:H31)</f>
        <v>11.52</v>
      </c>
      <c r="J31" s="64"/>
    </row>
    <row r="32" spans="1:10" s="65" customFormat="1" ht="16.899999999999999" customHeight="1" x14ac:dyDescent="0.25">
      <c r="A32" s="56"/>
      <c r="B32" s="57" t="s">
        <v>609</v>
      </c>
      <c r="C32" s="58">
        <v>1</v>
      </c>
      <c r="D32" s="59" t="s">
        <v>7</v>
      </c>
      <c r="E32" s="60">
        <v>2</v>
      </c>
      <c r="F32" s="61">
        <v>3</v>
      </c>
      <c r="G32" s="61">
        <v>2.4</v>
      </c>
      <c r="H32" s="61">
        <v>0.1</v>
      </c>
      <c r="I32" s="63">
        <f t="shared" si="5"/>
        <v>1.44</v>
      </c>
      <c r="J32" s="64"/>
    </row>
    <row r="33" spans="1:10" s="69" customFormat="1" ht="16.899999999999999" customHeight="1" x14ac:dyDescent="0.25">
      <c r="A33" s="71"/>
      <c r="B33" s="72"/>
      <c r="C33" s="58"/>
      <c r="D33" s="59"/>
      <c r="E33" s="60"/>
      <c r="F33" s="61"/>
      <c r="G33" s="61"/>
      <c r="H33" s="61" t="s">
        <v>8</v>
      </c>
      <c r="I33" s="63">
        <f>SUM(I29:I32)</f>
        <v>13.462463999999999</v>
      </c>
      <c r="J33" s="73"/>
    </row>
    <row r="34" spans="1:10" s="69" customFormat="1" ht="16.899999999999999" customHeight="1" x14ac:dyDescent="0.25">
      <c r="A34" s="56"/>
      <c r="B34" s="57"/>
      <c r="C34" s="58"/>
      <c r="D34" s="59"/>
      <c r="E34" s="60"/>
      <c r="F34" s="61"/>
      <c r="G34" s="61"/>
      <c r="H34" s="66" t="s">
        <v>9</v>
      </c>
      <c r="I34" s="67">
        <v>13.5</v>
      </c>
      <c r="J34" s="68" t="s">
        <v>624</v>
      </c>
    </row>
    <row r="35" spans="1:10" s="69" customFormat="1" ht="66" customHeight="1" x14ac:dyDescent="0.25">
      <c r="A35" s="56">
        <v>4</v>
      </c>
      <c r="B35" s="70" t="s">
        <v>534</v>
      </c>
      <c r="C35" s="58"/>
      <c r="D35" s="59"/>
      <c r="E35" s="60"/>
      <c r="F35" s="61"/>
      <c r="G35" s="61"/>
      <c r="H35" s="61"/>
      <c r="I35" s="63"/>
      <c r="J35" s="64"/>
    </row>
    <row r="36" spans="1:10" s="69" customFormat="1" ht="17.100000000000001" customHeight="1" x14ac:dyDescent="0.25">
      <c r="A36" s="71"/>
      <c r="B36" s="72" t="s">
        <v>435</v>
      </c>
      <c r="C36" s="58">
        <v>1</v>
      </c>
      <c r="D36" s="59" t="s">
        <v>7</v>
      </c>
      <c r="E36" s="60">
        <v>72</v>
      </c>
      <c r="F36" s="61">
        <v>1.4</v>
      </c>
      <c r="G36" s="61">
        <v>0.93</v>
      </c>
      <c r="H36" s="61"/>
      <c r="I36" s="63">
        <f>PRODUCT(C36:H36)</f>
        <v>93.744</v>
      </c>
      <c r="J36" s="64"/>
    </row>
    <row r="37" spans="1:10" s="69" customFormat="1" ht="17.100000000000001" customHeight="1" x14ac:dyDescent="0.25">
      <c r="A37" s="71"/>
      <c r="B37" s="72" t="s">
        <v>531</v>
      </c>
      <c r="C37" s="58">
        <v>-1</v>
      </c>
      <c r="D37" s="59" t="s">
        <v>7</v>
      </c>
      <c r="E37" s="60">
        <v>72</v>
      </c>
      <c r="F37" s="61">
        <v>0.57999999999999996</v>
      </c>
      <c r="G37" s="61">
        <v>0.44</v>
      </c>
      <c r="H37" s="61"/>
      <c r="I37" s="63">
        <f>PRODUCT(C37:H37)</f>
        <v>-18.374399999999998</v>
      </c>
      <c r="J37" s="64"/>
    </row>
    <row r="38" spans="1:10" s="69" customFormat="1" ht="17.100000000000001" customHeight="1" x14ac:dyDescent="0.25">
      <c r="A38" s="71"/>
      <c r="B38" s="72" t="s">
        <v>533</v>
      </c>
      <c r="C38" s="58">
        <v>1</v>
      </c>
      <c r="D38" s="59" t="s">
        <v>7</v>
      </c>
      <c r="E38" s="60">
        <v>72</v>
      </c>
      <c r="F38" s="61">
        <v>4.66</v>
      </c>
      <c r="G38" s="61"/>
      <c r="H38" s="61">
        <v>0.4</v>
      </c>
      <c r="I38" s="63">
        <f>PRODUCT(C38:H38)</f>
        <v>134.208</v>
      </c>
      <c r="J38" s="64"/>
    </row>
    <row r="39" spans="1:10" s="69" customFormat="1" ht="17.100000000000001" customHeight="1" x14ac:dyDescent="0.25">
      <c r="A39" s="71"/>
      <c r="B39" s="72" t="s">
        <v>130</v>
      </c>
      <c r="C39" s="58">
        <v>-1</v>
      </c>
      <c r="D39" s="59" t="s">
        <v>7</v>
      </c>
      <c r="E39" s="60">
        <v>72</v>
      </c>
      <c r="F39" s="61">
        <v>0.7</v>
      </c>
      <c r="G39" s="61"/>
      <c r="H39" s="61">
        <v>0.4</v>
      </c>
      <c r="I39" s="63">
        <f>PRODUCT(C39:H39)</f>
        <v>-20.16</v>
      </c>
      <c r="J39" s="64"/>
    </row>
    <row r="40" spans="1:10" s="69" customFormat="1" ht="17.100000000000001" customHeight="1" x14ac:dyDescent="0.25">
      <c r="A40" s="71"/>
      <c r="B40" s="72" t="s">
        <v>571</v>
      </c>
      <c r="C40" s="58">
        <v>1</v>
      </c>
      <c r="D40" s="59" t="s">
        <v>7</v>
      </c>
      <c r="E40" s="60">
        <v>72</v>
      </c>
      <c r="F40" s="61">
        <v>5.74</v>
      </c>
      <c r="G40" s="61"/>
      <c r="H40" s="61">
        <v>0.1</v>
      </c>
      <c r="I40" s="63">
        <f>PRODUCT(C40:H40)</f>
        <v>41.328000000000003</v>
      </c>
      <c r="J40" s="64"/>
    </row>
    <row r="41" spans="1:10" s="69" customFormat="1" ht="17.100000000000001" customHeight="1" x14ac:dyDescent="0.25">
      <c r="A41" s="71"/>
      <c r="B41" s="72"/>
      <c r="C41" s="58"/>
      <c r="D41" s="59"/>
      <c r="E41" s="60"/>
      <c r="F41" s="61"/>
      <c r="G41" s="61"/>
      <c r="H41" s="61" t="s">
        <v>8</v>
      </c>
      <c r="I41" s="63">
        <f>SUM(I36:I40)</f>
        <v>230.74560000000002</v>
      </c>
      <c r="J41" s="73"/>
    </row>
    <row r="42" spans="1:10" s="69" customFormat="1" ht="17.100000000000001" customHeight="1" x14ac:dyDescent="0.25">
      <c r="A42" s="56"/>
      <c r="B42" s="57"/>
      <c r="C42" s="58"/>
      <c r="D42" s="59"/>
      <c r="E42" s="60"/>
      <c r="F42" s="61"/>
      <c r="G42" s="61"/>
      <c r="H42" s="66" t="s">
        <v>9</v>
      </c>
      <c r="I42" s="67">
        <v>230.8</v>
      </c>
      <c r="J42" s="68" t="s">
        <v>625</v>
      </c>
    </row>
    <row r="43" spans="1:10" s="69" customFormat="1" ht="84.75" customHeight="1" x14ac:dyDescent="0.25">
      <c r="A43" s="56">
        <v>5</v>
      </c>
      <c r="B43" s="70" t="s">
        <v>376</v>
      </c>
      <c r="C43" s="58"/>
      <c r="D43" s="59"/>
      <c r="E43" s="60"/>
      <c r="F43" s="61"/>
      <c r="G43" s="61"/>
      <c r="H43" s="61"/>
      <c r="I43" s="63"/>
      <c r="J43" s="64"/>
    </row>
    <row r="44" spans="1:10" s="69" customFormat="1" ht="16.899999999999999" customHeight="1" x14ac:dyDescent="0.25">
      <c r="A44" s="71"/>
      <c r="B44" s="72" t="s">
        <v>581</v>
      </c>
      <c r="C44" s="58">
        <v>4</v>
      </c>
      <c r="D44" s="59" t="s">
        <v>7</v>
      </c>
      <c r="E44" s="60">
        <v>12</v>
      </c>
      <c r="F44" s="61">
        <v>1.4</v>
      </c>
      <c r="G44" s="61">
        <v>0.93</v>
      </c>
      <c r="H44" s="61">
        <v>0.4</v>
      </c>
      <c r="I44" s="63">
        <f>PRODUCT(C44:H44)</f>
        <v>24.9984</v>
      </c>
      <c r="J44" s="64"/>
    </row>
    <row r="45" spans="1:10" s="69" customFormat="1" ht="16.899999999999999" customHeight="1" x14ac:dyDescent="0.25">
      <c r="A45" s="71"/>
      <c r="B45" s="72" t="s">
        <v>582</v>
      </c>
      <c r="C45" s="58">
        <v>1</v>
      </c>
      <c r="D45" s="59" t="s">
        <v>7</v>
      </c>
      <c r="E45" s="60">
        <v>6</v>
      </c>
      <c r="F45" s="61">
        <v>1.4</v>
      </c>
      <c r="G45" s="61">
        <v>0.93</v>
      </c>
      <c r="H45" s="61">
        <v>0.4</v>
      </c>
      <c r="I45" s="63">
        <f>PRODUCT(C45:H45)</f>
        <v>3.1248</v>
      </c>
      <c r="J45" s="64"/>
    </row>
    <row r="46" spans="1:10" s="69" customFormat="1" ht="16.899999999999999" customHeight="1" x14ac:dyDescent="0.25">
      <c r="A46" s="71"/>
      <c r="B46" s="72"/>
      <c r="C46" s="58"/>
      <c r="D46" s="59"/>
      <c r="E46" s="60"/>
      <c r="F46" s="61"/>
      <c r="G46" s="61"/>
      <c r="H46" s="61" t="s">
        <v>8</v>
      </c>
      <c r="I46" s="63">
        <f>SUM(I44:I45)</f>
        <v>28.123200000000001</v>
      </c>
      <c r="J46" s="73"/>
    </row>
    <row r="47" spans="1:10" s="69" customFormat="1" ht="16.899999999999999" customHeight="1" x14ac:dyDescent="0.25">
      <c r="A47" s="56"/>
      <c r="B47" s="57"/>
      <c r="C47" s="58"/>
      <c r="D47" s="59"/>
      <c r="E47" s="60"/>
      <c r="F47" s="61"/>
      <c r="G47" s="61"/>
      <c r="H47" s="66" t="s">
        <v>9</v>
      </c>
      <c r="I47" s="67">
        <v>28.2</v>
      </c>
      <c r="J47" s="68" t="s">
        <v>624</v>
      </c>
    </row>
    <row r="48" spans="1:10" s="65" customFormat="1" ht="78.75" x14ac:dyDescent="0.25">
      <c r="A48" s="74">
        <v>6</v>
      </c>
      <c r="B48" s="72" t="s">
        <v>200</v>
      </c>
      <c r="C48" s="494"/>
      <c r="D48" s="102"/>
      <c r="E48" s="495"/>
      <c r="F48" s="103"/>
      <c r="G48" s="103"/>
      <c r="H48" s="104"/>
      <c r="I48" s="105"/>
      <c r="J48" s="106"/>
    </row>
    <row r="49" spans="1:10" s="117" customFormat="1" ht="16.899999999999999" customHeight="1" x14ac:dyDescent="0.25">
      <c r="A49" s="107"/>
      <c r="B49" s="210" t="s">
        <v>726</v>
      </c>
      <c r="C49" s="109"/>
      <c r="D49" s="110"/>
      <c r="E49" s="111"/>
      <c r="F49" s="114"/>
      <c r="G49" s="114"/>
      <c r="H49" s="114"/>
      <c r="I49" s="364"/>
      <c r="J49" s="116"/>
    </row>
    <row r="50" spans="1:10" s="117" customFormat="1" ht="16.899999999999999" customHeight="1" x14ac:dyDescent="0.25">
      <c r="A50" s="107"/>
      <c r="B50" s="108" t="s">
        <v>384</v>
      </c>
      <c r="C50" s="109">
        <v>2</v>
      </c>
      <c r="D50" s="110" t="s">
        <v>7</v>
      </c>
      <c r="E50" s="111">
        <v>1</v>
      </c>
      <c r="F50" s="112">
        <v>10.96</v>
      </c>
      <c r="G50" s="113">
        <v>6.4950000000000001</v>
      </c>
      <c r="H50" s="114"/>
      <c r="I50" s="115">
        <f t="shared" ref="I50:I55" si="6">PRODUCT(C50:H50)</f>
        <v>142.37040000000002</v>
      </c>
      <c r="J50" s="116"/>
    </row>
    <row r="51" spans="1:10" s="117" customFormat="1" ht="16.899999999999999" customHeight="1" x14ac:dyDescent="0.25">
      <c r="A51" s="107"/>
      <c r="B51" s="108" t="s">
        <v>305</v>
      </c>
      <c r="C51" s="109">
        <v>2</v>
      </c>
      <c r="D51" s="110" t="s">
        <v>7</v>
      </c>
      <c r="E51" s="111">
        <v>-2</v>
      </c>
      <c r="F51" s="112">
        <v>1.75</v>
      </c>
      <c r="G51" s="112">
        <v>1.55</v>
      </c>
      <c r="H51" s="114"/>
      <c r="I51" s="115">
        <f t="shared" si="6"/>
        <v>-10.85</v>
      </c>
      <c r="J51" s="116"/>
    </row>
    <row r="52" spans="1:10" s="117" customFormat="1" ht="16.899999999999999" customHeight="1" x14ac:dyDescent="0.25">
      <c r="A52" s="107"/>
      <c r="B52" s="108" t="s">
        <v>383</v>
      </c>
      <c r="C52" s="109">
        <v>2</v>
      </c>
      <c r="D52" s="110" t="s">
        <v>7</v>
      </c>
      <c r="E52" s="111">
        <v>1</v>
      </c>
      <c r="F52" s="112">
        <v>23.95</v>
      </c>
      <c r="G52" s="113"/>
      <c r="H52" s="114">
        <v>0.23</v>
      </c>
      <c r="I52" s="115">
        <f t="shared" si="6"/>
        <v>11.016999999999999</v>
      </c>
      <c r="J52" s="116"/>
    </row>
    <row r="53" spans="1:10" s="117" customFormat="1" ht="16.899999999999999" customHeight="1" x14ac:dyDescent="0.25">
      <c r="A53" s="107"/>
      <c r="B53" s="108" t="s">
        <v>385</v>
      </c>
      <c r="C53" s="109">
        <v>2</v>
      </c>
      <c r="D53" s="110" t="s">
        <v>7</v>
      </c>
      <c r="E53" s="111">
        <v>2</v>
      </c>
      <c r="F53" s="113">
        <v>5.3650000000000002</v>
      </c>
      <c r="G53" s="113">
        <v>6.7249999999999996</v>
      </c>
      <c r="H53" s="114"/>
      <c r="I53" s="115">
        <f t="shared" si="6"/>
        <v>144.3185</v>
      </c>
      <c r="J53" s="116"/>
    </row>
    <row r="54" spans="1:10" s="117" customFormat="1" ht="16.899999999999999" customHeight="1" x14ac:dyDescent="0.25">
      <c r="A54" s="107"/>
      <c r="B54" s="108" t="s">
        <v>305</v>
      </c>
      <c r="C54" s="109">
        <v>2</v>
      </c>
      <c r="D54" s="110" t="s">
        <v>7</v>
      </c>
      <c r="E54" s="111">
        <v>-2</v>
      </c>
      <c r="F54" s="112">
        <v>1.75</v>
      </c>
      <c r="G54" s="112">
        <v>1.55</v>
      </c>
      <c r="H54" s="114"/>
      <c r="I54" s="115">
        <f t="shared" si="6"/>
        <v>-10.85</v>
      </c>
      <c r="J54" s="116"/>
    </row>
    <row r="55" spans="1:10" s="117" customFormat="1" ht="16.899999999999999" customHeight="1" x14ac:dyDescent="0.25">
      <c r="A55" s="107"/>
      <c r="B55" s="108" t="s">
        <v>383</v>
      </c>
      <c r="C55" s="109">
        <v>2</v>
      </c>
      <c r="D55" s="110" t="s">
        <v>7</v>
      </c>
      <c r="E55" s="111">
        <v>2</v>
      </c>
      <c r="F55" s="113">
        <v>18.815000000000001</v>
      </c>
      <c r="G55" s="113"/>
      <c r="H55" s="114">
        <v>0.23</v>
      </c>
      <c r="I55" s="115">
        <f t="shared" si="6"/>
        <v>17.309800000000003</v>
      </c>
      <c r="J55" s="116"/>
    </row>
    <row r="56" spans="1:10" s="117" customFormat="1" ht="16.899999999999999" customHeight="1" x14ac:dyDescent="0.25">
      <c r="A56" s="107"/>
      <c r="B56" s="210" t="s">
        <v>727</v>
      </c>
      <c r="C56" s="109"/>
      <c r="D56" s="110"/>
      <c r="E56" s="111"/>
      <c r="F56" s="114"/>
      <c r="G56" s="114"/>
      <c r="H56" s="114"/>
      <c r="I56" s="364"/>
      <c r="J56" s="116"/>
    </row>
    <row r="57" spans="1:10" s="117" customFormat="1" ht="16.899999999999999" customHeight="1" x14ac:dyDescent="0.25">
      <c r="A57" s="107"/>
      <c r="B57" s="108" t="s">
        <v>384</v>
      </c>
      <c r="C57" s="109">
        <v>2</v>
      </c>
      <c r="D57" s="110" t="s">
        <v>7</v>
      </c>
      <c r="E57" s="111">
        <v>1</v>
      </c>
      <c r="F57" s="112">
        <v>10.96</v>
      </c>
      <c r="G57" s="112">
        <v>5.5</v>
      </c>
      <c r="H57" s="114"/>
      <c r="I57" s="115">
        <f t="shared" ref="I57:I62" si="7">PRODUCT(C57:H57)</f>
        <v>120.56</v>
      </c>
      <c r="J57" s="116"/>
    </row>
    <row r="58" spans="1:10" s="117" customFormat="1" ht="16.899999999999999" customHeight="1" x14ac:dyDescent="0.25">
      <c r="A58" s="107"/>
      <c r="B58" s="108" t="s">
        <v>305</v>
      </c>
      <c r="C58" s="109">
        <v>2</v>
      </c>
      <c r="D58" s="110" t="s">
        <v>7</v>
      </c>
      <c r="E58" s="111">
        <v>-2</v>
      </c>
      <c r="F58" s="112">
        <v>1.75</v>
      </c>
      <c r="G58" s="112">
        <v>1.55</v>
      </c>
      <c r="H58" s="114"/>
      <c r="I58" s="115">
        <f t="shared" si="7"/>
        <v>-10.85</v>
      </c>
      <c r="J58" s="116"/>
    </row>
    <row r="59" spans="1:10" s="117" customFormat="1" ht="16.899999999999999" customHeight="1" x14ac:dyDescent="0.25">
      <c r="A59" s="107"/>
      <c r="B59" s="108" t="s">
        <v>383</v>
      </c>
      <c r="C59" s="109">
        <v>2</v>
      </c>
      <c r="D59" s="110" t="s">
        <v>7</v>
      </c>
      <c r="E59" s="111">
        <v>1</v>
      </c>
      <c r="F59" s="112">
        <v>23.95</v>
      </c>
      <c r="G59" s="113"/>
      <c r="H59" s="114">
        <v>0.23</v>
      </c>
      <c r="I59" s="115">
        <f t="shared" si="7"/>
        <v>11.016999999999999</v>
      </c>
      <c r="J59" s="116"/>
    </row>
    <row r="60" spans="1:10" s="117" customFormat="1" ht="16.899999999999999" customHeight="1" x14ac:dyDescent="0.25">
      <c r="A60" s="107"/>
      <c r="B60" s="108" t="s">
        <v>385</v>
      </c>
      <c r="C60" s="109">
        <v>2</v>
      </c>
      <c r="D60" s="110" t="s">
        <v>7</v>
      </c>
      <c r="E60" s="111">
        <v>2</v>
      </c>
      <c r="F60" s="113">
        <v>5.3650000000000002</v>
      </c>
      <c r="G60" s="112">
        <v>5.6</v>
      </c>
      <c r="H60" s="114"/>
      <c r="I60" s="115">
        <f t="shared" si="7"/>
        <v>120.176</v>
      </c>
      <c r="J60" s="116"/>
    </row>
    <row r="61" spans="1:10" s="117" customFormat="1" ht="16.899999999999999" customHeight="1" x14ac:dyDescent="0.25">
      <c r="A61" s="107"/>
      <c r="B61" s="108" t="s">
        <v>305</v>
      </c>
      <c r="C61" s="109">
        <v>2</v>
      </c>
      <c r="D61" s="110" t="s">
        <v>7</v>
      </c>
      <c r="E61" s="111">
        <v>-2</v>
      </c>
      <c r="F61" s="112">
        <v>1.75</v>
      </c>
      <c r="G61" s="112">
        <v>1.55</v>
      </c>
      <c r="H61" s="114"/>
      <c r="I61" s="115">
        <f t="shared" si="7"/>
        <v>-10.85</v>
      </c>
      <c r="J61" s="116"/>
    </row>
    <row r="62" spans="1:10" s="117" customFormat="1" ht="16.899999999999999" customHeight="1" x14ac:dyDescent="0.25">
      <c r="A62" s="107"/>
      <c r="B62" s="108" t="s">
        <v>383</v>
      </c>
      <c r="C62" s="109">
        <v>2</v>
      </c>
      <c r="D62" s="110" t="s">
        <v>7</v>
      </c>
      <c r="E62" s="111">
        <v>2</v>
      </c>
      <c r="F62" s="113">
        <v>18.815000000000001</v>
      </c>
      <c r="G62" s="113"/>
      <c r="H62" s="114">
        <v>0.23</v>
      </c>
      <c r="I62" s="115">
        <f t="shared" si="7"/>
        <v>17.309800000000003</v>
      </c>
      <c r="J62" s="116"/>
    </row>
    <row r="63" spans="1:10" s="117" customFormat="1" ht="16.899999999999999" customHeight="1" x14ac:dyDescent="0.25">
      <c r="A63" s="107"/>
      <c r="B63" s="118"/>
      <c r="C63" s="109"/>
      <c r="D63" s="110"/>
      <c r="E63" s="111"/>
      <c r="F63" s="114"/>
      <c r="G63" s="114"/>
      <c r="H63" s="114" t="s">
        <v>8</v>
      </c>
      <c r="I63" s="119">
        <f>SUM(I50:I62)</f>
        <v>540.67849999999999</v>
      </c>
      <c r="J63" s="116"/>
    </row>
    <row r="64" spans="1:10" s="117" customFormat="1" ht="16.899999999999999" customHeight="1" x14ac:dyDescent="0.25">
      <c r="A64" s="107"/>
      <c r="B64" s="118"/>
      <c r="C64" s="109"/>
      <c r="D64" s="110"/>
      <c r="E64" s="111"/>
      <c r="F64" s="114"/>
      <c r="G64" s="114"/>
      <c r="H64" s="120" t="s">
        <v>9</v>
      </c>
      <c r="I64" s="121">
        <v>540.70000000000005</v>
      </c>
      <c r="J64" s="68" t="s">
        <v>625</v>
      </c>
    </row>
    <row r="65" spans="1:10" s="69" customFormat="1" ht="63" x14ac:dyDescent="0.25">
      <c r="A65" s="56">
        <v>7</v>
      </c>
      <c r="B65" s="402" t="s">
        <v>708</v>
      </c>
      <c r="C65" s="58"/>
      <c r="D65" s="59"/>
      <c r="E65" s="60"/>
      <c r="F65" s="61"/>
      <c r="G65" s="61"/>
      <c r="H65" s="61"/>
      <c r="I65" s="63"/>
      <c r="J65" s="64"/>
    </row>
    <row r="66" spans="1:10" s="65" customFormat="1" ht="16.899999999999999" customHeight="1" x14ac:dyDescent="0.25">
      <c r="A66" s="56"/>
      <c r="B66" s="57" t="s">
        <v>171</v>
      </c>
      <c r="C66" s="58">
        <v>4</v>
      </c>
      <c r="D66" s="59" t="s">
        <v>7</v>
      </c>
      <c r="E66" s="60">
        <v>4</v>
      </c>
      <c r="F66" s="61">
        <v>3</v>
      </c>
      <c r="G66" s="62"/>
      <c r="H66" s="61">
        <v>0.75</v>
      </c>
      <c r="I66" s="63">
        <f>PRODUCT(C66:H66)</f>
        <v>36</v>
      </c>
      <c r="J66" s="64"/>
    </row>
    <row r="67" spans="1:10" s="65" customFormat="1" ht="16.899999999999999" customHeight="1" x14ac:dyDescent="0.25">
      <c r="A67" s="56"/>
      <c r="B67" s="57" t="s">
        <v>171</v>
      </c>
      <c r="C67" s="58">
        <v>1</v>
      </c>
      <c r="D67" s="59" t="s">
        <v>7</v>
      </c>
      <c r="E67" s="60">
        <v>2</v>
      </c>
      <c r="F67" s="61">
        <v>3</v>
      </c>
      <c r="G67" s="62"/>
      <c r="H67" s="61">
        <v>0.75</v>
      </c>
      <c r="I67" s="63">
        <f t="shared" ref="I67:I68" si="8">PRODUCT(C67:H67)</f>
        <v>4.5</v>
      </c>
      <c r="J67" s="64"/>
    </row>
    <row r="68" spans="1:10" s="65" customFormat="1" ht="16.899999999999999" customHeight="1" x14ac:dyDescent="0.25">
      <c r="A68" s="56"/>
      <c r="B68" s="57" t="s">
        <v>171</v>
      </c>
      <c r="C68" s="58">
        <v>1</v>
      </c>
      <c r="D68" s="59" t="s">
        <v>7</v>
      </c>
      <c r="E68" s="60">
        <v>18</v>
      </c>
      <c r="F68" s="61">
        <v>2.4</v>
      </c>
      <c r="G68" s="62"/>
      <c r="H68" s="61">
        <v>0.75</v>
      </c>
      <c r="I68" s="63">
        <f t="shared" si="8"/>
        <v>32.4</v>
      </c>
      <c r="J68" s="64"/>
    </row>
    <row r="69" spans="1:10" s="65" customFormat="1" ht="16.899999999999999" customHeight="1" x14ac:dyDescent="0.25">
      <c r="A69" s="56"/>
      <c r="B69" s="57" t="s">
        <v>507</v>
      </c>
      <c r="C69" s="58"/>
      <c r="D69" s="59"/>
      <c r="E69" s="60"/>
      <c r="F69" s="61"/>
      <c r="G69" s="62"/>
      <c r="H69" s="61"/>
      <c r="I69" s="63"/>
      <c r="J69" s="64"/>
    </row>
    <row r="70" spans="1:10" s="65" customFormat="1" ht="16.899999999999999" customHeight="1" x14ac:dyDescent="0.25">
      <c r="A70" s="56"/>
      <c r="B70" s="57" t="s">
        <v>626</v>
      </c>
      <c r="C70" s="58">
        <v>5</v>
      </c>
      <c r="D70" s="59" t="s">
        <v>7</v>
      </c>
      <c r="E70" s="60">
        <v>2</v>
      </c>
      <c r="F70" s="61">
        <v>3</v>
      </c>
      <c r="G70" s="61">
        <v>0.23</v>
      </c>
      <c r="H70" s="61"/>
      <c r="I70" s="63">
        <f t="shared" ref="I70:I98" si="9">PRODUCT(C70:H70)</f>
        <v>6.9</v>
      </c>
      <c r="J70" s="64"/>
    </row>
    <row r="71" spans="1:10" s="65" customFormat="1" ht="16.899999999999999" customHeight="1" x14ac:dyDescent="0.25">
      <c r="A71" s="56"/>
      <c r="B71" s="57" t="s">
        <v>502</v>
      </c>
      <c r="C71" s="58">
        <v>1</v>
      </c>
      <c r="D71" s="59" t="s">
        <v>7</v>
      </c>
      <c r="E71" s="60">
        <v>1</v>
      </c>
      <c r="F71" s="61">
        <v>2.1</v>
      </c>
      <c r="G71" s="61">
        <v>0.6</v>
      </c>
      <c r="H71" s="61"/>
      <c r="I71" s="63">
        <f t="shared" si="9"/>
        <v>1.26</v>
      </c>
      <c r="J71" s="64"/>
    </row>
    <row r="72" spans="1:10" s="65" customFormat="1" ht="16.899999999999999" customHeight="1" x14ac:dyDescent="0.25">
      <c r="A72" s="56"/>
      <c r="B72" s="57" t="s">
        <v>495</v>
      </c>
      <c r="C72" s="58">
        <v>1</v>
      </c>
      <c r="D72" s="59" t="s">
        <v>7</v>
      </c>
      <c r="E72" s="60">
        <v>1</v>
      </c>
      <c r="F72" s="61">
        <v>2.1</v>
      </c>
      <c r="G72" s="61">
        <v>0.6</v>
      </c>
      <c r="H72" s="61"/>
      <c r="I72" s="63">
        <f t="shared" ref="I72" si="10">PRODUCT(C72:H72)</f>
        <v>1.26</v>
      </c>
      <c r="J72" s="64"/>
    </row>
    <row r="73" spans="1:10" s="65" customFormat="1" ht="16.899999999999999" customHeight="1" x14ac:dyDescent="0.25">
      <c r="A73" s="56"/>
      <c r="B73" s="57" t="s">
        <v>491</v>
      </c>
      <c r="C73" s="58">
        <v>1</v>
      </c>
      <c r="D73" s="59" t="s">
        <v>7</v>
      </c>
      <c r="E73" s="60">
        <v>1</v>
      </c>
      <c r="F73" s="61">
        <v>1.1000000000000001</v>
      </c>
      <c r="G73" s="61">
        <v>0.5</v>
      </c>
      <c r="H73" s="61"/>
      <c r="I73" s="63">
        <f t="shared" ref="I73:I74" si="11">PRODUCT(C73:H73)</f>
        <v>0.55000000000000004</v>
      </c>
      <c r="J73" s="64"/>
    </row>
    <row r="74" spans="1:10" s="65" customFormat="1" ht="16.899999999999999" customHeight="1" x14ac:dyDescent="0.25">
      <c r="A74" s="56"/>
      <c r="B74" s="57" t="s">
        <v>584</v>
      </c>
      <c r="C74" s="58">
        <v>1</v>
      </c>
      <c r="D74" s="59" t="s">
        <v>7</v>
      </c>
      <c r="E74" s="60">
        <v>1</v>
      </c>
      <c r="F74" s="61">
        <v>1.5</v>
      </c>
      <c r="G74" s="61">
        <v>0.6</v>
      </c>
      <c r="H74" s="61"/>
      <c r="I74" s="63">
        <f t="shared" si="11"/>
        <v>0.89999999999999991</v>
      </c>
      <c r="J74" s="64"/>
    </row>
    <row r="75" spans="1:10" s="65" customFormat="1" ht="16.899999999999999" customHeight="1" x14ac:dyDescent="0.25">
      <c r="A75" s="56"/>
      <c r="B75" s="57" t="s">
        <v>505</v>
      </c>
      <c r="C75" s="58">
        <v>1</v>
      </c>
      <c r="D75" s="59" t="s">
        <v>7</v>
      </c>
      <c r="E75" s="60">
        <v>3</v>
      </c>
      <c r="F75" s="61">
        <v>0.75</v>
      </c>
      <c r="G75" s="61">
        <v>0.3</v>
      </c>
      <c r="H75" s="61"/>
      <c r="I75" s="63">
        <f t="shared" ref="I75" si="12">PRODUCT(C75:H75)</f>
        <v>0.67499999999999993</v>
      </c>
      <c r="J75" s="64"/>
    </row>
    <row r="76" spans="1:10" s="65" customFormat="1" ht="16.899999999999999" customHeight="1" x14ac:dyDescent="0.25">
      <c r="A76" s="56"/>
      <c r="B76" s="57" t="s">
        <v>627</v>
      </c>
      <c r="C76" s="58">
        <v>1</v>
      </c>
      <c r="D76" s="59" t="s">
        <v>7</v>
      </c>
      <c r="E76" s="60">
        <v>1</v>
      </c>
      <c r="F76" s="61">
        <v>1</v>
      </c>
      <c r="G76" s="62"/>
      <c r="H76" s="61">
        <v>0.6</v>
      </c>
      <c r="I76" s="63">
        <f t="shared" si="9"/>
        <v>0.6</v>
      </c>
      <c r="J76" s="64"/>
    </row>
    <row r="77" spans="1:10" s="65" customFormat="1" ht="16.899999999999999" customHeight="1" x14ac:dyDescent="0.25">
      <c r="A77" s="56"/>
      <c r="B77" s="57" t="s">
        <v>501</v>
      </c>
      <c r="C77" s="58">
        <v>1</v>
      </c>
      <c r="D77" s="59" t="s">
        <v>7</v>
      </c>
      <c r="E77" s="60">
        <v>1</v>
      </c>
      <c r="F77" s="61">
        <v>1</v>
      </c>
      <c r="G77" s="62"/>
      <c r="H77" s="61">
        <v>0.5</v>
      </c>
      <c r="I77" s="63">
        <f t="shared" ref="I77" si="13">PRODUCT(C77:H77)</f>
        <v>0.5</v>
      </c>
      <c r="J77" s="64"/>
    </row>
    <row r="78" spans="1:10" s="65" customFormat="1" ht="16.899999999999999" customHeight="1" x14ac:dyDescent="0.25">
      <c r="A78" s="56"/>
      <c r="B78" s="57" t="s">
        <v>487</v>
      </c>
      <c r="C78" s="58">
        <v>1</v>
      </c>
      <c r="D78" s="59" t="s">
        <v>7</v>
      </c>
      <c r="E78" s="60">
        <v>1</v>
      </c>
      <c r="F78" s="61">
        <v>1</v>
      </c>
      <c r="G78" s="62"/>
      <c r="H78" s="61">
        <v>0.3</v>
      </c>
      <c r="I78" s="63">
        <f t="shared" si="9"/>
        <v>0.3</v>
      </c>
      <c r="J78" s="64"/>
    </row>
    <row r="79" spans="1:10" s="65" customFormat="1" ht="16.899999999999999" customHeight="1" x14ac:dyDescent="0.25">
      <c r="A79" s="56"/>
      <c r="B79" s="57" t="s">
        <v>488</v>
      </c>
      <c r="C79" s="58">
        <v>1</v>
      </c>
      <c r="D79" s="59" t="s">
        <v>7</v>
      </c>
      <c r="E79" s="60">
        <v>1</v>
      </c>
      <c r="F79" s="61">
        <v>0.6</v>
      </c>
      <c r="G79" s="62"/>
      <c r="H79" s="61">
        <v>0.45</v>
      </c>
      <c r="I79" s="63">
        <f t="shared" si="9"/>
        <v>0.27</v>
      </c>
      <c r="J79" s="64"/>
    </row>
    <row r="80" spans="1:10" s="65" customFormat="1" ht="16.899999999999999" customHeight="1" x14ac:dyDescent="0.25">
      <c r="A80" s="56"/>
      <c r="B80" s="57" t="s">
        <v>493</v>
      </c>
      <c r="C80" s="58">
        <v>1</v>
      </c>
      <c r="D80" s="59" t="s">
        <v>7</v>
      </c>
      <c r="E80" s="60">
        <v>2</v>
      </c>
      <c r="F80" s="61">
        <v>1.1000000000000001</v>
      </c>
      <c r="G80" s="61">
        <v>0.5</v>
      </c>
      <c r="H80" s="61"/>
      <c r="I80" s="63">
        <f t="shared" si="9"/>
        <v>1.1000000000000001</v>
      </c>
      <c r="J80" s="64"/>
    </row>
    <row r="81" spans="1:10" s="65" customFormat="1" ht="16.899999999999999" customHeight="1" x14ac:dyDescent="0.25">
      <c r="A81" s="56"/>
      <c r="B81" s="57" t="s">
        <v>500</v>
      </c>
      <c r="C81" s="58">
        <v>1</v>
      </c>
      <c r="D81" s="59" t="s">
        <v>7</v>
      </c>
      <c r="E81" s="60">
        <v>1</v>
      </c>
      <c r="F81" s="61">
        <v>2</v>
      </c>
      <c r="G81" s="61">
        <v>0.6</v>
      </c>
      <c r="H81" s="61"/>
      <c r="I81" s="63">
        <f t="shared" ref="I81:I82" si="14">PRODUCT(C81:H81)</f>
        <v>1.2</v>
      </c>
      <c r="J81" s="64"/>
    </row>
    <row r="82" spans="1:10" s="65" customFormat="1" ht="16.899999999999999" customHeight="1" x14ac:dyDescent="0.25">
      <c r="A82" s="56"/>
      <c r="B82" s="57" t="s">
        <v>506</v>
      </c>
      <c r="C82" s="58">
        <v>1</v>
      </c>
      <c r="D82" s="59" t="s">
        <v>7</v>
      </c>
      <c r="E82" s="60">
        <v>1</v>
      </c>
      <c r="F82" s="61">
        <v>1.35</v>
      </c>
      <c r="G82" s="61">
        <v>0.45</v>
      </c>
      <c r="H82" s="61"/>
      <c r="I82" s="63">
        <f t="shared" si="14"/>
        <v>0.60750000000000004</v>
      </c>
      <c r="J82" s="64"/>
    </row>
    <row r="83" spans="1:10" s="65" customFormat="1" ht="16.899999999999999" customHeight="1" x14ac:dyDescent="0.25">
      <c r="A83" s="56"/>
      <c r="B83" s="57" t="s">
        <v>628</v>
      </c>
      <c r="C83" s="58">
        <v>1</v>
      </c>
      <c r="D83" s="59" t="s">
        <v>7</v>
      </c>
      <c r="E83" s="60">
        <v>1</v>
      </c>
      <c r="F83" s="61">
        <v>1</v>
      </c>
      <c r="G83" s="61">
        <v>0.5</v>
      </c>
      <c r="H83" s="61"/>
      <c r="I83" s="63">
        <f t="shared" si="9"/>
        <v>0.5</v>
      </c>
      <c r="J83" s="64"/>
    </row>
    <row r="84" spans="1:10" s="65" customFormat="1" ht="16.899999999999999" customHeight="1" x14ac:dyDescent="0.25">
      <c r="A84" s="56"/>
      <c r="B84" s="57" t="s">
        <v>499</v>
      </c>
      <c r="C84" s="58">
        <v>1</v>
      </c>
      <c r="D84" s="59" t="s">
        <v>7</v>
      </c>
      <c r="E84" s="60">
        <v>1</v>
      </c>
      <c r="F84" s="61">
        <v>1.1000000000000001</v>
      </c>
      <c r="G84" s="62"/>
      <c r="H84" s="61">
        <v>0.6</v>
      </c>
      <c r="I84" s="63">
        <f>PRODUCT(C84:H84)</f>
        <v>0.66</v>
      </c>
      <c r="J84" s="64"/>
    </row>
    <row r="85" spans="1:10" s="65" customFormat="1" ht="16.899999999999999" customHeight="1" x14ac:dyDescent="0.25">
      <c r="A85" s="56"/>
      <c r="B85" s="57" t="s">
        <v>411</v>
      </c>
      <c r="C85" s="58">
        <v>1</v>
      </c>
      <c r="D85" s="59" t="s">
        <v>7</v>
      </c>
      <c r="E85" s="60">
        <v>1</v>
      </c>
      <c r="F85" s="61">
        <v>1</v>
      </c>
      <c r="G85" s="61">
        <v>0.5</v>
      </c>
      <c r="H85" s="61"/>
      <c r="I85" s="63">
        <f t="shared" si="9"/>
        <v>0.5</v>
      </c>
      <c r="J85" s="64"/>
    </row>
    <row r="86" spans="1:10" s="65" customFormat="1" ht="16.899999999999999" customHeight="1" x14ac:dyDescent="0.25">
      <c r="A86" s="56"/>
      <c r="B86" s="57" t="s">
        <v>495</v>
      </c>
      <c r="C86" s="58">
        <v>1</v>
      </c>
      <c r="D86" s="59" t="s">
        <v>7</v>
      </c>
      <c r="E86" s="60">
        <v>1</v>
      </c>
      <c r="F86" s="61">
        <v>2.1</v>
      </c>
      <c r="G86" s="61">
        <v>0.6</v>
      </c>
      <c r="H86" s="61"/>
      <c r="I86" s="63">
        <f t="shared" ref="I86" si="15">PRODUCT(C86:H86)</f>
        <v>1.26</v>
      </c>
      <c r="J86" s="64"/>
    </row>
    <row r="87" spans="1:10" s="65" customFormat="1" ht="16.899999999999999" customHeight="1" x14ac:dyDescent="0.25">
      <c r="A87" s="56"/>
      <c r="B87" s="57" t="s">
        <v>498</v>
      </c>
      <c r="C87" s="58">
        <v>1</v>
      </c>
      <c r="D87" s="59" t="s">
        <v>7</v>
      </c>
      <c r="E87" s="60">
        <v>1</v>
      </c>
      <c r="F87" s="61">
        <v>1.1000000000000001</v>
      </c>
      <c r="G87" s="61">
        <v>0.5</v>
      </c>
      <c r="H87" s="61"/>
      <c r="I87" s="63">
        <f t="shared" ref="I87:I88" si="16">PRODUCT(C87:H87)</f>
        <v>0.55000000000000004</v>
      </c>
      <c r="J87" s="64"/>
    </row>
    <row r="88" spans="1:10" s="65" customFormat="1" ht="16.899999999999999" customHeight="1" x14ac:dyDescent="0.25">
      <c r="A88" s="56"/>
      <c r="B88" s="57" t="s">
        <v>504</v>
      </c>
      <c r="C88" s="58">
        <v>1</v>
      </c>
      <c r="D88" s="59" t="s">
        <v>7</v>
      </c>
      <c r="E88" s="60">
        <v>2</v>
      </c>
      <c r="F88" s="61">
        <v>2.5</v>
      </c>
      <c r="G88" s="61">
        <v>0.3</v>
      </c>
      <c r="H88" s="61"/>
      <c r="I88" s="63">
        <f t="shared" si="16"/>
        <v>1.5</v>
      </c>
      <c r="J88" s="64"/>
    </row>
    <row r="89" spans="1:10" s="65" customFormat="1" ht="16.899999999999999" customHeight="1" x14ac:dyDescent="0.25">
      <c r="A89" s="56"/>
      <c r="B89" s="57" t="s">
        <v>629</v>
      </c>
      <c r="C89" s="58">
        <v>1</v>
      </c>
      <c r="D89" s="59" t="s">
        <v>7</v>
      </c>
      <c r="E89" s="60">
        <v>2</v>
      </c>
      <c r="F89" s="61">
        <v>1</v>
      </c>
      <c r="G89" s="61">
        <v>0.5</v>
      </c>
      <c r="H89" s="61"/>
      <c r="I89" s="63">
        <f t="shared" si="9"/>
        <v>1</v>
      </c>
      <c r="J89" s="64"/>
    </row>
    <row r="90" spans="1:10" s="65" customFormat="1" ht="16.899999999999999" customHeight="1" x14ac:dyDescent="0.25">
      <c r="A90" s="56"/>
      <c r="B90" s="57" t="s">
        <v>493</v>
      </c>
      <c r="C90" s="58">
        <v>1</v>
      </c>
      <c r="D90" s="59" t="s">
        <v>7</v>
      </c>
      <c r="E90" s="60">
        <v>2</v>
      </c>
      <c r="F90" s="61">
        <v>1</v>
      </c>
      <c r="G90" s="61">
        <v>0.6</v>
      </c>
      <c r="H90" s="61"/>
      <c r="I90" s="63">
        <f t="shared" ref="I90" si="17">PRODUCT(C90:H90)</f>
        <v>1.2</v>
      </c>
      <c r="J90" s="64"/>
    </row>
    <row r="91" spans="1:10" s="65" customFormat="1" ht="16.899999999999999" customHeight="1" x14ac:dyDescent="0.25">
      <c r="A91" s="56"/>
      <c r="B91" s="57" t="s">
        <v>494</v>
      </c>
      <c r="C91" s="58">
        <v>1</v>
      </c>
      <c r="D91" s="59" t="s">
        <v>7</v>
      </c>
      <c r="E91" s="60">
        <v>1</v>
      </c>
      <c r="F91" s="61">
        <v>1</v>
      </c>
      <c r="G91" s="61">
        <v>0.6</v>
      </c>
      <c r="H91" s="61"/>
      <c r="I91" s="63">
        <f t="shared" ref="I91:I92" si="18">PRODUCT(C91:H91)</f>
        <v>0.6</v>
      </c>
      <c r="J91" s="64"/>
    </row>
    <row r="92" spans="1:10" s="65" customFormat="1" ht="16.899999999999999" customHeight="1" x14ac:dyDescent="0.25">
      <c r="A92" s="56"/>
      <c r="B92" s="57" t="s">
        <v>496</v>
      </c>
      <c r="C92" s="58">
        <v>1</v>
      </c>
      <c r="D92" s="59" t="s">
        <v>7</v>
      </c>
      <c r="E92" s="60">
        <v>1</v>
      </c>
      <c r="F92" s="61">
        <v>1</v>
      </c>
      <c r="G92" s="61">
        <v>0.6</v>
      </c>
      <c r="H92" s="61"/>
      <c r="I92" s="63">
        <f t="shared" si="18"/>
        <v>0.6</v>
      </c>
      <c r="J92" s="64"/>
    </row>
    <row r="93" spans="1:10" s="65" customFormat="1" ht="16.899999999999999" customHeight="1" x14ac:dyDescent="0.25">
      <c r="A93" s="56"/>
      <c r="B93" s="57" t="s">
        <v>497</v>
      </c>
      <c r="C93" s="58">
        <v>1</v>
      </c>
      <c r="D93" s="59" t="s">
        <v>7</v>
      </c>
      <c r="E93" s="60">
        <v>1</v>
      </c>
      <c r="F93" s="61">
        <v>1</v>
      </c>
      <c r="G93" s="61">
        <v>0.5</v>
      </c>
      <c r="H93" s="61"/>
      <c r="I93" s="63">
        <f t="shared" ref="I93" si="19">PRODUCT(C93:H93)</f>
        <v>0.5</v>
      </c>
      <c r="J93" s="64"/>
    </row>
    <row r="94" spans="1:10" s="65" customFormat="1" ht="16.899999999999999" customHeight="1" x14ac:dyDescent="0.25">
      <c r="A94" s="56"/>
      <c r="B94" s="57" t="s">
        <v>495</v>
      </c>
      <c r="C94" s="58">
        <v>1</v>
      </c>
      <c r="D94" s="59" t="s">
        <v>7</v>
      </c>
      <c r="E94" s="60">
        <v>1</v>
      </c>
      <c r="F94" s="61">
        <v>2.1</v>
      </c>
      <c r="G94" s="61">
        <v>0.6</v>
      </c>
      <c r="H94" s="61"/>
      <c r="I94" s="63">
        <f t="shared" ref="I94" si="20">PRODUCT(C94:H94)</f>
        <v>1.26</v>
      </c>
      <c r="J94" s="64"/>
    </row>
    <row r="95" spans="1:10" s="65" customFormat="1" ht="16.899999999999999" customHeight="1" x14ac:dyDescent="0.25">
      <c r="A95" s="56"/>
      <c r="B95" s="57" t="s">
        <v>490</v>
      </c>
      <c r="C95" s="58">
        <v>1</v>
      </c>
      <c r="D95" s="59" t="s">
        <v>7</v>
      </c>
      <c r="E95" s="60">
        <v>2</v>
      </c>
      <c r="F95" s="61">
        <v>0.6</v>
      </c>
      <c r="G95" s="61">
        <v>0.3</v>
      </c>
      <c r="H95" s="61"/>
      <c r="I95" s="63">
        <f t="shared" si="9"/>
        <v>0.36</v>
      </c>
      <c r="J95" s="64"/>
    </row>
    <row r="96" spans="1:10" s="65" customFormat="1" ht="16.899999999999999" customHeight="1" x14ac:dyDescent="0.25">
      <c r="A96" s="56"/>
      <c r="B96" s="57" t="s">
        <v>503</v>
      </c>
      <c r="C96" s="58">
        <v>1</v>
      </c>
      <c r="D96" s="59" t="s">
        <v>7</v>
      </c>
      <c r="E96" s="60">
        <v>2</v>
      </c>
      <c r="F96" s="61">
        <v>1.35</v>
      </c>
      <c r="G96" s="61">
        <v>0.45</v>
      </c>
      <c r="H96" s="61"/>
      <c r="I96" s="63">
        <f t="shared" ref="I96:I97" si="21">PRODUCT(C96:H96)</f>
        <v>1.2150000000000001</v>
      </c>
      <c r="J96" s="64"/>
    </row>
    <row r="97" spans="1:11" s="65" customFormat="1" ht="16.899999999999999" customHeight="1" x14ac:dyDescent="0.25">
      <c r="A97" s="56"/>
      <c r="B97" s="57" t="s">
        <v>509</v>
      </c>
      <c r="C97" s="58">
        <v>1</v>
      </c>
      <c r="D97" s="59" t="s">
        <v>7</v>
      </c>
      <c r="E97" s="60">
        <v>1</v>
      </c>
      <c r="F97" s="61">
        <v>2.5</v>
      </c>
      <c r="G97" s="61">
        <v>3.18</v>
      </c>
      <c r="H97" s="61"/>
      <c r="I97" s="63">
        <f t="shared" si="21"/>
        <v>7.95</v>
      </c>
      <c r="J97" s="64"/>
    </row>
    <row r="98" spans="1:11" s="65" customFormat="1" ht="16.899999999999999" customHeight="1" x14ac:dyDescent="0.25">
      <c r="A98" s="56"/>
      <c r="B98" s="57" t="s">
        <v>630</v>
      </c>
      <c r="C98" s="58">
        <v>1</v>
      </c>
      <c r="D98" s="59" t="s">
        <v>7</v>
      </c>
      <c r="E98" s="60">
        <v>1</v>
      </c>
      <c r="F98" s="61">
        <v>0.6</v>
      </c>
      <c r="G98" s="61">
        <v>0.15</v>
      </c>
      <c r="H98" s="61"/>
      <c r="I98" s="63">
        <f t="shared" si="9"/>
        <v>0.09</v>
      </c>
      <c r="J98" s="64"/>
    </row>
    <row r="99" spans="1:11" s="65" customFormat="1" ht="16.899999999999999" customHeight="1" x14ac:dyDescent="0.25">
      <c r="A99" s="56"/>
      <c r="B99" s="57" t="s">
        <v>585</v>
      </c>
      <c r="C99" s="58">
        <v>1</v>
      </c>
      <c r="D99" s="59" t="s">
        <v>7</v>
      </c>
      <c r="E99" s="60">
        <v>2</v>
      </c>
      <c r="F99" s="61">
        <v>5.17</v>
      </c>
      <c r="G99" s="61"/>
      <c r="H99" s="61">
        <v>5.7</v>
      </c>
      <c r="I99" s="63">
        <f>PRODUCT(C99:H99)</f>
        <v>58.938000000000002</v>
      </c>
      <c r="J99" s="64"/>
    </row>
    <row r="100" spans="1:11" s="65" customFormat="1" ht="16.899999999999999" customHeight="1" x14ac:dyDescent="0.25">
      <c r="A100" s="56"/>
      <c r="B100" s="57" t="s">
        <v>586</v>
      </c>
      <c r="C100" s="58">
        <v>1</v>
      </c>
      <c r="D100" s="59" t="s">
        <v>7</v>
      </c>
      <c r="E100" s="60">
        <v>1</v>
      </c>
      <c r="F100" s="61">
        <v>5.17</v>
      </c>
      <c r="G100" s="61"/>
      <c r="H100" s="61">
        <v>12.5</v>
      </c>
      <c r="I100" s="63">
        <f>PRODUCT(C100:H100)</f>
        <v>64.625</v>
      </c>
      <c r="J100" s="64"/>
    </row>
    <row r="101" spans="1:11" s="131" customFormat="1" ht="16.899999999999999" customHeight="1" x14ac:dyDescent="0.25">
      <c r="A101" s="122"/>
      <c r="B101" s="123"/>
      <c r="C101" s="124"/>
      <c r="D101" s="125"/>
      <c r="E101" s="126"/>
      <c r="F101" s="127"/>
      <c r="G101" s="128"/>
      <c r="H101" s="129" t="s">
        <v>8</v>
      </c>
      <c r="I101" s="130">
        <f>SUM(I66:I100)</f>
        <v>232.33050000000003</v>
      </c>
      <c r="J101" s="470"/>
    </row>
    <row r="102" spans="1:11" s="69" customFormat="1" ht="16.899999999999999" customHeight="1" x14ac:dyDescent="0.25">
      <c r="A102" s="71"/>
      <c r="B102" s="132"/>
      <c r="C102" s="58"/>
      <c r="D102" s="59"/>
      <c r="E102" s="60"/>
      <c r="F102" s="61"/>
      <c r="G102" s="61"/>
      <c r="H102" s="66" t="s">
        <v>9</v>
      </c>
      <c r="I102" s="67">
        <v>232.4</v>
      </c>
      <c r="J102" s="68" t="s">
        <v>625</v>
      </c>
    </row>
    <row r="103" spans="1:11" s="69" customFormat="1" ht="63" x14ac:dyDescent="0.25">
      <c r="A103" s="74">
        <v>8</v>
      </c>
      <c r="B103" s="40" t="s">
        <v>319</v>
      </c>
      <c r="C103" s="75"/>
      <c r="D103" s="76"/>
      <c r="E103" s="77"/>
      <c r="F103" s="78"/>
      <c r="G103" s="78"/>
      <c r="H103" s="78"/>
      <c r="I103" s="79"/>
      <c r="J103" s="80"/>
    </row>
    <row r="104" spans="1:11" s="55" customFormat="1" ht="17.100000000000001" customHeight="1" x14ac:dyDescent="0.25">
      <c r="A104" s="47"/>
      <c r="B104" s="52" t="s">
        <v>320</v>
      </c>
      <c r="C104" s="49"/>
      <c r="D104" s="50"/>
      <c r="E104" s="51"/>
      <c r="F104" s="52"/>
      <c r="G104" s="52"/>
      <c r="H104" s="52"/>
      <c r="I104" s="53"/>
      <c r="J104" s="54"/>
    </row>
    <row r="105" spans="1:11" s="90" customFormat="1" ht="17.100000000000001" customHeight="1" x14ac:dyDescent="0.25">
      <c r="A105" s="81"/>
      <c r="B105" s="82" t="s">
        <v>321</v>
      </c>
      <c r="C105" s="83">
        <v>4</v>
      </c>
      <c r="D105" s="84" t="s">
        <v>7</v>
      </c>
      <c r="E105" s="85">
        <v>4</v>
      </c>
      <c r="F105" s="86">
        <v>1.21</v>
      </c>
      <c r="G105" s="86">
        <v>1.21</v>
      </c>
      <c r="H105" s="86">
        <v>0.45</v>
      </c>
      <c r="I105" s="87">
        <f t="shared" ref="I105:I110" si="22">PRODUCT(C105:H105)</f>
        <v>10.54152</v>
      </c>
      <c r="J105" s="88"/>
      <c r="K105" s="89"/>
    </row>
    <row r="106" spans="1:11" s="90" customFormat="1" ht="17.100000000000001" customHeight="1" x14ac:dyDescent="0.25">
      <c r="A106" s="81"/>
      <c r="B106" s="82" t="s">
        <v>321</v>
      </c>
      <c r="C106" s="83">
        <v>1</v>
      </c>
      <c r="D106" s="84" t="s">
        <v>7</v>
      </c>
      <c r="E106" s="85">
        <v>2</v>
      </c>
      <c r="F106" s="86">
        <v>1.21</v>
      </c>
      <c r="G106" s="86">
        <v>1.21</v>
      </c>
      <c r="H106" s="86">
        <v>0.45</v>
      </c>
      <c r="I106" s="87">
        <f t="shared" si="22"/>
        <v>1.31769</v>
      </c>
      <c r="J106" s="88"/>
      <c r="K106" s="89"/>
    </row>
    <row r="107" spans="1:11" s="90" customFormat="1" ht="17.100000000000001" customHeight="1" x14ac:dyDescent="0.25">
      <c r="A107" s="81"/>
      <c r="B107" s="82" t="s">
        <v>322</v>
      </c>
      <c r="C107" s="83">
        <v>1</v>
      </c>
      <c r="D107" s="84" t="s">
        <v>7</v>
      </c>
      <c r="E107" s="85">
        <v>14</v>
      </c>
      <c r="F107" s="86">
        <v>1.21</v>
      </c>
      <c r="G107" s="86">
        <v>1.21</v>
      </c>
      <c r="H107" s="86">
        <v>0.45</v>
      </c>
      <c r="I107" s="87">
        <f t="shared" si="22"/>
        <v>9.2238299999999978</v>
      </c>
      <c r="J107" s="88"/>
      <c r="K107" s="89"/>
    </row>
    <row r="108" spans="1:11" s="90" customFormat="1" ht="17.100000000000001" customHeight="1" x14ac:dyDescent="0.25">
      <c r="A108" s="81"/>
      <c r="B108" s="82" t="s">
        <v>323</v>
      </c>
      <c r="C108" s="83">
        <v>1</v>
      </c>
      <c r="D108" s="84" t="s">
        <v>7</v>
      </c>
      <c r="E108" s="85">
        <v>2</v>
      </c>
      <c r="F108" s="86">
        <v>1.21</v>
      </c>
      <c r="G108" s="86">
        <v>1.21</v>
      </c>
      <c r="H108" s="86">
        <v>0.75</v>
      </c>
      <c r="I108" s="87">
        <f t="shared" si="22"/>
        <v>2.1961499999999998</v>
      </c>
      <c r="J108" s="88"/>
      <c r="K108" s="89"/>
    </row>
    <row r="109" spans="1:11" s="90" customFormat="1" ht="17.100000000000001" customHeight="1" x14ac:dyDescent="0.25">
      <c r="A109" s="81"/>
      <c r="B109" s="82" t="s">
        <v>324</v>
      </c>
      <c r="C109" s="83">
        <v>2</v>
      </c>
      <c r="D109" s="84" t="s">
        <v>7</v>
      </c>
      <c r="E109" s="85">
        <v>4</v>
      </c>
      <c r="F109" s="86">
        <v>1.06</v>
      </c>
      <c r="G109" s="86">
        <v>1.06</v>
      </c>
      <c r="H109" s="86">
        <v>0.45</v>
      </c>
      <c r="I109" s="87">
        <f t="shared" si="22"/>
        <v>4.0449600000000006</v>
      </c>
      <c r="J109" s="88"/>
      <c r="K109" s="89"/>
    </row>
    <row r="110" spans="1:11" s="90" customFormat="1" ht="17.100000000000001" customHeight="1" x14ac:dyDescent="0.25">
      <c r="A110" s="81"/>
      <c r="B110" s="82" t="s">
        <v>390</v>
      </c>
      <c r="C110" s="83">
        <v>1</v>
      </c>
      <c r="D110" s="84" t="s">
        <v>7</v>
      </c>
      <c r="E110" s="85">
        <v>1</v>
      </c>
      <c r="F110" s="86">
        <v>162.08000000000001</v>
      </c>
      <c r="G110" s="86">
        <v>0.26</v>
      </c>
      <c r="H110" s="86">
        <v>0.3</v>
      </c>
      <c r="I110" s="87">
        <f t="shared" si="22"/>
        <v>12.642240000000001</v>
      </c>
      <c r="J110" s="88"/>
      <c r="K110" s="89"/>
    </row>
    <row r="111" spans="1:11" s="90" customFormat="1" ht="17.100000000000001" customHeight="1" x14ac:dyDescent="0.25">
      <c r="A111" s="81"/>
      <c r="B111" s="82" t="s">
        <v>698</v>
      </c>
      <c r="C111" s="83">
        <v>1</v>
      </c>
      <c r="D111" s="84" t="s">
        <v>7</v>
      </c>
      <c r="E111" s="85">
        <v>-9</v>
      </c>
      <c r="F111" s="86">
        <v>2.23</v>
      </c>
      <c r="G111" s="86">
        <v>0.26</v>
      </c>
      <c r="H111" s="86">
        <v>0.3</v>
      </c>
      <c r="I111" s="87">
        <f t="shared" ref="I111:I113" si="23">PRODUCT(C111:H111)</f>
        <v>-1.5654600000000001</v>
      </c>
      <c r="J111" s="88"/>
      <c r="K111" s="89"/>
    </row>
    <row r="112" spans="1:11" s="90" customFormat="1" ht="17.100000000000001" customHeight="1" x14ac:dyDescent="0.25">
      <c r="A112" s="81"/>
      <c r="B112" s="82" t="s">
        <v>699</v>
      </c>
      <c r="C112" s="83">
        <v>1</v>
      </c>
      <c r="D112" s="84" t="s">
        <v>7</v>
      </c>
      <c r="E112" s="85">
        <v>-1</v>
      </c>
      <c r="F112" s="86">
        <v>53.8</v>
      </c>
      <c r="G112" s="86">
        <v>0.26</v>
      </c>
      <c r="H112" s="86">
        <v>0.3</v>
      </c>
      <c r="I112" s="87">
        <f t="shared" ref="I112" si="24">PRODUCT(C112:H112)</f>
        <v>-4.1963999999999997</v>
      </c>
      <c r="J112" s="88"/>
      <c r="K112" s="89"/>
    </row>
    <row r="113" spans="1:11" s="90" customFormat="1" ht="17.100000000000001" customHeight="1" x14ac:dyDescent="0.25">
      <c r="A113" s="81"/>
      <c r="B113" s="82" t="s">
        <v>330</v>
      </c>
      <c r="C113" s="83">
        <v>1</v>
      </c>
      <c r="D113" s="84" t="s">
        <v>7</v>
      </c>
      <c r="E113" s="85">
        <v>-5</v>
      </c>
      <c r="F113" s="86">
        <v>2.2999999999999998</v>
      </c>
      <c r="G113" s="86">
        <v>0.26</v>
      </c>
      <c r="H113" s="86">
        <v>0.3</v>
      </c>
      <c r="I113" s="87">
        <f t="shared" si="23"/>
        <v>-0.89700000000000002</v>
      </c>
      <c r="J113" s="88"/>
      <c r="K113" s="89"/>
    </row>
    <row r="114" spans="1:11" s="55" customFormat="1" ht="17.100000000000001" customHeight="1" x14ac:dyDescent="0.25">
      <c r="A114" s="91"/>
      <c r="B114" s="92"/>
      <c r="C114" s="93"/>
      <c r="D114" s="94"/>
      <c r="E114" s="95"/>
      <c r="F114" s="96"/>
      <c r="G114" s="97"/>
      <c r="H114" s="96" t="s">
        <v>8</v>
      </c>
      <c r="I114" s="98">
        <f>SUM(I105:I113)</f>
        <v>33.30753</v>
      </c>
      <c r="J114" s="99"/>
    </row>
    <row r="115" spans="1:11" s="55" customFormat="1" ht="17.100000000000001" customHeight="1" x14ac:dyDescent="0.25">
      <c r="A115" s="91"/>
      <c r="B115" s="92"/>
      <c r="C115" s="93"/>
      <c r="D115" s="94"/>
      <c r="E115" s="95"/>
      <c r="F115" s="96"/>
      <c r="G115" s="97"/>
      <c r="H115" s="100" t="s">
        <v>9</v>
      </c>
      <c r="I115" s="101">
        <v>33.4</v>
      </c>
      <c r="J115" s="99" t="s">
        <v>624</v>
      </c>
    </row>
    <row r="116" spans="1:11" s="69" customFormat="1" ht="78.75" x14ac:dyDescent="0.25">
      <c r="A116" s="39">
        <v>9</v>
      </c>
      <c r="B116" s="40" t="s">
        <v>325</v>
      </c>
      <c r="C116" s="75"/>
      <c r="D116" s="76"/>
      <c r="E116" s="77"/>
      <c r="F116" s="78"/>
      <c r="G116" s="78"/>
      <c r="H116" s="78"/>
      <c r="I116" s="79"/>
      <c r="J116" s="80"/>
    </row>
    <row r="117" spans="1:11" s="55" customFormat="1" ht="17.100000000000001" customHeight="1" x14ac:dyDescent="0.25">
      <c r="A117" s="47"/>
      <c r="B117" s="52" t="s">
        <v>320</v>
      </c>
      <c r="C117" s="49"/>
      <c r="D117" s="50"/>
      <c r="E117" s="51"/>
      <c r="F117" s="52"/>
      <c r="G117" s="52"/>
      <c r="H117" s="52"/>
      <c r="I117" s="53"/>
      <c r="J117" s="54"/>
    </row>
    <row r="118" spans="1:11" s="90" customFormat="1" ht="17.100000000000001" customHeight="1" x14ac:dyDescent="0.25">
      <c r="A118" s="81"/>
      <c r="B118" s="82" t="s">
        <v>326</v>
      </c>
      <c r="C118" s="83">
        <v>1</v>
      </c>
      <c r="D118" s="84" t="s">
        <v>7</v>
      </c>
      <c r="E118" s="85">
        <v>4</v>
      </c>
      <c r="F118" s="86">
        <v>10.4</v>
      </c>
      <c r="G118" s="86">
        <v>0.53</v>
      </c>
      <c r="H118" s="86">
        <v>0.45</v>
      </c>
      <c r="I118" s="87">
        <f t="shared" ref="I118:I123" si="25">PRODUCT(C118:H118)</f>
        <v>9.9216000000000015</v>
      </c>
      <c r="J118" s="88"/>
      <c r="K118" s="89"/>
    </row>
    <row r="119" spans="1:11" s="90" customFormat="1" ht="17.100000000000001" customHeight="1" x14ac:dyDescent="0.25">
      <c r="A119" s="81"/>
      <c r="B119" s="82" t="s">
        <v>327</v>
      </c>
      <c r="C119" s="83">
        <v>4</v>
      </c>
      <c r="D119" s="84" t="s">
        <v>7</v>
      </c>
      <c r="E119" s="85">
        <v>2</v>
      </c>
      <c r="F119" s="86">
        <v>0.84</v>
      </c>
      <c r="G119" s="86">
        <v>0.53</v>
      </c>
      <c r="H119" s="86">
        <v>0.45</v>
      </c>
      <c r="I119" s="87">
        <f t="shared" si="25"/>
        <v>1.6027199999999999</v>
      </c>
      <c r="J119" s="88"/>
      <c r="K119" s="89"/>
    </row>
    <row r="120" spans="1:11" s="90" customFormat="1" ht="17.100000000000001" customHeight="1" x14ac:dyDescent="0.25">
      <c r="A120" s="81"/>
      <c r="B120" s="82" t="s">
        <v>328</v>
      </c>
      <c r="C120" s="83">
        <v>1</v>
      </c>
      <c r="D120" s="84" t="s">
        <v>7</v>
      </c>
      <c r="E120" s="85">
        <v>1</v>
      </c>
      <c r="F120" s="133">
        <v>4</v>
      </c>
      <c r="G120" s="86">
        <v>0.53</v>
      </c>
      <c r="H120" s="86">
        <v>0.45</v>
      </c>
      <c r="I120" s="87">
        <f t="shared" si="25"/>
        <v>0.95400000000000007</v>
      </c>
      <c r="J120" s="88"/>
      <c r="K120" s="89"/>
    </row>
    <row r="121" spans="1:11" s="90" customFormat="1" ht="17.100000000000001" customHeight="1" x14ac:dyDescent="0.25">
      <c r="A121" s="81"/>
      <c r="B121" s="82" t="s">
        <v>388</v>
      </c>
      <c r="C121" s="83">
        <v>1</v>
      </c>
      <c r="D121" s="84" t="s">
        <v>7</v>
      </c>
      <c r="E121" s="85">
        <v>1</v>
      </c>
      <c r="F121" s="133">
        <v>55.3</v>
      </c>
      <c r="G121" s="86">
        <v>0.53</v>
      </c>
      <c r="H121" s="86">
        <v>0.45</v>
      </c>
      <c r="I121" s="87">
        <f t="shared" si="25"/>
        <v>13.18905</v>
      </c>
      <c r="J121" s="88"/>
      <c r="K121" s="89"/>
    </row>
    <row r="122" spans="1:11" s="90" customFormat="1" ht="17.100000000000001" customHeight="1" x14ac:dyDescent="0.25">
      <c r="A122" s="81"/>
      <c r="B122" s="82" t="s">
        <v>330</v>
      </c>
      <c r="C122" s="83">
        <v>1</v>
      </c>
      <c r="D122" s="84" t="s">
        <v>7</v>
      </c>
      <c r="E122" s="85">
        <v>-4</v>
      </c>
      <c r="F122" s="86">
        <v>2.2999999999999998</v>
      </c>
      <c r="G122" s="86">
        <v>0.53</v>
      </c>
      <c r="H122" s="86">
        <v>0.45</v>
      </c>
      <c r="I122" s="87">
        <f t="shared" si="25"/>
        <v>-2.1941999999999999</v>
      </c>
      <c r="J122" s="88"/>
      <c r="K122" s="89"/>
    </row>
    <row r="123" spans="1:11" s="90" customFormat="1" ht="17.100000000000001" customHeight="1" x14ac:dyDescent="0.25">
      <c r="A123" s="81"/>
      <c r="B123" s="82" t="s">
        <v>389</v>
      </c>
      <c r="C123" s="83">
        <v>1</v>
      </c>
      <c r="D123" s="84" t="s">
        <v>7</v>
      </c>
      <c r="E123" s="85">
        <v>1</v>
      </c>
      <c r="F123" s="133">
        <v>14</v>
      </c>
      <c r="G123" s="86">
        <v>0.84</v>
      </c>
      <c r="H123" s="86">
        <v>0.45</v>
      </c>
      <c r="I123" s="87">
        <f t="shared" si="25"/>
        <v>5.2919999999999998</v>
      </c>
      <c r="J123" s="88"/>
      <c r="K123" s="89"/>
    </row>
    <row r="124" spans="1:11" s="55" customFormat="1" ht="17.100000000000001" customHeight="1" x14ac:dyDescent="0.25">
      <c r="A124" s="91"/>
      <c r="B124" s="92"/>
      <c r="C124" s="93"/>
      <c r="D124" s="94"/>
      <c r="E124" s="95"/>
      <c r="F124" s="96"/>
      <c r="G124" s="97"/>
      <c r="H124" s="96" t="s">
        <v>8</v>
      </c>
      <c r="I124" s="98">
        <f>SUM(I118:I123)</f>
        <v>28.765170000000005</v>
      </c>
      <c r="J124" s="99"/>
    </row>
    <row r="125" spans="1:11" s="55" customFormat="1" ht="17.100000000000001" customHeight="1" x14ac:dyDescent="0.25">
      <c r="A125" s="91"/>
      <c r="B125" s="92"/>
      <c r="C125" s="93"/>
      <c r="D125" s="94"/>
      <c r="E125" s="95"/>
      <c r="F125" s="96"/>
      <c r="G125" s="97"/>
      <c r="H125" s="100" t="s">
        <v>9</v>
      </c>
      <c r="I125" s="101">
        <v>28.8</v>
      </c>
      <c r="J125" s="99" t="s">
        <v>624</v>
      </c>
    </row>
    <row r="126" spans="1:11" s="18" customFormat="1" ht="94.5" x14ac:dyDescent="0.25">
      <c r="A126" s="39">
        <v>10</v>
      </c>
      <c r="B126" s="40" t="s">
        <v>307</v>
      </c>
      <c r="C126" s="41"/>
      <c r="D126" s="42"/>
      <c r="E126" s="43"/>
      <c r="F126" s="44"/>
      <c r="G126" s="44"/>
      <c r="H126" s="44"/>
      <c r="I126" s="45"/>
      <c r="J126" s="134"/>
    </row>
    <row r="127" spans="1:11" s="55" customFormat="1" ht="17.100000000000001" customHeight="1" x14ac:dyDescent="0.25">
      <c r="A127" s="47"/>
      <c r="B127" s="52" t="s">
        <v>320</v>
      </c>
      <c r="C127" s="49"/>
      <c r="D127" s="50"/>
      <c r="E127" s="51"/>
      <c r="F127" s="52"/>
      <c r="G127" s="52"/>
      <c r="H127" s="52"/>
      <c r="I127" s="53"/>
      <c r="J127" s="54"/>
    </row>
    <row r="128" spans="1:11" s="90" customFormat="1" ht="17.100000000000001" customHeight="1" x14ac:dyDescent="0.25">
      <c r="A128" s="81"/>
      <c r="B128" s="82" t="s">
        <v>295</v>
      </c>
      <c r="C128" s="83">
        <v>1</v>
      </c>
      <c r="D128" s="84" t="s">
        <v>7</v>
      </c>
      <c r="E128" s="85">
        <v>1</v>
      </c>
      <c r="F128" s="86">
        <v>6</v>
      </c>
      <c r="G128" s="86">
        <v>1</v>
      </c>
      <c r="H128" s="86">
        <v>1.2</v>
      </c>
      <c r="I128" s="87">
        <f>PRODUCT(C128:H128)</f>
        <v>7.1999999999999993</v>
      </c>
      <c r="J128" s="88"/>
      <c r="K128" s="89"/>
    </row>
    <row r="129" spans="1:11" s="90" customFormat="1" ht="17.100000000000001" customHeight="1" x14ac:dyDescent="0.25">
      <c r="A129" s="81"/>
      <c r="B129" s="82" t="s">
        <v>729</v>
      </c>
      <c r="C129" s="83">
        <v>1</v>
      </c>
      <c r="D129" s="84" t="s">
        <v>7</v>
      </c>
      <c r="E129" s="85">
        <v>1</v>
      </c>
      <c r="F129" s="86">
        <v>71</v>
      </c>
      <c r="G129" s="86">
        <v>13.2</v>
      </c>
      <c r="H129" s="86">
        <v>0.23</v>
      </c>
      <c r="I129" s="87">
        <f>PRODUCT(C129:H129)</f>
        <v>215.55599999999998</v>
      </c>
      <c r="J129" s="88"/>
      <c r="K129" s="89"/>
    </row>
    <row r="130" spans="1:11" s="90" customFormat="1" ht="17.100000000000001" customHeight="1" x14ac:dyDescent="0.25">
      <c r="A130" s="81"/>
      <c r="B130" s="82" t="s">
        <v>730</v>
      </c>
      <c r="C130" s="83">
        <v>1</v>
      </c>
      <c r="D130" s="84" t="s">
        <v>7</v>
      </c>
      <c r="E130" s="85">
        <v>-1</v>
      </c>
      <c r="F130" s="86">
        <v>66</v>
      </c>
      <c r="G130" s="86">
        <v>4</v>
      </c>
      <c r="H130" s="86">
        <v>0.23</v>
      </c>
      <c r="I130" s="87">
        <f>PRODUCT(C130:H130)</f>
        <v>-60.720000000000006</v>
      </c>
      <c r="J130" s="88"/>
      <c r="K130" s="89"/>
    </row>
    <row r="131" spans="1:11" s="90" customFormat="1" ht="17.100000000000001" customHeight="1" x14ac:dyDescent="0.25">
      <c r="A131" s="81"/>
      <c r="B131" s="82" t="s">
        <v>330</v>
      </c>
      <c r="C131" s="83">
        <v>1</v>
      </c>
      <c r="D131" s="84" t="s">
        <v>7</v>
      </c>
      <c r="E131" s="85">
        <v>-5</v>
      </c>
      <c r="F131" s="86">
        <v>2.2999999999999998</v>
      </c>
      <c r="G131" s="86">
        <v>1.5</v>
      </c>
      <c r="H131" s="86">
        <v>0.23</v>
      </c>
      <c r="I131" s="87">
        <f>PRODUCT(C131:H131)</f>
        <v>-3.9675000000000002</v>
      </c>
      <c r="J131" s="88"/>
      <c r="K131" s="89"/>
    </row>
    <row r="132" spans="1:11" s="90" customFormat="1" ht="17.100000000000001" customHeight="1" x14ac:dyDescent="0.25">
      <c r="A132" s="81"/>
      <c r="B132" s="82" t="s">
        <v>731</v>
      </c>
      <c r="C132" s="83">
        <v>1</v>
      </c>
      <c r="D132" s="84" t="s">
        <v>7</v>
      </c>
      <c r="E132" s="85">
        <v>1</v>
      </c>
      <c r="F132" s="86">
        <v>60.25</v>
      </c>
      <c r="G132" s="86">
        <v>1.5</v>
      </c>
      <c r="H132" s="86">
        <v>0.1</v>
      </c>
      <c r="I132" s="87">
        <f>PRODUCT(C132:H132)</f>
        <v>9.0374999999999996</v>
      </c>
      <c r="J132" s="88"/>
      <c r="K132" s="89"/>
    </row>
    <row r="133" spans="1:11" s="55" customFormat="1" ht="17.100000000000001" customHeight="1" x14ac:dyDescent="0.25">
      <c r="A133" s="91"/>
      <c r="B133" s="92"/>
      <c r="C133" s="93"/>
      <c r="D133" s="94"/>
      <c r="E133" s="95"/>
      <c r="F133" s="96"/>
      <c r="G133" s="97"/>
      <c r="H133" s="96" t="s">
        <v>8</v>
      </c>
      <c r="I133" s="98">
        <f>SUM(I128:I132)</f>
        <v>167.10599999999997</v>
      </c>
      <c r="J133" s="99"/>
    </row>
    <row r="134" spans="1:11" s="55" customFormat="1" ht="17.100000000000001" customHeight="1" x14ac:dyDescent="0.25">
      <c r="A134" s="91"/>
      <c r="B134" s="92"/>
      <c r="C134" s="93"/>
      <c r="D134" s="94"/>
      <c r="E134" s="95"/>
      <c r="F134" s="96"/>
      <c r="G134" s="97"/>
      <c r="H134" s="100" t="s">
        <v>9</v>
      </c>
      <c r="I134" s="101">
        <v>167.2</v>
      </c>
      <c r="J134" s="99" t="s">
        <v>624</v>
      </c>
    </row>
    <row r="135" spans="1:11" s="18" customFormat="1" ht="94.5" x14ac:dyDescent="0.25">
      <c r="A135" s="39">
        <v>11</v>
      </c>
      <c r="B135" s="135" t="s">
        <v>331</v>
      </c>
      <c r="C135" s="41"/>
      <c r="D135" s="42"/>
      <c r="E135" s="43"/>
      <c r="F135" s="136"/>
      <c r="G135" s="136"/>
      <c r="H135" s="136"/>
      <c r="I135" s="137"/>
      <c r="J135" s="134"/>
    </row>
    <row r="136" spans="1:11" s="90" customFormat="1" ht="17.100000000000001" customHeight="1" x14ac:dyDescent="0.25">
      <c r="A136" s="81"/>
      <c r="B136" s="82" t="s">
        <v>391</v>
      </c>
      <c r="C136" s="83">
        <v>1</v>
      </c>
      <c r="D136" s="84" t="s">
        <v>7</v>
      </c>
      <c r="E136" s="85">
        <v>1</v>
      </c>
      <c r="F136" s="86">
        <v>62.74</v>
      </c>
      <c r="G136" s="86">
        <v>0.9</v>
      </c>
      <c r="H136" s="86">
        <v>0.05</v>
      </c>
      <c r="I136" s="87">
        <f>PRODUCT(C136:H136)</f>
        <v>2.8233000000000001</v>
      </c>
      <c r="J136" s="88"/>
      <c r="K136" s="89"/>
    </row>
    <row r="137" spans="1:11" s="90" customFormat="1" ht="17.100000000000001" customHeight="1" x14ac:dyDescent="0.25">
      <c r="A137" s="81"/>
      <c r="B137" s="82" t="s">
        <v>392</v>
      </c>
      <c r="C137" s="83">
        <v>1</v>
      </c>
      <c r="D137" s="84" t="s">
        <v>7</v>
      </c>
      <c r="E137" s="85">
        <v>1</v>
      </c>
      <c r="F137" s="86">
        <v>60.25</v>
      </c>
      <c r="G137" s="138">
        <v>2.1150000000000002</v>
      </c>
      <c r="H137" s="86">
        <v>0.05</v>
      </c>
      <c r="I137" s="87">
        <f>PRODUCT(C137:H137)</f>
        <v>6.3714375000000008</v>
      </c>
      <c r="J137" s="88"/>
      <c r="K137" s="89"/>
    </row>
    <row r="138" spans="1:11" s="90" customFormat="1" ht="17.100000000000001" customHeight="1" x14ac:dyDescent="0.25">
      <c r="A138" s="81"/>
      <c r="B138" s="82" t="s">
        <v>236</v>
      </c>
      <c r="C138" s="83">
        <v>2</v>
      </c>
      <c r="D138" s="84" t="s">
        <v>7</v>
      </c>
      <c r="E138" s="85">
        <v>-9</v>
      </c>
      <c r="F138" s="86">
        <v>2.23</v>
      </c>
      <c r="G138" s="86">
        <v>0.9</v>
      </c>
      <c r="H138" s="86">
        <v>0.05</v>
      </c>
      <c r="I138" s="87">
        <f t="shared" ref="I138:I139" si="26">PRODUCT(C138:H138)</f>
        <v>-1.8063000000000002</v>
      </c>
      <c r="J138" s="88"/>
      <c r="K138" s="89"/>
    </row>
    <row r="139" spans="1:11" s="90" customFormat="1" ht="17.100000000000001" customHeight="1" x14ac:dyDescent="0.25">
      <c r="A139" s="81"/>
      <c r="B139" s="82" t="s">
        <v>330</v>
      </c>
      <c r="C139" s="83">
        <v>1</v>
      </c>
      <c r="D139" s="84" t="s">
        <v>7</v>
      </c>
      <c r="E139" s="85">
        <v>-5</v>
      </c>
      <c r="F139" s="86">
        <v>2.2999999999999998</v>
      </c>
      <c r="G139" s="86">
        <v>0.9</v>
      </c>
      <c r="H139" s="86">
        <v>0.05</v>
      </c>
      <c r="I139" s="87">
        <f t="shared" si="26"/>
        <v>-0.51749999999999996</v>
      </c>
      <c r="J139" s="88"/>
      <c r="K139" s="89"/>
    </row>
    <row r="140" spans="1:11" s="90" customFormat="1" ht="17.100000000000001" customHeight="1" x14ac:dyDescent="0.25">
      <c r="A140" s="81"/>
      <c r="B140" s="82" t="s">
        <v>700</v>
      </c>
      <c r="C140" s="83">
        <v>1</v>
      </c>
      <c r="D140" s="84" t="s">
        <v>7</v>
      </c>
      <c r="E140" s="85">
        <v>-18</v>
      </c>
      <c r="F140" s="86">
        <v>1.06</v>
      </c>
      <c r="G140" s="86">
        <v>1.06</v>
      </c>
      <c r="H140" s="86">
        <v>0.05</v>
      </c>
      <c r="I140" s="87">
        <f t="shared" ref="I140" si="27">PRODUCT(C140:H140)</f>
        <v>-1.0112400000000001</v>
      </c>
      <c r="J140" s="88"/>
      <c r="K140" s="89"/>
    </row>
    <row r="141" spans="1:11" s="90" customFormat="1" ht="17.100000000000001" customHeight="1" x14ac:dyDescent="0.25">
      <c r="A141" s="81"/>
      <c r="B141" s="82" t="s">
        <v>701</v>
      </c>
      <c r="C141" s="83">
        <v>1</v>
      </c>
      <c r="D141" s="84" t="s">
        <v>7</v>
      </c>
      <c r="E141" s="85">
        <v>-5</v>
      </c>
      <c r="F141" s="86">
        <v>1.06</v>
      </c>
      <c r="G141" s="86">
        <v>1.06</v>
      </c>
      <c r="H141" s="86">
        <v>0.05</v>
      </c>
      <c r="I141" s="87">
        <f t="shared" ref="I141:I143" si="28">PRODUCT(C141:H141)</f>
        <v>-0.28090000000000009</v>
      </c>
      <c r="J141" s="88"/>
      <c r="K141" s="89"/>
    </row>
    <row r="142" spans="1:11" s="90" customFormat="1" ht="17.100000000000001" customHeight="1" x14ac:dyDescent="0.25">
      <c r="A142" s="81"/>
      <c r="B142" s="82" t="s">
        <v>713</v>
      </c>
      <c r="C142" s="83">
        <v>1</v>
      </c>
      <c r="D142" s="84" t="s">
        <v>7</v>
      </c>
      <c r="E142" s="85">
        <v>-4</v>
      </c>
      <c r="F142" s="86">
        <v>10.4</v>
      </c>
      <c r="G142" s="86">
        <v>0.38</v>
      </c>
      <c r="H142" s="86">
        <v>0.05</v>
      </c>
      <c r="I142" s="87">
        <f t="shared" si="28"/>
        <v>-0.7904000000000001</v>
      </c>
      <c r="J142" s="88"/>
      <c r="K142" s="89"/>
    </row>
    <row r="143" spans="1:11" s="90" customFormat="1" ht="17.100000000000001" customHeight="1" x14ac:dyDescent="0.25">
      <c r="A143" s="81"/>
      <c r="B143" s="82" t="s">
        <v>714</v>
      </c>
      <c r="C143" s="83">
        <v>4</v>
      </c>
      <c r="D143" s="84" t="s">
        <v>7</v>
      </c>
      <c r="E143" s="85">
        <v>-2</v>
      </c>
      <c r="F143" s="86">
        <v>0.84</v>
      </c>
      <c r="G143" s="86">
        <v>0.38</v>
      </c>
      <c r="H143" s="86">
        <v>0.05</v>
      </c>
      <c r="I143" s="87">
        <f t="shared" si="28"/>
        <v>-0.12767999999999999</v>
      </c>
      <c r="J143" s="88"/>
      <c r="K143" s="89"/>
    </row>
    <row r="144" spans="1:11" s="90" customFormat="1" ht="17.100000000000001" customHeight="1" x14ac:dyDescent="0.25">
      <c r="A144" s="81"/>
      <c r="B144" s="82" t="s">
        <v>393</v>
      </c>
      <c r="C144" s="83">
        <v>1</v>
      </c>
      <c r="D144" s="84" t="s">
        <v>7</v>
      </c>
      <c r="E144" s="85">
        <v>1</v>
      </c>
      <c r="F144" s="86">
        <v>19.989999999999998</v>
      </c>
      <c r="G144" s="138">
        <v>0.48499999999999999</v>
      </c>
      <c r="H144" s="86">
        <v>0.05</v>
      </c>
      <c r="I144" s="87">
        <f>PRODUCT(C144:H144)</f>
        <v>0.48475749999999995</v>
      </c>
      <c r="J144" s="88"/>
      <c r="K144" s="89"/>
    </row>
    <row r="145" spans="1:11" s="90" customFormat="1" ht="17.100000000000001" customHeight="1" x14ac:dyDescent="0.25">
      <c r="A145" s="81"/>
      <c r="B145" s="82" t="s">
        <v>393</v>
      </c>
      <c r="C145" s="83">
        <v>1</v>
      </c>
      <c r="D145" s="84" t="s">
        <v>7</v>
      </c>
      <c r="E145" s="85">
        <v>1</v>
      </c>
      <c r="F145" s="86">
        <v>14.48</v>
      </c>
      <c r="G145" s="138">
        <v>0.48499999999999999</v>
      </c>
      <c r="H145" s="86">
        <v>0.05</v>
      </c>
      <c r="I145" s="87">
        <f>PRODUCT(C145:H145)</f>
        <v>0.35114000000000001</v>
      </c>
      <c r="J145" s="88"/>
      <c r="K145" s="89"/>
    </row>
    <row r="146" spans="1:11" s="90" customFormat="1" ht="17.100000000000001" customHeight="1" x14ac:dyDescent="0.25">
      <c r="A146" s="81"/>
      <c r="B146" s="82" t="s">
        <v>394</v>
      </c>
      <c r="C146" s="83">
        <v>1</v>
      </c>
      <c r="D146" s="84" t="s">
        <v>7</v>
      </c>
      <c r="E146" s="85">
        <v>4</v>
      </c>
      <c r="F146" s="86">
        <v>3.5</v>
      </c>
      <c r="G146" s="138">
        <v>1.665</v>
      </c>
      <c r="H146" s="86">
        <v>0.05</v>
      </c>
      <c r="I146" s="87">
        <f>PRODUCT(C146:H146)</f>
        <v>1.1655000000000002</v>
      </c>
      <c r="J146" s="88"/>
      <c r="K146" s="89"/>
    </row>
    <row r="147" spans="1:11" s="90" customFormat="1" ht="17.100000000000001" customHeight="1" x14ac:dyDescent="0.25">
      <c r="A147" s="81"/>
      <c r="B147" s="82" t="s">
        <v>394</v>
      </c>
      <c r="C147" s="83">
        <v>1</v>
      </c>
      <c r="D147" s="84" t="s">
        <v>7</v>
      </c>
      <c r="E147" s="85">
        <v>4</v>
      </c>
      <c r="F147" s="86">
        <v>5.76</v>
      </c>
      <c r="G147" s="138">
        <v>1.4350000000000001</v>
      </c>
      <c r="H147" s="86">
        <v>0.05</v>
      </c>
      <c r="I147" s="87">
        <f>PRODUCT(C147:H147)</f>
        <v>1.6531199999999999</v>
      </c>
      <c r="J147" s="88"/>
      <c r="K147" s="89"/>
    </row>
    <row r="148" spans="1:11" s="90" customFormat="1" ht="17.100000000000001" customHeight="1" x14ac:dyDescent="0.25">
      <c r="A148" s="81"/>
      <c r="B148" s="82" t="s">
        <v>394</v>
      </c>
      <c r="C148" s="83">
        <v>1</v>
      </c>
      <c r="D148" s="84" t="s">
        <v>7</v>
      </c>
      <c r="E148" s="85">
        <v>4</v>
      </c>
      <c r="F148" s="86">
        <v>2.2599999999999998</v>
      </c>
      <c r="G148" s="138">
        <v>5.1749999999999998</v>
      </c>
      <c r="H148" s="86">
        <v>0.05</v>
      </c>
      <c r="I148" s="87">
        <f>PRODUCT(C148:H148)</f>
        <v>2.3390999999999997</v>
      </c>
      <c r="J148" s="88"/>
      <c r="K148" s="89"/>
    </row>
    <row r="149" spans="1:11" s="55" customFormat="1" ht="17.100000000000001" customHeight="1" x14ac:dyDescent="0.25">
      <c r="A149" s="47"/>
      <c r="B149" s="92"/>
      <c r="C149" s="93"/>
      <c r="D149" s="94"/>
      <c r="E149" s="95"/>
      <c r="F149" s="96"/>
      <c r="G149" s="97"/>
      <c r="H149" s="139" t="s">
        <v>8</v>
      </c>
      <c r="I149" s="140">
        <f>SUM(I136:I148)</f>
        <v>10.654335</v>
      </c>
      <c r="J149" s="141"/>
    </row>
    <row r="150" spans="1:11" s="55" customFormat="1" ht="17.100000000000001" customHeight="1" x14ac:dyDescent="0.25">
      <c r="A150" s="91"/>
      <c r="B150" s="92"/>
      <c r="C150" s="93"/>
      <c r="D150" s="94"/>
      <c r="E150" s="95"/>
      <c r="F150" s="96"/>
      <c r="G150" s="97"/>
      <c r="H150" s="100" t="s">
        <v>9</v>
      </c>
      <c r="I150" s="101">
        <v>10.7</v>
      </c>
      <c r="J150" s="99" t="s">
        <v>624</v>
      </c>
    </row>
    <row r="151" spans="1:11" s="18" customFormat="1" ht="94.5" x14ac:dyDescent="0.25">
      <c r="A151" s="39">
        <v>12</v>
      </c>
      <c r="B151" s="135" t="s">
        <v>333</v>
      </c>
      <c r="C151" s="41"/>
      <c r="D151" s="42"/>
      <c r="E151" s="43"/>
      <c r="F151" s="136"/>
      <c r="G151" s="136"/>
      <c r="H151" s="136"/>
      <c r="I151" s="137"/>
      <c r="J151" s="134"/>
    </row>
    <row r="152" spans="1:11" s="90" customFormat="1" ht="17.100000000000001" customHeight="1" x14ac:dyDescent="0.25">
      <c r="A152" s="81"/>
      <c r="B152" s="82" t="s">
        <v>332</v>
      </c>
      <c r="C152" s="83">
        <v>1</v>
      </c>
      <c r="D152" s="84" t="s">
        <v>7</v>
      </c>
      <c r="E152" s="85">
        <v>1</v>
      </c>
      <c r="F152" s="86">
        <v>6</v>
      </c>
      <c r="G152" s="86">
        <v>1</v>
      </c>
      <c r="H152" s="86">
        <v>0.3</v>
      </c>
      <c r="I152" s="87">
        <f>PRODUCT(C152:H152)</f>
        <v>1.7999999999999998</v>
      </c>
      <c r="J152" s="88"/>
      <c r="K152" s="89"/>
    </row>
    <row r="153" spans="1:11" s="55" customFormat="1" ht="17.100000000000001" customHeight="1" x14ac:dyDescent="0.25">
      <c r="A153" s="91"/>
      <c r="B153" s="92"/>
      <c r="C153" s="93"/>
      <c r="D153" s="94"/>
      <c r="E153" s="95"/>
      <c r="F153" s="96"/>
      <c r="G153" s="97"/>
      <c r="H153" s="100" t="s">
        <v>8</v>
      </c>
      <c r="I153" s="101">
        <f>SUM(I152)</f>
        <v>1.7999999999999998</v>
      </c>
      <c r="J153" s="99" t="s">
        <v>624</v>
      </c>
    </row>
    <row r="154" spans="1:11" s="18" customFormat="1" ht="81.75" customHeight="1" x14ac:dyDescent="0.25">
      <c r="A154" s="39">
        <v>13</v>
      </c>
      <c r="B154" s="135" t="s">
        <v>334</v>
      </c>
      <c r="C154" s="41"/>
      <c r="D154" s="42"/>
      <c r="E154" s="43"/>
      <c r="F154" s="136"/>
      <c r="G154" s="136"/>
      <c r="H154" s="136"/>
      <c r="I154" s="137"/>
      <c r="J154" s="134"/>
    </row>
    <row r="155" spans="1:11" s="90" customFormat="1" ht="17.100000000000001" customHeight="1" x14ac:dyDescent="0.25">
      <c r="A155" s="81"/>
      <c r="B155" s="82" t="s">
        <v>332</v>
      </c>
      <c r="C155" s="83">
        <v>1</v>
      </c>
      <c r="D155" s="84" t="s">
        <v>7</v>
      </c>
      <c r="E155" s="85">
        <v>1</v>
      </c>
      <c r="F155" s="86">
        <v>6</v>
      </c>
      <c r="G155" s="86">
        <v>1</v>
      </c>
      <c r="H155" s="86">
        <v>0.4</v>
      </c>
      <c r="I155" s="87">
        <f>PRODUCT(C155:H155)</f>
        <v>2.4000000000000004</v>
      </c>
      <c r="J155" s="88"/>
      <c r="K155" s="89"/>
    </row>
    <row r="156" spans="1:11" s="55" customFormat="1" ht="17.100000000000001" customHeight="1" x14ac:dyDescent="0.25">
      <c r="A156" s="91"/>
      <c r="B156" s="92"/>
      <c r="C156" s="93"/>
      <c r="D156" s="94"/>
      <c r="E156" s="95"/>
      <c r="F156" s="96"/>
      <c r="G156" s="97"/>
      <c r="H156" s="100" t="s">
        <v>8</v>
      </c>
      <c r="I156" s="101">
        <f>SUM(I155)</f>
        <v>2.4000000000000004</v>
      </c>
      <c r="J156" s="99" t="s">
        <v>624</v>
      </c>
    </row>
    <row r="157" spans="1:11" s="18" customFormat="1" ht="126" x14ac:dyDescent="0.25">
      <c r="A157" s="39">
        <v>14</v>
      </c>
      <c r="B157" s="135" t="s">
        <v>631</v>
      </c>
      <c r="C157" s="41"/>
      <c r="D157" s="42"/>
      <c r="E157" s="43"/>
      <c r="F157" s="136"/>
      <c r="G157" s="136"/>
      <c r="H157" s="136"/>
      <c r="I157" s="137"/>
      <c r="J157" s="134"/>
    </row>
    <row r="158" spans="1:11" s="90" customFormat="1" ht="16.899999999999999" customHeight="1" x14ac:dyDescent="0.25">
      <c r="A158" s="81"/>
      <c r="B158" s="82" t="s">
        <v>321</v>
      </c>
      <c r="C158" s="83">
        <v>4</v>
      </c>
      <c r="D158" s="84" t="s">
        <v>7</v>
      </c>
      <c r="E158" s="85">
        <v>4</v>
      </c>
      <c r="F158" s="86">
        <v>1.21</v>
      </c>
      <c r="G158" s="86">
        <v>1.21</v>
      </c>
      <c r="H158" s="86">
        <v>0.1</v>
      </c>
      <c r="I158" s="87">
        <f t="shared" ref="I158:I171" si="29">PRODUCT(C158:H158)</f>
        <v>2.3425600000000002</v>
      </c>
      <c r="J158" s="88"/>
      <c r="K158" s="89"/>
    </row>
    <row r="159" spans="1:11" s="90" customFormat="1" ht="16.899999999999999" customHeight="1" x14ac:dyDescent="0.25">
      <c r="A159" s="81"/>
      <c r="B159" s="82" t="s">
        <v>321</v>
      </c>
      <c r="C159" s="83">
        <v>1</v>
      </c>
      <c r="D159" s="84" t="s">
        <v>7</v>
      </c>
      <c r="E159" s="85">
        <v>2</v>
      </c>
      <c r="F159" s="86">
        <v>1.21</v>
      </c>
      <c r="G159" s="86">
        <v>1.21</v>
      </c>
      <c r="H159" s="86">
        <v>0.1</v>
      </c>
      <c r="I159" s="87">
        <f t="shared" si="29"/>
        <v>0.29282000000000002</v>
      </c>
      <c r="J159" s="88"/>
      <c r="K159" s="89"/>
    </row>
    <row r="160" spans="1:11" s="90" customFormat="1" ht="16.899999999999999" customHeight="1" x14ac:dyDescent="0.25">
      <c r="A160" s="81"/>
      <c r="B160" s="82" t="s">
        <v>322</v>
      </c>
      <c r="C160" s="83">
        <v>1</v>
      </c>
      <c r="D160" s="84" t="s">
        <v>7</v>
      </c>
      <c r="E160" s="85">
        <v>14</v>
      </c>
      <c r="F160" s="86">
        <v>1.21</v>
      </c>
      <c r="G160" s="86">
        <v>1.21</v>
      </c>
      <c r="H160" s="86">
        <v>0.1</v>
      </c>
      <c r="I160" s="87">
        <f t="shared" si="29"/>
        <v>2.0497399999999995</v>
      </c>
      <c r="J160" s="88"/>
      <c r="K160" s="89"/>
    </row>
    <row r="161" spans="1:11" s="90" customFormat="1" ht="16.899999999999999" customHeight="1" x14ac:dyDescent="0.25">
      <c r="A161" s="81"/>
      <c r="B161" s="82" t="s">
        <v>323</v>
      </c>
      <c r="C161" s="83">
        <v>1</v>
      </c>
      <c r="D161" s="84" t="s">
        <v>7</v>
      </c>
      <c r="E161" s="85">
        <v>2</v>
      </c>
      <c r="F161" s="86">
        <v>1.21</v>
      </c>
      <c r="G161" s="86">
        <v>1.21</v>
      </c>
      <c r="H161" s="86">
        <v>0.1</v>
      </c>
      <c r="I161" s="87">
        <f t="shared" si="29"/>
        <v>0.29282000000000002</v>
      </c>
      <c r="J161" s="88"/>
      <c r="K161" s="89"/>
    </row>
    <row r="162" spans="1:11" s="90" customFormat="1" ht="16.899999999999999" customHeight="1" x14ac:dyDescent="0.25">
      <c r="A162" s="81"/>
      <c r="B162" s="82" t="s">
        <v>324</v>
      </c>
      <c r="C162" s="83">
        <v>2</v>
      </c>
      <c r="D162" s="84" t="s">
        <v>7</v>
      </c>
      <c r="E162" s="85">
        <v>4</v>
      </c>
      <c r="F162" s="86">
        <v>1.06</v>
      </c>
      <c r="G162" s="86">
        <v>1.06</v>
      </c>
      <c r="H162" s="86">
        <v>0.08</v>
      </c>
      <c r="I162" s="87">
        <f t="shared" si="29"/>
        <v>0.71910400000000008</v>
      </c>
      <c r="J162" s="88"/>
      <c r="K162" s="89"/>
    </row>
    <row r="163" spans="1:11" s="90" customFormat="1" ht="16.899999999999999" customHeight="1" x14ac:dyDescent="0.25">
      <c r="A163" s="81"/>
      <c r="B163" s="82" t="s">
        <v>326</v>
      </c>
      <c r="C163" s="83">
        <v>1</v>
      </c>
      <c r="D163" s="84" t="s">
        <v>7</v>
      </c>
      <c r="E163" s="85">
        <v>4</v>
      </c>
      <c r="F163" s="86">
        <v>10.4</v>
      </c>
      <c r="G163" s="86">
        <v>0.57999999999999996</v>
      </c>
      <c r="H163" s="86">
        <v>0.08</v>
      </c>
      <c r="I163" s="87">
        <f t="shared" si="29"/>
        <v>1.93024</v>
      </c>
      <c r="J163" s="88"/>
      <c r="K163" s="89"/>
    </row>
    <row r="164" spans="1:11" s="90" customFormat="1" ht="16.899999999999999" customHeight="1" x14ac:dyDescent="0.25">
      <c r="A164" s="81"/>
      <c r="B164" s="82" t="s">
        <v>327</v>
      </c>
      <c r="C164" s="83">
        <v>4</v>
      </c>
      <c r="D164" s="84" t="s">
        <v>7</v>
      </c>
      <c r="E164" s="85">
        <v>2</v>
      </c>
      <c r="F164" s="86">
        <v>0.84</v>
      </c>
      <c r="G164" s="86">
        <v>0.57999999999999996</v>
      </c>
      <c r="H164" s="86">
        <v>0.08</v>
      </c>
      <c r="I164" s="87">
        <f t="shared" si="29"/>
        <v>0.31180799999999997</v>
      </c>
      <c r="J164" s="88"/>
      <c r="K164" s="89"/>
    </row>
    <row r="165" spans="1:11" s="90" customFormat="1" ht="16.899999999999999" customHeight="1" x14ac:dyDescent="0.25">
      <c r="A165" s="81"/>
      <c r="B165" s="82" t="s">
        <v>328</v>
      </c>
      <c r="C165" s="83">
        <v>1</v>
      </c>
      <c r="D165" s="84" t="s">
        <v>7</v>
      </c>
      <c r="E165" s="85">
        <v>1</v>
      </c>
      <c r="F165" s="133">
        <v>4</v>
      </c>
      <c r="G165" s="86">
        <v>0.57999999999999996</v>
      </c>
      <c r="H165" s="86">
        <v>0.08</v>
      </c>
      <c r="I165" s="87">
        <f t="shared" si="29"/>
        <v>0.18559999999999999</v>
      </c>
      <c r="J165" s="88"/>
      <c r="K165" s="89"/>
    </row>
    <row r="166" spans="1:11" s="90" customFormat="1" ht="16.899999999999999" customHeight="1" x14ac:dyDescent="0.25">
      <c r="A166" s="81"/>
      <c r="B166" s="82" t="s">
        <v>329</v>
      </c>
      <c r="C166" s="83">
        <v>1</v>
      </c>
      <c r="D166" s="84" t="s">
        <v>7</v>
      </c>
      <c r="E166" s="85">
        <v>1</v>
      </c>
      <c r="F166" s="133">
        <v>55.3</v>
      </c>
      <c r="G166" s="86">
        <v>0.57999999999999996</v>
      </c>
      <c r="H166" s="86">
        <v>0.08</v>
      </c>
      <c r="I166" s="87">
        <f t="shared" si="29"/>
        <v>2.5659199999999998</v>
      </c>
      <c r="J166" s="88"/>
      <c r="K166" s="89"/>
    </row>
    <row r="167" spans="1:11" s="90" customFormat="1" ht="16.899999999999999" customHeight="1" x14ac:dyDescent="0.25">
      <c r="A167" s="81"/>
      <c r="B167" s="82" t="s">
        <v>330</v>
      </c>
      <c r="C167" s="83">
        <v>1</v>
      </c>
      <c r="D167" s="84" t="s">
        <v>7</v>
      </c>
      <c r="E167" s="85">
        <v>-4</v>
      </c>
      <c r="F167" s="86">
        <v>2.2999999999999998</v>
      </c>
      <c r="G167" s="86">
        <v>0.57999999999999996</v>
      </c>
      <c r="H167" s="86">
        <v>0.08</v>
      </c>
      <c r="I167" s="87">
        <f t="shared" si="29"/>
        <v>-0.42687999999999998</v>
      </c>
      <c r="J167" s="88"/>
      <c r="K167" s="89"/>
    </row>
    <row r="168" spans="1:11" s="90" customFormat="1" ht="16.899999999999999" customHeight="1" x14ac:dyDescent="0.25">
      <c r="A168" s="81"/>
      <c r="B168" s="82" t="s">
        <v>389</v>
      </c>
      <c r="C168" s="83">
        <v>1</v>
      </c>
      <c r="D168" s="84" t="s">
        <v>7</v>
      </c>
      <c r="E168" s="85">
        <v>1</v>
      </c>
      <c r="F168" s="133">
        <v>14</v>
      </c>
      <c r="G168" s="86">
        <v>0.84</v>
      </c>
      <c r="H168" s="86">
        <v>0.08</v>
      </c>
      <c r="I168" s="87">
        <f>PRODUCT(C168:H168)</f>
        <v>0.94079999999999997</v>
      </c>
      <c r="J168" s="88"/>
      <c r="K168" s="89"/>
    </row>
    <row r="169" spans="1:11" s="90" customFormat="1" ht="16.899999999999999" customHeight="1" x14ac:dyDescent="0.25">
      <c r="A169" s="81"/>
      <c r="B169" s="82" t="s">
        <v>390</v>
      </c>
      <c r="C169" s="83">
        <v>1</v>
      </c>
      <c r="D169" s="84" t="s">
        <v>7</v>
      </c>
      <c r="E169" s="85">
        <v>1</v>
      </c>
      <c r="F169" s="86">
        <v>162.08000000000001</v>
      </c>
      <c r="G169" s="86">
        <v>0.26</v>
      </c>
      <c r="H169" s="86">
        <v>0.08</v>
      </c>
      <c r="I169" s="87">
        <f t="shared" si="29"/>
        <v>3.3712640000000005</v>
      </c>
      <c r="J169" s="88"/>
      <c r="K169" s="89"/>
    </row>
    <row r="170" spans="1:11" s="90" customFormat="1" ht="16.899999999999999" customHeight="1" x14ac:dyDescent="0.25">
      <c r="A170" s="81"/>
      <c r="B170" s="82" t="s">
        <v>236</v>
      </c>
      <c r="C170" s="83">
        <v>1</v>
      </c>
      <c r="D170" s="84" t="s">
        <v>7</v>
      </c>
      <c r="E170" s="85">
        <v>-9</v>
      </c>
      <c r="F170" s="86">
        <v>2.23</v>
      </c>
      <c r="G170" s="86">
        <v>0.26</v>
      </c>
      <c r="H170" s="86">
        <v>0.08</v>
      </c>
      <c r="I170" s="87">
        <f t="shared" si="29"/>
        <v>-0.41745600000000005</v>
      </c>
      <c r="J170" s="88"/>
      <c r="K170" s="89"/>
    </row>
    <row r="171" spans="1:11" s="90" customFormat="1" ht="16.899999999999999" customHeight="1" x14ac:dyDescent="0.25">
      <c r="A171" s="81"/>
      <c r="B171" s="82" t="s">
        <v>699</v>
      </c>
      <c r="C171" s="83">
        <v>1</v>
      </c>
      <c r="D171" s="84" t="s">
        <v>7</v>
      </c>
      <c r="E171" s="85">
        <v>-1</v>
      </c>
      <c r="F171" s="86">
        <v>53.8</v>
      </c>
      <c r="G171" s="86">
        <v>0.26</v>
      </c>
      <c r="H171" s="86">
        <v>0.08</v>
      </c>
      <c r="I171" s="87">
        <f t="shared" si="29"/>
        <v>-1.11904</v>
      </c>
      <c r="J171" s="88"/>
      <c r="K171" s="89"/>
    </row>
    <row r="172" spans="1:11" s="90" customFormat="1" ht="16.899999999999999" customHeight="1" x14ac:dyDescent="0.25">
      <c r="A172" s="81"/>
      <c r="B172" s="82" t="s">
        <v>330</v>
      </c>
      <c r="C172" s="83">
        <v>1</v>
      </c>
      <c r="D172" s="84" t="s">
        <v>7</v>
      </c>
      <c r="E172" s="85">
        <v>-5</v>
      </c>
      <c r="F172" s="86">
        <v>2.2999999999999998</v>
      </c>
      <c r="G172" s="86">
        <v>0.26</v>
      </c>
      <c r="H172" s="86">
        <v>0.08</v>
      </c>
      <c r="I172" s="87">
        <f>PRODUCT(C172:H172)</f>
        <v>-0.23920000000000002</v>
      </c>
      <c r="J172" s="88"/>
      <c r="K172" s="89"/>
    </row>
    <row r="173" spans="1:11" s="69" customFormat="1" ht="16.899999999999999" customHeight="1" x14ac:dyDescent="0.25">
      <c r="A173" s="71"/>
      <c r="B173" s="72" t="s">
        <v>532</v>
      </c>
      <c r="C173" s="58">
        <v>1</v>
      </c>
      <c r="D173" s="59" t="s">
        <v>7</v>
      </c>
      <c r="E173" s="60">
        <v>6</v>
      </c>
      <c r="F173" s="61">
        <v>1.4</v>
      </c>
      <c r="G173" s="61">
        <v>0.93</v>
      </c>
      <c r="H173" s="61">
        <v>0.08</v>
      </c>
      <c r="I173" s="63">
        <f>PRODUCT(C173:H173)</f>
        <v>0.62495999999999996</v>
      </c>
      <c r="J173" s="64"/>
    </row>
    <row r="174" spans="1:11" s="69" customFormat="1" ht="16.899999999999999" customHeight="1" x14ac:dyDescent="0.25">
      <c r="A174" s="71"/>
      <c r="B174" s="72" t="s">
        <v>531</v>
      </c>
      <c r="C174" s="58">
        <v>-1</v>
      </c>
      <c r="D174" s="59" t="s">
        <v>7</v>
      </c>
      <c r="E174" s="60">
        <v>6</v>
      </c>
      <c r="F174" s="61">
        <v>0.57999999999999996</v>
      </c>
      <c r="G174" s="61">
        <v>0.44</v>
      </c>
      <c r="H174" s="61">
        <v>0.08</v>
      </c>
      <c r="I174" s="63">
        <f>PRODUCT(C174:H174)</f>
        <v>-0.12249599999999999</v>
      </c>
      <c r="J174" s="64"/>
    </row>
    <row r="175" spans="1:11" s="55" customFormat="1" ht="16.899999999999999" customHeight="1" x14ac:dyDescent="0.25">
      <c r="A175" s="91"/>
      <c r="B175" s="92"/>
      <c r="C175" s="93"/>
      <c r="D175" s="94"/>
      <c r="E175" s="95"/>
      <c r="F175" s="96"/>
      <c r="G175" s="97"/>
      <c r="H175" s="100" t="s">
        <v>8</v>
      </c>
      <c r="I175" s="101">
        <f>SUM(I158:I174)</f>
        <v>13.302563999999999</v>
      </c>
      <c r="J175" s="99" t="s">
        <v>624</v>
      </c>
    </row>
    <row r="176" spans="1:11" s="69" customFormat="1" ht="110.25" x14ac:dyDescent="0.25">
      <c r="A176" s="39">
        <v>15</v>
      </c>
      <c r="B176" s="135" t="s">
        <v>632</v>
      </c>
      <c r="C176" s="75"/>
      <c r="D176" s="76"/>
      <c r="E176" s="77"/>
      <c r="F176" s="142"/>
      <c r="G176" s="142"/>
      <c r="H176" s="142"/>
      <c r="I176" s="143"/>
      <c r="J176" s="80"/>
    </row>
    <row r="177" spans="1:11" s="90" customFormat="1" ht="17.100000000000001" customHeight="1" x14ac:dyDescent="0.25">
      <c r="A177" s="81"/>
      <c r="B177" s="82" t="s">
        <v>321</v>
      </c>
      <c r="C177" s="83">
        <v>4</v>
      </c>
      <c r="D177" s="84" t="s">
        <v>7</v>
      </c>
      <c r="E177" s="85">
        <v>4</v>
      </c>
      <c r="F177" s="86">
        <v>3.32</v>
      </c>
      <c r="G177" s="86">
        <v>0.23</v>
      </c>
      <c r="H177" s="86">
        <v>0.45</v>
      </c>
      <c r="I177" s="87">
        <f t="shared" ref="I177:I183" si="30">PRODUCT(C177:H177)</f>
        <v>5.4979199999999997</v>
      </c>
      <c r="J177" s="88"/>
      <c r="K177" s="89"/>
    </row>
    <row r="178" spans="1:11" s="90" customFormat="1" ht="17.100000000000001" customHeight="1" x14ac:dyDescent="0.25">
      <c r="A178" s="81"/>
      <c r="B178" s="82" t="s">
        <v>321</v>
      </c>
      <c r="C178" s="83">
        <v>1</v>
      </c>
      <c r="D178" s="84" t="s">
        <v>7</v>
      </c>
      <c r="E178" s="85">
        <v>2</v>
      </c>
      <c r="F178" s="86">
        <v>3.32</v>
      </c>
      <c r="G178" s="86">
        <v>0.23</v>
      </c>
      <c r="H178" s="86">
        <v>0.45</v>
      </c>
      <c r="I178" s="87">
        <f t="shared" si="30"/>
        <v>0.68723999999999996</v>
      </c>
      <c r="J178" s="88"/>
      <c r="K178" s="89"/>
    </row>
    <row r="179" spans="1:11" s="90" customFormat="1" ht="17.100000000000001" customHeight="1" x14ac:dyDescent="0.25">
      <c r="A179" s="81"/>
      <c r="B179" s="82" t="s">
        <v>322</v>
      </c>
      <c r="C179" s="83">
        <v>1</v>
      </c>
      <c r="D179" s="84" t="s">
        <v>7</v>
      </c>
      <c r="E179" s="85">
        <v>14</v>
      </c>
      <c r="F179" s="86">
        <v>3.32</v>
      </c>
      <c r="G179" s="86">
        <v>0.23</v>
      </c>
      <c r="H179" s="86">
        <v>0.6</v>
      </c>
      <c r="I179" s="87">
        <f t="shared" si="30"/>
        <v>6.4142400000000004</v>
      </c>
      <c r="J179" s="88"/>
      <c r="K179" s="89"/>
    </row>
    <row r="180" spans="1:11" s="90" customFormat="1" ht="17.100000000000001" customHeight="1" x14ac:dyDescent="0.25">
      <c r="A180" s="81"/>
      <c r="B180" s="82" t="s">
        <v>323</v>
      </c>
      <c r="C180" s="83">
        <v>1</v>
      </c>
      <c r="D180" s="84" t="s">
        <v>7</v>
      </c>
      <c r="E180" s="85">
        <v>2</v>
      </c>
      <c r="F180" s="86">
        <v>3.32</v>
      </c>
      <c r="G180" s="86">
        <v>0.23</v>
      </c>
      <c r="H180" s="86">
        <v>1</v>
      </c>
      <c r="I180" s="87">
        <f t="shared" si="30"/>
        <v>1.5271999999999999</v>
      </c>
      <c r="J180" s="88"/>
      <c r="K180" s="89"/>
    </row>
    <row r="181" spans="1:11" s="90" customFormat="1" ht="17.100000000000001" customHeight="1" x14ac:dyDescent="0.25">
      <c r="A181" s="81"/>
      <c r="B181" s="82" t="s">
        <v>324</v>
      </c>
      <c r="C181" s="83">
        <v>2</v>
      </c>
      <c r="D181" s="84" t="s">
        <v>7</v>
      </c>
      <c r="E181" s="85">
        <v>4</v>
      </c>
      <c r="F181" s="86">
        <v>2.72</v>
      </c>
      <c r="G181" s="86">
        <v>0.23</v>
      </c>
      <c r="H181" s="86">
        <v>0.45</v>
      </c>
      <c r="I181" s="87">
        <f t="shared" si="30"/>
        <v>2.2521600000000004</v>
      </c>
      <c r="J181" s="88"/>
      <c r="K181" s="89"/>
    </row>
    <row r="182" spans="1:11" s="90" customFormat="1" ht="17.100000000000001" customHeight="1" x14ac:dyDescent="0.25">
      <c r="A182" s="81"/>
      <c r="B182" s="82" t="s">
        <v>335</v>
      </c>
      <c r="C182" s="83">
        <v>4</v>
      </c>
      <c r="D182" s="84" t="s">
        <v>7</v>
      </c>
      <c r="E182" s="85">
        <v>8</v>
      </c>
      <c r="F182" s="86">
        <v>0.23</v>
      </c>
      <c r="G182" s="86">
        <v>0.23</v>
      </c>
      <c r="H182" s="86">
        <v>0.45</v>
      </c>
      <c r="I182" s="87">
        <f t="shared" si="30"/>
        <v>0.7617600000000001</v>
      </c>
      <c r="J182" s="88"/>
      <c r="K182" s="89"/>
    </row>
    <row r="183" spans="1:11" s="90" customFormat="1" ht="17.100000000000001" customHeight="1" x14ac:dyDescent="0.25">
      <c r="A183" s="81"/>
      <c r="B183" s="82" t="s">
        <v>336</v>
      </c>
      <c r="C183" s="83">
        <v>4</v>
      </c>
      <c r="D183" s="84" t="s">
        <v>7</v>
      </c>
      <c r="E183" s="85">
        <v>6</v>
      </c>
      <c r="F183" s="86">
        <v>0.23</v>
      </c>
      <c r="G183" s="86">
        <v>0.23</v>
      </c>
      <c r="H183" s="86">
        <v>0.45</v>
      </c>
      <c r="I183" s="87">
        <f t="shared" si="30"/>
        <v>0.57132000000000005</v>
      </c>
      <c r="J183" s="88"/>
      <c r="K183" s="89"/>
    </row>
    <row r="184" spans="1:11" s="90" customFormat="1" ht="17.100000000000001" customHeight="1" x14ac:dyDescent="0.25">
      <c r="A184" s="81"/>
      <c r="B184" s="82" t="s">
        <v>389</v>
      </c>
      <c r="C184" s="83">
        <v>1</v>
      </c>
      <c r="D184" s="84" t="s">
        <v>7</v>
      </c>
      <c r="E184" s="85">
        <v>2</v>
      </c>
      <c r="F184" s="86">
        <v>14</v>
      </c>
      <c r="G184" s="86">
        <v>0.23</v>
      </c>
      <c r="H184" s="86">
        <v>0.45</v>
      </c>
      <c r="I184" s="87">
        <f t="shared" ref="I184" si="31">PRODUCT(C184:H184)</f>
        <v>2.8980000000000001</v>
      </c>
      <c r="J184" s="88"/>
      <c r="K184" s="89"/>
    </row>
    <row r="185" spans="1:11" s="55" customFormat="1" ht="17.100000000000001" customHeight="1" x14ac:dyDescent="0.25">
      <c r="A185" s="47"/>
      <c r="B185" s="132"/>
      <c r="C185" s="93"/>
      <c r="D185" s="94"/>
      <c r="E185" s="95"/>
      <c r="F185" s="97"/>
      <c r="G185" s="97"/>
      <c r="H185" s="96" t="s">
        <v>8</v>
      </c>
      <c r="I185" s="144">
        <f>SUM(I177:I184)</f>
        <v>20.609839999999998</v>
      </c>
      <c r="J185" s="99"/>
    </row>
    <row r="186" spans="1:11" s="55" customFormat="1" ht="17.100000000000001" customHeight="1" x14ac:dyDescent="0.25">
      <c r="A186" s="47"/>
      <c r="B186" s="132"/>
      <c r="C186" s="93"/>
      <c r="D186" s="94"/>
      <c r="E186" s="95"/>
      <c r="F186" s="97"/>
      <c r="G186" s="97"/>
      <c r="H186" s="100" t="s">
        <v>9</v>
      </c>
      <c r="I186" s="101">
        <v>20.7</v>
      </c>
      <c r="J186" s="99" t="s">
        <v>624</v>
      </c>
      <c r="K186" s="145"/>
    </row>
    <row r="187" spans="1:11" s="131" customFormat="1" ht="144" customHeight="1" x14ac:dyDescent="0.25">
      <c r="A187" s="122">
        <v>16</v>
      </c>
      <c r="B187" s="146" t="s">
        <v>310</v>
      </c>
      <c r="C187" s="124"/>
      <c r="D187" s="125"/>
      <c r="E187" s="126"/>
      <c r="F187" s="127"/>
      <c r="G187" s="128"/>
      <c r="H187" s="147"/>
      <c r="I187" s="148"/>
      <c r="J187" s="149"/>
    </row>
    <row r="188" spans="1:11" s="131" customFormat="1" ht="16.899999999999999" customHeight="1" x14ac:dyDescent="0.25">
      <c r="A188" s="122"/>
      <c r="B188" s="150" t="s">
        <v>176</v>
      </c>
      <c r="C188" s="151"/>
      <c r="D188" s="152"/>
      <c r="E188" s="153"/>
      <c r="F188" s="128"/>
      <c r="G188" s="154"/>
      <c r="H188" s="154"/>
      <c r="I188" s="151"/>
      <c r="J188" s="153"/>
    </row>
    <row r="189" spans="1:11" s="65" customFormat="1" ht="16.899999999999999" customHeight="1" x14ac:dyDescent="0.25">
      <c r="A189" s="56"/>
      <c r="B189" s="57" t="s">
        <v>216</v>
      </c>
      <c r="C189" s="58">
        <v>72</v>
      </c>
      <c r="D189" s="59" t="s">
        <v>7</v>
      </c>
      <c r="E189" s="60">
        <v>3</v>
      </c>
      <c r="F189" s="61">
        <v>0.23</v>
      </c>
      <c r="G189" s="61">
        <v>0.23</v>
      </c>
      <c r="H189" s="61">
        <v>0.23</v>
      </c>
      <c r="I189" s="63">
        <f>PRODUCT(C189:H189)</f>
        <v>2.6280720000000004</v>
      </c>
      <c r="J189" s="64"/>
    </row>
    <row r="190" spans="1:11" s="65" customFormat="1" ht="16.899999999999999" customHeight="1" x14ac:dyDescent="0.25">
      <c r="A190" s="56"/>
      <c r="B190" s="57"/>
      <c r="C190" s="58"/>
      <c r="D190" s="59"/>
      <c r="E190" s="60"/>
      <c r="F190" s="61"/>
      <c r="G190" s="61"/>
      <c r="H190" s="61" t="s">
        <v>8</v>
      </c>
      <c r="I190" s="63">
        <f>SUM(I189)</f>
        <v>2.6280720000000004</v>
      </c>
      <c r="J190" s="64"/>
    </row>
    <row r="191" spans="1:11" s="131" customFormat="1" ht="16.899999999999999" customHeight="1" x14ac:dyDescent="0.25">
      <c r="A191" s="122"/>
      <c r="B191" s="123"/>
      <c r="C191" s="124"/>
      <c r="D191" s="125"/>
      <c r="E191" s="126"/>
      <c r="F191" s="127"/>
      <c r="G191" s="128"/>
      <c r="H191" s="147" t="s">
        <v>9</v>
      </c>
      <c r="I191" s="148">
        <v>2.7</v>
      </c>
      <c r="J191" s="99" t="s">
        <v>624</v>
      </c>
    </row>
    <row r="192" spans="1:11" s="131" customFormat="1" ht="16.899999999999999" customHeight="1" x14ac:dyDescent="0.25">
      <c r="A192" s="122"/>
      <c r="B192" s="146"/>
      <c r="C192" s="124"/>
      <c r="D192" s="125"/>
      <c r="E192" s="126"/>
      <c r="F192" s="127"/>
      <c r="G192" s="128"/>
      <c r="H192" s="147"/>
      <c r="I192" s="148"/>
      <c r="J192" s="149"/>
    </row>
    <row r="193" spans="1:11" s="18" customFormat="1" ht="144.75" customHeight="1" x14ac:dyDescent="0.25">
      <c r="A193" s="39">
        <v>17</v>
      </c>
      <c r="B193" s="135" t="s">
        <v>337</v>
      </c>
      <c r="C193" s="41"/>
      <c r="D193" s="42"/>
      <c r="E193" s="43"/>
      <c r="F193" s="136"/>
      <c r="G193" s="136"/>
      <c r="H193" s="136"/>
      <c r="I193" s="137"/>
      <c r="J193" s="134"/>
    </row>
    <row r="194" spans="1:11" s="55" customFormat="1" ht="16.899999999999999" customHeight="1" x14ac:dyDescent="0.25">
      <c r="A194" s="47"/>
      <c r="B194" s="52" t="s">
        <v>116</v>
      </c>
      <c r="C194" s="49"/>
      <c r="D194" s="50"/>
      <c r="E194" s="51"/>
      <c r="F194" s="155"/>
      <c r="G194" s="155"/>
      <c r="H194" s="155"/>
      <c r="I194" s="156"/>
      <c r="J194" s="54"/>
    </row>
    <row r="195" spans="1:11" s="90" customFormat="1" ht="16.899999999999999" customHeight="1" x14ac:dyDescent="0.25">
      <c r="A195" s="81"/>
      <c r="B195" s="82" t="s">
        <v>326</v>
      </c>
      <c r="C195" s="83">
        <v>2</v>
      </c>
      <c r="D195" s="84" t="s">
        <v>7</v>
      </c>
      <c r="E195" s="85">
        <v>4</v>
      </c>
      <c r="F195" s="86">
        <v>10.4</v>
      </c>
      <c r="G195" s="86"/>
      <c r="H195" s="86">
        <v>0.45</v>
      </c>
      <c r="I195" s="87">
        <f t="shared" ref="I195:I199" si="32">PRODUCT(C195:H195)</f>
        <v>37.440000000000005</v>
      </c>
      <c r="J195" s="88"/>
      <c r="K195" s="89"/>
    </row>
    <row r="196" spans="1:11" s="90" customFormat="1" ht="16.899999999999999" customHeight="1" x14ac:dyDescent="0.25">
      <c r="A196" s="81"/>
      <c r="B196" s="82" t="s">
        <v>327</v>
      </c>
      <c r="C196" s="83">
        <v>4</v>
      </c>
      <c r="D196" s="84" t="s">
        <v>7</v>
      </c>
      <c r="E196" s="85">
        <v>4</v>
      </c>
      <c r="F196" s="86">
        <v>0.84</v>
      </c>
      <c r="G196" s="86"/>
      <c r="H196" s="86">
        <v>0.45</v>
      </c>
      <c r="I196" s="87">
        <f t="shared" si="32"/>
        <v>6.048</v>
      </c>
      <c r="J196" s="88"/>
      <c r="K196" s="89"/>
    </row>
    <row r="197" spans="1:11" s="90" customFormat="1" ht="16.899999999999999" customHeight="1" x14ac:dyDescent="0.25">
      <c r="A197" s="81"/>
      <c r="B197" s="82" t="s">
        <v>328</v>
      </c>
      <c r="C197" s="83">
        <v>1</v>
      </c>
      <c r="D197" s="84" t="s">
        <v>7</v>
      </c>
      <c r="E197" s="85">
        <v>2</v>
      </c>
      <c r="F197" s="133">
        <v>4</v>
      </c>
      <c r="G197" s="86"/>
      <c r="H197" s="86">
        <v>0.45</v>
      </c>
      <c r="I197" s="87">
        <f t="shared" si="32"/>
        <v>3.6</v>
      </c>
      <c r="J197" s="88"/>
      <c r="K197" s="89"/>
    </row>
    <row r="198" spans="1:11" s="90" customFormat="1" ht="16.899999999999999" customHeight="1" x14ac:dyDescent="0.25">
      <c r="A198" s="81"/>
      <c r="B198" s="82" t="s">
        <v>329</v>
      </c>
      <c r="C198" s="83">
        <v>1</v>
      </c>
      <c r="D198" s="84" t="s">
        <v>7</v>
      </c>
      <c r="E198" s="85">
        <v>2</v>
      </c>
      <c r="F198" s="133">
        <v>55.3</v>
      </c>
      <c r="G198" s="86"/>
      <c r="H198" s="86">
        <v>0.45</v>
      </c>
      <c r="I198" s="87">
        <f t="shared" si="32"/>
        <v>49.769999999999996</v>
      </c>
      <c r="J198" s="88"/>
      <c r="K198" s="89"/>
    </row>
    <row r="199" spans="1:11" s="90" customFormat="1" ht="16.899999999999999" customHeight="1" x14ac:dyDescent="0.25">
      <c r="A199" s="81"/>
      <c r="B199" s="82" t="s">
        <v>330</v>
      </c>
      <c r="C199" s="83">
        <v>2</v>
      </c>
      <c r="D199" s="84" t="s">
        <v>7</v>
      </c>
      <c r="E199" s="85">
        <v>-4</v>
      </c>
      <c r="F199" s="86">
        <v>2.2999999999999998</v>
      </c>
      <c r="G199" s="86"/>
      <c r="H199" s="86">
        <v>0.45</v>
      </c>
      <c r="I199" s="87">
        <f t="shared" si="32"/>
        <v>-8.2799999999999994</v>
      </c>
      <c r="J199" s="88"/>
      <c r="K199" s="89"/>
    </row>
    <row r="200" spans="1:11" s="90" customFormat="1" ht="16.899999999999999" customHeight="1" x14ac:dyDescent="0.25">
      <c r="A200" s="81"/>
      <c r="B200" s="82" t="s">
        <v>390</v>
      </c>
      <c r="C200" s="83">
        <v>1</v>
      </c>
      <c r="D200" s="84" t="s">
        <v>7</v>
      </c>
      <c r="E200" s="85">
        <v>1</v>
      </c>
      <c r="F200" s="86">
        <v>162.08000000000001</v>
      </c>
      <c r="G200" s="86"/>
      <c r="H200" s="86">
        <v>0.45</v>
      </c>
      <c r="I200" s="87">
        <f>PRODUCT(C200:H200)</f>
        <v>72.936000000000007</v>
      </c>
      <c r="J200" s="88"/>
      <c r="K200" s="89"/>
    </row>
    <row r="201" spans="1:11" s="90" customFormat="1" ht="16.899999999999999" customHeight="1" x14ac:dyDescent="0.25">
      <c r="A201" s="81"/>
      <c r="B201" s="82" t="s">
        <v>338</v>
      </c>
      <c r="C201" s="83">
        <v>1</v>
      </c>
      <c r="D201" s="84" t="s">
        <v>7</v>
      </c>
      <c r="E201" s="85">
        <v>-9</v>
      </c>
      <c r="F201" s="86">
        <v>2.2999999999999998</v>
      </c>
      <c r="G201" s="86"/>
      <c r="H201" s="86">
        <v>0.45</v>
      </c>
      <c r="I201" s="87">
        <f>PRODUCT(C201:H201)</f>
        <v>-9.3149999999999995</v>
      </c>
      <c r="J201" s="88"/>
      <c r="K201" s="89"/>
    </row>
    <row r="202" spans="1:11" s="90" customFormat="1" ht="16.899999999999999" customHeight="1" x14ac:dyDescent="0.25">
      <c r="A202" s="81"/>
      <c r="B202" s="82" t="s">
        <v>699</v>
      </c>
      <c r="C202" s="83">
        <v>1</v>
      </c>
      <c r="D202" s="84" t="s">
        <v>7</v>
      </c>
      <c r="E202" s="85">
        <v>-1</v>
      </c>
      <c r="F202" s="86">
        <v>53.8</v>
      </c>
      <c r="G202" s="86"/>
      <c r="H202" s="86">
        <v>0.45</v>
      </c>
      <c r="I202" s="87">
        <f t="shared" ref="I202" si="33">PRODUCT(C202:H202)</f>
        <v>-24.21</v>
      </c>
      <c r="J202" s="88"/>
      <c r="K202" s="89"/>
    </row>
    <row r="203" spans="1:11" s="90" customFormat="1" ht="16.899999999999999" customHeight="1" x14ac:dyDescent="0.25">
      <c r="A203" s="81"/>
      <c r="B203" s="82" t="s">
        <v>330</v>
      </c>
      <c r="C203" s="83">
        <v>1</v>
      </c>
      <c r="D203" s="84" t="s">
        <v>7</v>
      </c>
      <c r="E203" s="85">
        <v>-5</v>
      </c>
      <c r="F203" s="86">
        <v>2.2999999999999998</v>
      </c>
      <c r="G203" s="86"/>
      <c r="H203" s="86">
        <v>0.45</v>
      </c>
      <c r="I203" s="87">
        <f>PRODUCT(C203:H203)</f>
        <v>-5.1749999999999998</v>
      </c>
      <c r="J203" s="88"/>
      <c r="K203" s="89"/>
    </row>
    <row r="204" spans="1:11" s="55" customFormat="1" ht="16.899999999999999" customHeight="1" x14ac:dyDescent="0.25">
      <c r="A204" s="47"/>
      <c r="B204" s="132"/>
      <c r="C204" s="93"/>
      <c r="D204" s="94"/>
      <c r="E204" s="95"/>
      <c r="F204" s="96"/>
      <c r="G204" s="97"/>
      <c r="H204" s="96" t="s">
        <v>8</v>
      </c>
      <c r="I204" s="98">
        <f>SUM(I195:I203)</f>
        <v>122.81400000000001</v>
      </c>
      <c r="J204" s="68"/>
    </row>
    <row r="205" spans="1:11" s="55" customFormat="1" ht="16.899999999999999" customHeight="1" x14ac:dyDescent="0.25">
      <c r="A205" s="47"/>
      <c r="B205" s="132"/>
      <c r="C205" s="93"/>
      <c r="D205" s="94"/>
      <c r="E205" s="95"/>
      <c r="F205" s="96"/>
      <c r="G205" s="97"/>
      <c r="H205" s="100" t="s">
        <v>9</v>
      </c>
      <c r="I205" s="101">
        <v>122.9</v>
      </c>
      <c r="J205" s="68" t="s">
        <v>625</v>
      </c>
    </row>
    <row r="206" spans="1:11" s="131" customFormat="1" ht="16.899999999999999" customHeight="1" x14ac:dyDescent="0.25">
      <c r="A206" s="122"/>
      <c r="B206" s="150" t="s">
        <v>572</v>
      </c>
      <c r="C206" s="151"/>
      <c r="D206" s="152"/>
      <c r="E206" s="153"/>
      <c r="F206" s="128"/>
      <c r="G206" s="154"/>
      <c r="H206" s="154"/>
      <c r="I206" s="151"/>
      <c r="J206" s="153"/>
    </row>
    <row r="207" spans="1:11" s="65" customFormat="1" ht="16.899999999999999" customHeight="1" x14ac:dyDescent="0.25">
      <c r="A207" s="56"/>
      <c r="B207" s="57" t="s">
        <v>569</v>
      </c>
      <c r="C207" s="58">
        <v>1</v>
      </c>
      <c r="D207" s="59" t="s">
        <v>7</v>
      </c>
      <c r="E207" s="60">
        <v>9</v>
      </c>
      <c r="F207" s="61">
        <v>1</v>
      </c>
      <c r="G207" s="62"/>
      <c r="H207" s="61">
        <v>0.2</v>
      </c>
      <c r="I207" s="63">
        <f>PRODUCT(C207:H207)</f>
        <v>1.8</v>
      </c>
      <c r="J207" s="64"/>
    </row>
    <row r="208" spans="1:11" s="65" customFormat="1" ht="16.899999999999999" customHeight="1" x14ac:dyDescent="0.25">
      <c r="A208" s="56"/>
      <c r="B208" s="57" t="s">
        <v>569</v>
      </c>
      <c r="C208" s="58">
        <v>1</v>
      </c>
      <c r="D208" s="59" t="s">
        <v>7</v>
      </c>
      <c r="E208" s="60">
        <v>2</v>
      </c>
      <c r="F208" s="61">
        <v>2</v>
      </c>
      <c r="G208" s="62"/>
      <c r="H208" s="61">
        <v>0.2</v>
      </c>
      <c r="I208" s="63">
        <f>PRODUCT(C208:H208)</f>
        <v>0.8</v>
      </c>
      <c r="J208" s="64"/>
    </row>
    <row r="209" spans="1:11" s="55" customFormat="1" ht="16.899999999999999" customHeight="1" x14ac:dyDescent="0.25">
      <c r="A209" s="47"/>
      <c r="B209" s="132"/>
      <c r="C209" s="93"/>
      <c r="D209" s="94"/>
      <c r="E209" s="95"/>
      <c r="F209" s="96"/>
      <c r="G209" s="97"/>
      <c r="H209" s="100" t="s">
        <v>8</v>
      </c>
      <c r="I209" s="101">
        <f>SUM(I207:I208)</f>
        <v>2.6</v>
      </c>
      <c r="J209" s="68" t="s">
        <v>625</v>
      </c>
    </row>
    <row r="210" spans="1:11" s="131" customFormat="1" ht="16.899999999999999" customHeight="1" x14ac:dyDescent="0.25">
      <c r="A210" s="122"/>
      <c r="B210" s="150" t="s">
        <v>396</v>
      </c>
      <c r="C210" s="151"/>
      <c r="D210" s="152"/>
      <c r="E210" s="153"/>
      <c r="F210" s="128"/>
      <c r="G210" s="154"/>
      <c r="H210" s="154"/>
      <c r="I210" s="151"/>
      <c r="J210" s="153"/>
    </row>
    <row r="211" spans="1:11" s="65" customFormat="1" ht="16.899999999999999" customHeight="1" x14ac:dyDescent="0.25">
      <c r="A211" s="56"/>
      <c r="B211" s="57" t="s">
        <v>395</v>
      </c>
      <c r="C211" s="58">
        <v>1</v>
      </c>
      <c r="D211" s="59" t="s">
        <v>7</v>
      </c>
      <c r="E211" s="60">
        <v>1</v>
      </c>
      <c r="F211" s="61">
        <v>1</v>
      </c>
      <c r="G211" s="62"/>
      <c r="H211" s="61">
        <v>0.2</v>
      </c>
      <c r="I211" s="63">
        <f>PRODUCT(C211:H211)</f>
        <v>0.2</v>
      </c>
      <c r="J211" s="64"/>
    </row>
    <row r="212" spans="1:11" s="65" customFormat="1" ht="16.899999999999999" customHeight="1" x14ac:dyDescent="0.25">
      <c r="A212" s="56"/>
      <c r="B212" s="57" t="s">
        <v>380</v>
      </c>
      <c r="C212" s="58">
        <v>1</v>
      </c>
      <c r="D212" s="59" t="s">
        <v>7</v>
      </c>
      <c r="E212" s="60">
        <v>1</v>
      </c>
      <c r="F212" s="61">
        <v>1</v>
      </c>
      <c r="G212" s="62"/>
      <c r="H212" s="61">
        <v>0.2</v>
      </c>
      <c r="I212" s="63">
        <f>PRODUCT(C212:H212)</f>
        <v>0.2</v>
      </c>
      <c r="J212" s="64"/>
    </row>
    <row r="213" spans="1:11" s="131" customFormat="1" ht="16.899999999999999" customHeight="1" x14ac:dyDescent="0.25">
      <c r="A213" s="122"/>
      <c r="B213" s="123"/>
      <c r="C213" s="124"/>
      <c r="D213" s="125"/>
      <c r="E213" s="126"/>
      <c r="F213" s="127"/>
      <c r="G213" s="128"/>
      <c r="H213" s="147" t="s">
        <v>8</v>
      </c>
      <c r="I213" s="148">
        <f>SUM(I211:I212)</f>
        <v>0.4</v>
      </c>
      <c r="J213" s="149" t="s">
        <v>625</v>
      </c>
    </row>
    <row r="214" spans="1:11" s="131" customFormat="1" ht="16.899999999999999" customHeight="1" x14ac:dyDescent="0.25">
      <c r="A214" s="122"/>
      <c r="B214" s="150" t="s">
        <v>397</v>
      </c>
      <c r="C214" s="151"/>
      <c r="D214" s="152"/>
      <c r="E214" s="153"/>
      <c r="F214" s="128"/>
      <c r="G214" s="154"/>
      <c r="H214" s="154"/>
      <c r="I214" s="151"/>
      <c r="J214" s="153"/>
    </row>
    <row r="215" spans="1:11" s="65" customFormat="1" ht="16.899999999999999" customHeight="1" x14ac:dyDescent="0.25">
      <c r="A215" s="56"/>
      <c r="B215" s="57" t="s">
        <v>576</v>
      </c>
      <c r="C215" s="58">
        <v>1</v>
      </c>
      <c r="D215" s="59" t="s">
        <v>7</v>
      </c>
      <c r="E215" s="60">
        <v>1</v>
      </c>
      <c r="F215" s="61">
        <v>4</v>
      </c>
      <c r="G215" s="62"/>
      <c r="H215" s="61">
        <v>0.75</v>
      </c>
      <c r="I215" s="63">
        <f t="shared" ref="I215:I220" si="34">PRODUCT(C215:H215)</f>
        <v>3</v>
      </c>
      <c r="J215" s="64"/>
    </row>
    <row r="216" spans="1:11" s="65" customFormat="1" ht="16.899999999999999" customHeight="1" x14ac:dyDescent="0.25">
      <c r="A216" s="56"/>
      <c r="B216" s="57" t="s">
        <v>575</v>
      </c>
      <c r="C216" s="58">
        <v>1</v>
      </c>
      <c r="D216" s="59" t="s">
        <v>7</v>
      </c>
      <c r="E216" s="60">
        <v>1</v>
      </c>
      <c r="F216" s="61">
        <v>4</v>
      </c>
      <c r="G216" s="62"/>
      <c r="H216" s="61">
        <v>0.75</v>
      </c>
      <c r="I216" s="63">
        <f t="shared" si="34"/>
        <v>3</v>
      </c>
      <c r="J216" s="64"/>
    </row>
    <row r="217" spans="1:11" s="65" customFormat="1" ht="16.899999999999999" customHeight="1" x14ac:dyDescent="0.25">
      <c r="A217" s="56"/>
      <c r="B217" s="57" t="s">
        <v>568</v>
      </c>
      <c r="C217" s="58">
        <v>1</v>
      </c>
      <c r="D217" s="59" t="s">
        <v>7</v>
      </c>
      <c r="E217" s="60">
        <v>1</v>
      </c>
      <c r="F217" s="61">
        <v>4</v>
      </c>
      <c r="G217" s="62"/>
      <c r="H217" s="61">
        <v>0.75</v>
      </c>
      <c r="I217" s="63">
        <f t="shared" si="34"/>
        <v>3</v>
      </c>
      <c r="J217" s="64"/>
    </row>
    <row r="218" spans="1:11" s="65" customFormat="1" ht="16.899999999999999" customHeight="1" x14ac:dyDescent="0.25">
      <c r="A218" s="56"/>
      <c r="B218" s="57" t="s">
        <v>573</v>
      </c>
      <c r="C218" s="58">
        <v>1</v>
      </c>
      <c r="D218" s="59" t="s">
        <v>7</v>
      </c>
      <c r="E218" s="60">
        <v>1</v>
      </c>
      <c r="F218" s="61">
        <v>4</v>
      </c>
      <c r="G218" s="62"/>
      <c r="H218" s="61">
        <v>0.75</v>
      </c>
      <c r="I218" s="63">
        <f t="shared" si="34"/>
        <v>3</v>
      </c>
      <c r="J218" s="64"/>
    </row>
    <row r="219" spans="1:11" s="65" customFormat="1" ht="16.899999999999999" customHeight="1" x14ac:dyDescent="0.25">
      <c r="A219" s="56"/>
      <c r="B219" s="57" t="s">
        <v>574</v>
      </c>
      <c r="C219" s="58">
        <v>1</v>
      </c>
      <c r="D219" s="59" t="s">
        <v>7</v>
      </c>
      <c r="E219" s="60">
        <v>1</v>
      </c>
      <c r="F219" s="61">
        <v>4</v>
      </c>
      <c r="G219" s="62"/>
      <c r="H219" s="61">
        <v>0.75</v>
      </c>
      <c r="I219" s="63">
        <f t="shared" si="34"/>
        <v>3</v>
      </c>
      <c r="J219" s="64"/>
    </row>
    <row r="220" spans="1:11" s="65" customFormat="1" ht="16.899999999999999" customHeight="1" x14ac:dyDescent="0.25">
      <c r="A220" s="56"/>
      <c r="B220" s="57" t="s">
        <v>588</v>
      </c>
      <c r="C220" s="58">
        <v>1</v>
      </c>
      <c r="D220" s="59" t="s">
        <v>7</v>
      </c>
      <c r="E220" s="60">
        <v>-5</v>
      </c>
      <c r="F220" s="61">
        <v>4</v>
      </c>
      <c r="G220" s="62"/>
      <c r="H220" s="61">
        <v>0.2</v>
      </c>
      <c r="I220" s="63">
        <f t="shared" si="34"/>
        <v>-4</v>
      </c>
      <c r="J220" s="64"/>
    </row>
    <row r="221" spans="1:11" s="131" customFormat="1" ht="16.899999999999999" customHeight="1" x14ac:dyDescent="0.25">
      <c r="A221" s="122"/>
      <c r="B221" s="123"/>
      <c r="C221" s="124"/>
      <c r="D221" s="125"/>
      <c r="E221" s="126"/>
      <c r="F221" s="127"/>
      <c r="G221" s="128"/>
      <c r="H221" s="147" t="s">
        <v>8</v>
      </c>
      <c r="I221" s="148">
        <f>SUM(I215:I220)</f>
        <v>11</v>
      </c>
      <c r="J221" s="149" t="s">
        <v>625</v>
      </c>
    </row>
    <row r="222" spans="1:11" s="18" customFormat="1" ht="94.5" x14ac:dyDescent="0.25">
      <c r="A222" s="39">
        <v>18</v>
      </c>
      <c r="B222" s="135" t="s">
        <v>355</v>
      </c>
      <c r="C222" s="41"/>
      <c r="D222" s="42"/>
      <c r="E222" s="43"/>
      <c r="F222" s="136"/>
      <c r="G222" s="136"/>
      <c r="H222" s="136"/>
      <c r="I222" s="137"/>
      <c r="J222" s="134"/>
    </row>
    <row r="223" spans="1:11" s="90" customFormat="1" ht="16.899999999999999" customHeight="1" x14ac:dyDescent="0.25">
      <c r="A223" s="81"/>
      <c r="B223" s="82" t="s">
        <v>356</v>
      </c>
      <c r="C223" s="83">
        <v>2</v>
      </c>
      <c r="D223" s="84" t="s">
        <v>7</v>
      </c>
      <c r="E223" s="85">
        <v>4</v>
      </c>
      <c r="F223" s="86">
        <v>10.4</v>
      </c>
      <c r="G223" s="86">
        <v>0.15</v>
      </c>
      <c r="H223" s="86"/>
      <c r="I223" s="87">
        <f t="shared" ref="I223:I232" si="35">PRODUCT(C223:H223)</f>
        <v>12.48</v>
      </c>
      <c r="J223" s="88"/>
      <c r="K223" s="89"/>
    </row>
    <row r="224" spans="1:11" s="90" customFormat="1" ht="16.899999999999999" customHeight="1" x14ac:dyDescent="0.25">
      <c r="A224" s="81"/>
      <c r="B224" s="82" t="s">
        <v>327</v>
      </c>
      <c r="C224" s="83">
        <v>4</v>
      </c>
      <c r="D224" s="84" t="s">
        <v>7</v>
      </c>
      <c r="E224" s="85">
        <v>4</v>
      </c>
      <c r="F224" s="86">
        <v>0.84</v>
      </c>
      <c r="G224" s="86">
        <v>0.15</v>
      </c>
      <c r="H224" s="86"/>
      <c r="I224" s="87">
        <f t="shared" si="35"/>
        <v>2.016</v>
      </c>
      <c r="J224" s="88"/>
      <c r="K224" s="89"/>
    </row>
    <row r="225" spans="1:11" s="90" customFormat="1" ht="16.899999999999999" customHeight="1" x14ac:dyDescent="0.25">
      <c r="A225" s="81"/>
      <c r="B225" s="82" t="s">
        <v>328</v>
      </c>
      <c r="C225" s="83">
        <v>1</v>
      </c>
      <c r="D225" s="84" t="s">
        <v>7</v>
      </c>
      <c r="E225" s="85">
        <v>2</v>
      </c>
      <c r="F225" s="133">
        <v>4</v>
      </c>
      <c r="G225" s="86">
        <v>0.15</v>
      </c>
      <c r="H225" s="86"/>
      <c r="I225" s="87">
        <f t="shared" si="35"/>
        <v>1.2</v>
      </c>
      <c r="J225" s="88"/>
      <c r="K225" s="89"/>
    </row>
    <row r="226" spans="1:11" s="90" customFormat="1" ht="16.899999999999999" customHeight="1" x14ac:dyDescent="0.25">
      <c r="A226" s="81"/>
      <c r="B226" s="82" t="s">
        <v>329</v>
      </c>
      <c r="C226" s="83">
        <v>1</v>
      </c>
      <c r="D226" s="84" t="s">
        <v>7</v>
      </c>
      <c r="E226" s="85">
        <v>2</v>
      </c>
      <c r="F226" s="133">
        <v>55.3</v>
      </c>
      <c r="G226" s="86">
        <v>0.15</v>
      </c>
      <c r="H226" s="86"/>
      <c r="I226" s="87">
        <f t="shared" si="35"/>
        <v>16.59</v>
      </c>
      <c r="J226" s="88"/>
      <c r="K226" s="89"/>
    </row>
    <row r="227" spans="1:11" s="90" customFormat="1" ht="16.899999999999999" customHeight="1" x14ac:dyDescent="0.25">
      <c r="A227" s="81"/>
      <c r="B227" s="82" t="s">
        <v>330</v>
      </c>
      <c r="C227" s="83">
        <v>2</v>
      </c>
      <c r="D227" s="84" t="s">
        <v>7</v>
      </c>
      <c r="E227" s="85">
        <v>-4</v>
      </c>
      <c r="F227" s="86">
        <v>2.2999999999999998</v>
      </c>
      <c r="G227" s="86">
        <v>0.15</v>
      </c>
      <c r="H227" s="86"/>
      <c r="I227" s="87">
        <f t="shared" si="35"/>
        <v>-2.76</v>
      </c>
      <c r="J227" s="88"/>
      <c r="K227" s="89"/>
    </row>
    <row r="228" spans="1:11" s="90" customFormat="1" ht="16.899999999999999" customHeight="1" x14ac:dyDescent="0.25">
      <c r="A228" s="81"/>
      <c r="B228" s="82" t="s">
        <v>321</v>
      </c>
      <c r="C228" s="83">
        <v>4</v>
      </c>
      <c r="D228" s="84" t="s">
        <v>7</v>
      </c>
      <c r="E228" s="85">
        <v>4</v>
      </c>
      <c r="F228" s="86">
        <v>1.06</v>
      </c>
      <c r="G228" s="86">
        <v>1.06</v>
      </c>
      <c r="H228" s="86"/>
      <c r="I228" s="87">
        <f t="shared" si="35"/>
        <v>17.977600000000002</v>
      </c>
      <c r="J228" s="88"/>
      <c r="K228" s="89"/>
    </row>
    <row r="229" spans="1:11" s="90" customFormat="1" ht="16.899999999999999" customHeight="1" x14ac:dyDescent="0.25">
      <c r="A229" s="81"/>
      <c r="B229" s="82" t="s">
        <v>352</v>
      </c>
      <c r="C229" s="83">
        <v>1</v>
      </c>
      <c r="D229" s="84" t="s">
        <v>7</v>
      </c>
      <c r="E229" s="85">
        <v>2</v>
      </c>
      <c r="F229" s="86">
        <v>1.06</v>
      </c>
      <c r="G229" s="86">
        <v>1.06</v>
      </c>
      <c r="H229" s="86"/>
      <c r="I229" s="87">
        <f t="shared" si="35"/>
        <v>2.2472000000000003</v>
      </c>
      <c r="J229" s="88"/>
      <c r="K229" s="89"/>
    </row>
    <row r="230" spans="1:11" s="90" customFormat="1" ht="16.899999999999999" customHeight="1" x14ac:dyDescent="0.25">
      <c r="A230" s="81"/>
      <c r="B230" s="82" t="s">
        <v>322</v>
      </c>
      <c r="C230" s="83">
        <v>1</v>
      </c>
      <c r="D230" s="84" t="s">
        <v>7</v>
      </c>
      <c r="E230" s="85">
        <v>14</v>
      </c>
      <c r="F230" s="86">
        <v>1.06</v>
      </c>
      <c r="G230" s="86">
        <v>1.06</v>
      </c>
      <c r="H230" s="86"/>
      <c r="I230" s="87">
        <f t="shared" si="35"/>
        <v>15.730400000000001</v>
      </c>
      <c r="J230" s="88"/>
      <c r="K230" s="89"/>
    </row>
    <row r="231" spans="1:11" s="90" customFormat="1" ht="16.899999999999999" customHeight="1" x14ac:dyDescent="0.25">
      <c r="A231" s="81"/>
      <c r="B231" s="82" t="s">
        <v>323</v>
      </c>
      <c r="C231" s="83">
        <v>1</v>
      </c>
      <c r="D231" s="84" t="s">
        <v>7</v>
      </c>
      <c r="E231" s="85">
        <v>2</v>
      </c>
      <c r="F231" s="86">
        <v>1.06</v>
      </c>
      <c r="G231" s="86">
        <v>1.06</v>
      </c>
      <c r="H231" s="86"/>
      <c r="I231" s="87">
        <f t="shared" si="35"/>
        <v>2.2472000000000003</v>
      </c>
      <c r="J231" s="88"/>
      <c r="K231" s="89"/>
    </row>
    <row r="232" spans="1:11" s="90" customFormat="1" ht="16.899999999999999" customHeight="1" x14ac:dyDescent="0.25">
      <c r="A232" s="81"/>
      <c r="B232" s="82" t="s">
        <v>324</v>
      </c>
      <c r="C232" s="83">
        <v>2</v>
      </c>
      <c r="D232" s="84" t="s">
        <v>7</v>
      </c>
      <c r="E232" s="85">
        <v>4</v>
      </c>
      <c r="F232" s="86">
        <v>0.91</v>
      </c>
      <c r="G232" s="86">
        <v>0.91</v>
      </c>
      <c r="H232" s="86"/>
      <c r="I232" s="87">
        <f t="shared" si="35"/>
        <v>6.6248000000000005</v>
      </c>
      <c r="J232" s="88"/>
      <c r="K232" s="89"/>
    </row>
    <row r="233" spans="1:11" s="90" customFormat="1" ht="16.899999999999999" customHeight="1" x14ac:dyDescent="0.25">
      <c r="A233" s="81"/>
      <c r="B233" s="82"/>
      <c r="C233" s="83"/>
      <c r="D233" s="84"/>
      <c r="E233" s="85"/>
      <c r="F233" s="86"/>
      <c r="G233" s="86"/>
      <c r="H233" s="86" t="s">
        <v>8</v>
      </c>
      <c r="I233" s="87">
        <f>SUM(I223:I232)</f>
        <v>74.353200000000015</v>
      </c>
      <c r="J233" s="88"/>
      <c r="K233" s="89"/>
    </row>
    <row r="234" spans="1:11" s="55" customFormat="1" ht="16.899999999999999" customHeight="1" x14ac:dyDescent="0.25">
      <c r="A234" s="47"/>
      <c r="B234" s="157"/>
      <c r="C234" s="93"/>
      <c r="D234" s="94"/>
      <c r="E234" s="95"/>
      <c r="F234" s="96"/>
      <c r="G234" s="97"/>
      <c r="H234" s="100" t="s">
        <v>9</v>
      </c>
      <c r="I234" s="101">
        <v>74.400000000000006</v>
      </c>
      <c r="J234" s="68" t="s">
        <v>625</v>
      </c>
    </row>
    <row r="235" spans="1:11" s="117" customFormat="1" ht="112.15" customHeight="1" x14ac:dyDescent="0.25">
      <c r="A235" s="71">
        <v>19</v>
      </c>
      <c r="B235" s="72" t="s">
        <v>633</v>
      </c>
      <c r="C235" s="158"/>
      <c r="D235" s="159"/>
      <c r="E235" s="160"/>
      <c r="F235" s="161"/>
      <c r="G235" s="161"/>
      <c r="H235" s="162"/>
      <c r="I235" s="163"/>
      <c r="J235" s="164"/>
    </row>
    <row r="236" spans="1:11" s="65" customFormat="1" ht="16.899999999999999" customHeight="1" x14ac:dyDescent="0.25">
      <c r="A236" s="56"/>
      <c r="B236" s="57" t="s">
        <v>526</v>
      </c>
      <c r="C236" s="58">
        <v>4</v>
      </c>
      <c r="D236" s="59" t="s">
        <v>7</v>
      </c>
      <c r="E236" s="60">
        <v>4</v>
      </c>
      <c r="F236" s="61">
        <v>3</v>
      </c>
      <c r="G236" s="61">
        <v>2.4</v>
      </c>
      <c r="H236" s="61"/>
      <c r="I236" s="63">
        <f t="shared" ref="I236:I237" si="36">PRODUCT(C236:H236)</f>
        <v>115.19999999999999</v>
      </c>
      <c r="J236" s="64"/>
    </row>
    <row r="237" spans="1:11" s="65" customFormat="1" ht="16.899999999999999" customHeight="1" x14ac:dyDescent="0.25">
      <c r="A237" s="56"/>
      <c r="B237" s="57" t="s">
        <v>526</v>
      </c>
      <c r="C237" s="58">
        <v>1</v>
      </c>
      <c r="D237" s="59" t="s">
        <v>7</v>
      </c>
      <c r="E237" s="60">
        <v>2</v>
      </c>
      <c r="F237" s="61">
        <v>3</v>
      </c>
      <c r="G237" s="61">
        <v>2.4</v>
      </c>
      <c r="H237" s="61"/>
      <c r="I237" s="63">
        <f t="shared" si="36"/>
        <v>14.399999999999999</v>
      </c>
      <c r="J237" s="64"/>
    </row>
    <row r="238" spans="1:11" s="117" customFormat="1" ht="16.899999999999999" customHeight="1" x14ac:dyDescent="0.25">
      <c r="A238" s="165"/>
      <c r="B238" s="108"/>
      <c r="C238" s="158"/>
      <c r="D238" s="159"/>
      <c r="E238" s="160"/>
      <c r="F238" s="161"/>
      <c r="G238" s="161"/>
      <c r="H238" s="162" t="s">
        <v>8</v>
      </c>
      <c r="I238" s="163">
        <f>SUM(I236:I237)</f>
        <v>129.6</v>
      </c>
      <c r="J238" s="68" t="s">
        <v>625</v>
      </c>
    </row>
    <row r="239" spans="1:11" s="429" customFormat="1" ht="110.25" hidden="1" x14ac:dyDescent="0.25">
      <c r="A239" s="420">
        <v>20</v>
      </c>
      <c r="B239" s="421" t="s">
        <v>398</v>
      </c>
      <c r="C239" s="422"/>
      <c r="D239" s="423"/>
      <c r="E239" s="424"/>
      <c r="F239" s="425"/>
      <c r="G239" s="425"/>
      <c r="H239" s="426"/>
      <c r="I239" s="427"/>
      <c r="J239" s="428"/>
    </row>
    <row r="240" spans="1:11" s="437" customFormat="1" ht="16.899999999999999" hidden="1" customHeight="1" x14ac:dyDescent="0.25">
      <c r="A240" s="420"/>
      <c r="B240" s="430" t="s">
        <v>587</v>
      </c>
      <c r="C240" s="431">
        <v>4</v>
      </c>
      <c r="D240" s="432" t="s">
        <v>7</v>
      </c>
      <c r="E240" s="433">
        <v>12</v>
      </c>
      <c r="F240" s="434">
        <v>1.4</v>
      </c>
      <c r="G240" s="434">
        <v>0.93</v>
      </c>
      <c r="H240" s="434">
        <v>0.15</v>
      </c>
      <c r="I240" s="435">
        <f>PRODUCT(C240:H240)</f>
        <v>9.3743999999999996</v>
      </c>
      <c r="J240" s="436"/>
    </row>
    <row r="241" spans="1:10" s="437" customFormat="1" ht="16.899999999999999" hidden="1" customHeight="1" x14ac:dyDescent="0.25">
      <c r="A241" s="420"/>
      <c r="B241" s="430" t="s">
        <v>580</v>
      </c>
      <c r="C241" s="431">
        <v>1</v>
      </c>
      <c r="D241" s="432" t="s">
        <v>7</v>
      </c>
      <c r="E241" s="433">
        <v>6</v>
      </c>
      <c r="F241" s="434">
        <v>1.4</v>
      </c>
      <c r="G241" s="434">
        <v>0.93</v>
      </c>
      <c r="H241" s="434">
        <v>0.15</v>
      </c>
      <c r="I241" s="435">
        <f>PRODUCT(C241:H241)</f>
        <v>1.1718</v>
      </c>
      <c r="J241" s="436"/>
    </row>
    <row r="242" spans="1:10" s="429" customFormat="1" ht="16.899999999999999" hidden="1" customHeight="1" x14ac:dyDescent="0.25">
      <c r="A242" s="438"/>
      <c r="B242" s="421"/>
      <c r="C242" s="422"/>
      <c r="D242" s="423"/>
      <c r="E242" s="424"/>
      <c r="F242" s="425"/>
      <c r="G242" s="425"/>
      <c r="H242" s="425" t="s">
        <v>8</v>
      </c>
      <c r="I242" s="439">
        <f>SUM(I240:I241)</f>
        <v>10.546199999999999</v>
      </c>
      <c r="J242" s="440"/>
    </row>
    <row r="243" spans="1:10" s="429" customFormat="1" ht="16.899999999999999" hidden="1" customHeight="1" x14ac:dyDescent="0.25">
      <c r="A243" s="438"/>
      <c r="B243" s="421"/>
      <c r="C243" s="422"/>
      <c r="D243" s="423"/>
      <c r="E243" s="424"/>
      <c r="F243" s="425"/>
      <c r="G243" s="425"/>
      <c r="H243" s="426" t="s">
        <v>9</v>
      </c>
      <c r="I243" s="427">
        <v>10.6</v>
      </c>
      <c r="J243" s="428" t="s">
        <v>624</v>
      </c>
    </row>
    <row r="244" spans="1:10" s="175" customFormat="1" ht="110.25" x14ac:dyDescent="0.25">
      <c r="A244" s="74">
        <v>20</v>
      </c>
      <c r="B244" s="168" t="s">
        <v>757</v>
      </c>
      <c r="C244" s="169"/>
      <c r="D244" s="170"/>
      <c r="E244" s="171"/>
      <c r="F244" s="172"/>
      <c r="G244" s="172"/>
      <c r="H244" s="172"/>
      <c r="I244" s="173"/>
      <c r="J244" s="174"/>
    </row>
    <row r="245" spans="1:10" s="117" customFormat="1" ht="16.899999999999999" customHeight="1" x14ac:dyDescent="0.25">
      <c r="A245" s="107"/>
      <c r="B245" s="451" t="s">
        <v>726</v>
      </c>
      <c r="C245" s="109"/>
      <c r="D245" s="110"/>
      <c r="E245" s="111"/>
      <c r="F245" s="112"/>
      <c r="G245" s="112"/>
      <c r="H245" s="114"/>
      <c r="I245" s="115"/>
      <c r="J245" s="116"/>
    </row>
    <row r="246" spans="1:10" s="117" customFormat="1" ht="16.899999999999999" customHeight="1" x14ac:dyDescent="0.25">
      <c r="A246" s="107"/>
      <c r="B246" s="108" t="s">
        <v>384</v>
      </c>
      <c r="C246" s="109">
        <v>2</v>
      </c>
      <c r="D246" s="110" t="s">
        <v>7</v>
      </c>
      <c r="E246" s="111">
        <v>1</v>
      </c>
      <c r="F246" s="112">
        <v>10.96</v>
      </c>
      <c r="G246" s="113">
        <v>6.4950000000000001</v>
      </c>
      <c r="H246" s="114"/>
      <c r="I246" s="115">
        <f t="shared" ref="I246:I251" si="37">PRODUCT(C246:H246)</f>
        <v>142.37040000000002</v>
      </c>
      <c r="J246" s="116"/>
    </row>
    <row r="247" spans="1:10" s="117" customFormat="1" ht="16.899999999999999" customHeight="1" x14ac:dyDescent="0.25">
      <c r="A247" s="107"/>
      <c r="B247" s="108" t="s">
        <v>305</v>
      </c>
      <c r="C247" s="109">
        <v>2</v>
      </c>
      <c r="D247" s="110" t="s">
        <v>7</v>
      </c>
      <c r="E247" s="111">
        <v>-2</v>
      </c>
      <c r="F247" s="112">
        <v>1.75</v>
      </c>
      <c r="G247" s="112">
        <v>1.55</v>
      </c>
      <c r="H247" s="114"/>
      <c r="I247" s="115">
        <f t="shared" si="37"/>
        <v>-10.85</v>
      </c>
      <c r="J247" s="116"/>
    </row>
    <row r="248" spans="1:10" s="117" customFormat="1" ht="16.899999999999999" customHeight="1" x14ac:dyDescent="0.25">
      <c r="A248" s="107"/>
      <c r="B248" s="108" t="s">
        <v>383</v>
      </c>
      <c r="C248" s="109">
        <v>2</v>
      </c>
      <c r="D248" s="110" t="s">
        <v>7</v>
      </c>
      <c r="E248" s="111">
        <v>1</v>
      </c>
      <c r="F248" s="112">
        <v>23.95</v>
      </c>
      <c r="G248" s="113"/>
      <c r="H248" s="114">
        <v>0.23</v>
      </c>
      <c r="I248" s="115">
        <f t="shared" si="37"/>
        <v>11.016999999999999</v>
      </c>
      <c r="J248" s="116"/>
    </row>
    <row r="249" spans="1:10" s="117" customFormat="1" ht="16.899999999999999" customHeight="1" x14ac:dyDescent="0.25">
      <c r="A249" s="107"/>
      <c r="B249" s="108" t="s">
        <v>385</v>
      </c>
      <c r="C249" s="109">
        <v>2</v>
      </c>
      <c r="D249" s="110" t="s">
        <v>7</v>
      </c>
      <c r="E249" s="111">
        <v>2</v>
      </c>
      <c r="F249" s="113">
        <v>5.3650000000000002</v>
      </c>
      <c r="G249" s="113">
        <v>6.7249999999999996</v>
      </c>
      <c r="H249" s="114"/>
      <c r="I249" s="115">
        <f t="shared" si="37"/>
        <v>144.3185</v>
      </c>
      <c r="J249" s="116"/>
    </row>
    <row r="250" spans="1:10" s="117" customFormat="1" ht="16.899999999999999" customHeight="1" x14ac:dyDescent="0.25">
      <c r="A250" s="107"/>
      <c r="B250" s="108" t="s">
        <v>305</v>
      </c>
      <c r="C250" s="109">
        <v>2</v>
      </c>
      <c r="D250" s="110" t="s">
        <v>7</v>
      </c>
      <c r="E250" s="111">
        <v>-2</v>
      </c>
      <c r="F250" s="112">
        <v>1.75</v>
      </c>
      <c r="G250" s="112">
        <v>1.55</v>
      </c>
      <c r="H250" s="114"/>
      <c r="I250" s="115">
        <f t="shared" si="37"/>
        <v>-10.85</v>
      </c>
      <c r="J250" s="116"/>
    </row>
    <row r="251" spans="1:10" s="117" customFormat="1" ht="16.899999999999999" customHeight="1" x14ac:dyDescent="0.25">
      <c r="A251" s="107"/>
      <c r="B251" s="108" t="s">
        <v>383</v>
      </c>
      <c r="C251" s="109">
        <v>2</v>
      </c>
      <c r="D251" s="110" t="s">
        <v>7</v>
      </c>
      <c r="E251" s="111">
        <v>2</v>
      </c>
      <c r="F251" s="113">
        <v>18.815000000000001</v>
      </c>
      <c r="G251" s="113"/>
      <c r="H251" s="114">
        <v>0.23</v>
      </c>
      <c r="I251" s="115">
        <f t="shared" si="37"/>
        <v>17.309800000000003</v>
      </c>
      <c r="J251" s="116"/>
    </row>
    <row r="252" spans="1:10" s="117" customFormat="1" ht="16.899999999999999" customHeight="1" x14ac:dyDescent="0.25">
      <c r="A252" s="107"/>
      <c r="B252" s="451" t="s">
        <v>727</v>
      </c>
      <c r="C252" s="109"/>
      <c r="D252" s="110"/>
      <c r="E252" s="111"/>
      <c r="F252" s="112"/>
      <c r="G252" s="112"/>
      <c r="H252" s="114"/>
      <c r="I252" s="115"/>
      <c r="J252" s="116"/>
    </row>
    <row r="253" spans="1:10" s="117" customFormat="1" ht="16.899999999999999" customHeight="1" x14ac:dyDescent="0.25">
      <c r="A253" s="107"/>
      <c r="B253" s="108" t="s">
        <v>384</v>
      </c>
      <c r="C253" s="109">
        <v>2</v>
      </c>
      <c r="D253" s="110" t="s">
        <v>7</v>
      </c>
      <c r="E253" s="111">
        <v>1</v>
      </c>
      <c r="F253" s="112">
        <v>10.96</v>
      </c>
      <c r="G253" s="112">
        <v>5.5</v>
      </c>
      <c r="H253" s="114"/>
      <c r="I253" s="115">
        <f t="shared" ref="I253:I258" si="38">PRODUCT(C253:H253)</f>
        <v>120.56</v>
      </c>
      <c r="J253" s="116"/>
    </row>
    <row r="254" spans="1:10" s="117" customFormat="1" ht="16.899999999999999" customHeight="1" x14ac:dyDescent="0.25">
      <c r="A254" s="107"/>
      <c r="B254" s="108" t="s">
        <v>305</v>
      </c>
      <c r="C254" s="109">
        <v>2</v>
      </c>
      <c r="D254" s="110" t="s">
        <v>7</v>
      </c>
      <c r="E254" s="111">
        <v>-2</v>
      </c>
      <c r="F254" s="112">
        <v>1.75</v>
      </c>
      <c r="G254" s="112">
        <v>1.55</v>
      </c>
      <c r="H254" s="114"/>
      <c r="I254" s="115">
        <f t="shared" si="38"/>
        <v>-10.85</v>
      </c>
      <c r="J254" s="116"/>
    </row>
    <row r="255" spans="1:10" s="117" customFormat="1" ht="16.899999999999999" customHeight="1" x14ac:dyDescent="0.25">
      <c r="A255" s="107"/>
      <c r="B255" s="108" t="s">
        <v>383</v>
      </c>
      <c r="C255" s="109">
        <v>2</v>
      </c>
      <c r="D255" s="110" t="s">
        <v>7</v>
      </c>
      <c r="E255" s="111">
        <v>1</v>
      </c>
      <c r="F255" s="112">
        <v>23.95</v>
      </c>
      <c r="G255" s="113"/>
      <c r="H255" s="114">
        <v>0.23</v>
      </c>
      <c r="I255" s="115">
        <f t="shared" si="38"/>
        <v>11.016999999999999</v>
      </c>
      <c r="J255" s="116"/>
    </row>
    <row r="256" spans="1:10" s="117" customFormat="1" ht="16.899999999999999" customHeight="1" x14ac:dyDescent="0.25">
      <c r="A256" s="107"/>
      <c r="B256" s="108" t="s">
        <v>385</v>
      </c>
      <c r="C256" s="109">
        <v>2</v>
      </c>
      <c r="D256" s="110" t="s">
        <v>7</v>
      </c>
      <c r="E256" s="111">
        <v>2</v>
      </c>
      <c r="F256" s="113">
        <v>5.3650000000000002</v>
      </c>
      <c r="G256" s="112">
        <v>5.6</v>
      </c>
      <c r="H256" s="114"/>
      <c r="I256" s="115">
        <f t="shared" si="38"/>
        <v>120.176</v>
      </c>
      <c r="J256" s="116"/>
    </row>
    <row r="257" spans="1:10" s="117" customFormat="1" ht="16.899999999999999" customHeight="1" x14ac:dyDescent="0.25">
      <c r="A257" s="107"/>
      <c r="B257" s="108" t="s">
        <v>305</v>
      </c>
      <c r="C257" s="109">
        <v>2</v>
      </c>
      <c r="D257" s="110" t="s">
        <v>7</v>
      </c>
      <c r="E257" s="111">
        <v>-2</v>
      </c>
      <c r="F257" s="112">
        <v>1.75</v>
      </c>
      <c r="G257" s="112">
        <v>1.55</v>
      </c>
      <c r="H257" s="114"/>
      <c r="I257" s="115">
        <f t="shared" si="38"/>
        <v>-10.85</v>
      </c>
      <c r="J257" s="116"/>
    </row>
    <row r="258" spans="1:10" s="117" customFormat="1" ht="16.899999999999999" customHeight="1" x14ac:dyDescent="0.25">
      <c r="A258" s="107"/>
      <c r="B258" s="108" t="s">
        <v>383</v>
      </c>
      <c r="C258" s="109">
        <v>2</v>
      </c>
      <c r="D258" s="110" t="s">
        <v>7</v>
      </c>
      <c r="E258" s="111">
        <v>2</v>
      </c>
      <c r="F258" s="113">
        <v>18.815000000000001</v>
      </c>
      <c r="G258" s="113"/>
      <c r="H258" s="114">
        <v>0.23</v>
      </c>
      <c r="I258" s="115">
        <f t="shared" si="38"/>
        <v>17.309800000000003</v>
      </c>
      <c r="J258" s="116"/>
    </row>
    <row r="259" spans="1:10" s="117" customFormat="1" ht="16.899999999999999" customHeight="1" x14ac:dyDescent="0.25">
      <c r="A259" s="107"/>
      <c r="B259" s="118"/>
      <c r="C259" s="109"/>
      <c r="D259" s="110"/>
      <c r="E259" s="111"/>
      <c r="F259" s="114"/>
      <c r="G259" s="114"/>
      <c r="H259" s="114" t="s">
        <v>8</v>
      </c>
      <c r="I259" s="119">
        <f>SUM(I246:I258)</f>
        <v>540.67849999999999</v>
      </c>
      <c r="J259" s="116"/>
    </row>
    <row r="260" spans="1:10" s="117" customFormat="1" ht="16.899999999999999" customHeight="1" x14ac:dyDescent="0.25">
      <c r="A260" s="107"/>
      <c r="B260" s="118"/>
      <c r="C260" s="109"/>
      <c r="D260" s="110"/>
      <c r="E260" s="111"/>
      <c r="F260" s="114"/>
      <c r="G260" s="114"/>
      <c r="H260" s="120" t="s">
        <v>9</v>
      </c>
      <c r="I260" s="121">
        <v>540.70000000000005</v>
      </c>
      <c r="J260" s="68" t="s">
        <v>625</v>
      </c>
    </row>
    <row r="261" spans="1:10" s="65" customFormat="1" ht="94.5" x14ac:dyDescent="0.25">
      <c r="A261" s="71">
        <v>21</v>
      </c>
      <c r="B261" s="72" t="s">
        <v>339</v>
      </c>
      <c r="C261" s="58"/>
      <c r="D261" s="59"/>
      <c r="E261" s="60"/>
      <c r="F261" s="61"/>
      <c r="G261" s="61"/>
      <c r="H261" s="61"/>
      <c r="I261" s="63"/>
      <c r="J261" s="64"/>
    </row>
    <row r="262" spans="1:10" s="65" customFormat="1" ht="16.899999999999999" customHeight="1" x14ac:dyDescent="0.25">
      <c r="A262" s="56"/>
      <c r="B262" s="57" t="s">
        <v>379</v>
      </c>
      <c r="C262" s="58">
        <v>17</v>
      </c>
      <c r="D262" s="59" t="s">
        <v>7</v>
      </c>
      <c r="E262" s="60">
        <v>2</v>
      </c>
      <c r="F262" s="61">
        <v>0.4</v>
      </c>
      <c r="G262" s="62"/>
      <c r="H262" s="61">
        <v>0.3</v>
      </c>
      <c r="I262" s="63">
        <f>PRODUCT(C262:H262)</f>
        <v>4.08</v>
      </c>
      <c r="J262" s="64"/>
    </row>
    <row r="263" spans="1:10" s="65" customFormat="1" ht="16.899999999999999" customHeight="1" x14ac:dyDescent="0.25">
      <c r="A263" s="56"/>
      <c r="B263" s="57" t="s">
        <v>507</v>
      </c>
      <c r="C263" s="58"/>
      <c r="D263" s="59"/>
      <c r="E263" s="60"/>
      <c r="F263" s="61"/>
      <c r="G263" s="62"/>
      <c r="H263" s="61"/>
      <c r="I263" s="63"/>
      <c r="J263" s="64"/>
    </row>
    <row r="264" spans="1:10" s="65" customFormat="1" ht="16.899999999999999" customHeight="1" x14ac:dyDescent="0.25">
      <c r="A264" s="56"/>
      <c r="B264" s="57" t="s">
        <v>626</v>
      </c>
      <c r="C264" s="58">
        <v>5</v>
      </c>
      <c r="D264" s="59" t="s">
        <v>7</v>
      </c>
      <c r="E264" s="60">
        <v>2</v>
      </c>
      <c r="F264" s="61">
        <v>3</v>
      </c>
      <c r="G264" s="61">
        <v>0.23</v>
      </c>
      <c r="H264" s="61"/>
      <c r="I264" s="63">
        <f t="shared" ref="I264:I269" si="39">PRODUCT(C264:H264)</f>
        <v>6.9</v>
      </c>
      <c r="J264" s="64"/>
    </row>
    <row r="265" spans="1:10" s="65" customFormat="1" ht="16.899999999999999" customHeight="1" x14ac:dyDescent="0.25">
      <c r="A265" s="56"/>
      <c r="B265" s="57" t="s">
        <v>491</v>
      </c>
      <c r="C265" s="58">
        <v>1</v>
      </c>
      <c r="D265" s="59" t="s">
        <v>7</v>
      </c>
      <c r="E265" s="60">
        <v>1</v>
      </c>
      <c r="F265" s="61">
        <v>1.1000000000000001</v>
      </c>
      <c r="G265" s="61">
        <v>0.5</v>
      </c>
      <c r="H265" s="61"/>
      <c r="I265" s="63">
        <f t="shared" si="39"/>
        <v>0.55000000000000004</v>
      </c>
      <c r="J265" s="64"/>
    </row>
    <row r="266" spans="1:10" s="65" customFormat="1" ht="16.899999999999999" customHeight="1" x14ac:dyDescent="0.25">
      <c r="A266" s="56"/>
      <c r="B266" s="57" t="s">
        <v>501</v>
      </c>
      <c r="C266" s="58">
        <v>1</v>
      </c>
      <c r="D266" s="59" t="s">
        <v>7</v>
      </c>
      <c r="E266" s="60">
        <v>1</v>
      </c>
      <c r="F266" s="61">
        <v>1</v>
      </c>
      <c r="G266" s="62"/>
      <c r="H266" s="61">
        <v>0.5</v>
      </c>
      <c r="I266" s="63">
        <f t="shared" si="39"/>
        <v>0.5</v>
      </c>
      <c r="J266" s="64"/>
    </row>
    <row r="267" spans="1:10" s="65" customFormat="1" ht="16.899999999999999" customHeight="1" x14ac:dyDescent="0.25">
      <c r="A267" s="56"/>
      <c r="B267" s="57" t="s">
        <v>493</v>
      </c>
      <c r="C267" s="58">
        <v>1</v>
      </c>
      <c r="D267" s="59" t="s">
        <v>7</v>
      </c>
      <c r="E267" s="60">
        <v>2</v>
      </c>
      <c r="F267" s="61">
        <v>1.1000000000000001</v>
      </c>
      <c r="G267" s="61">
        <v>0.5</v>
      </c>
      <c r="H267" s="61"/>
      <c r="I267" s="63">
        <f t="shared" si="39"/>
        <v>1.1000000000000001</v>
      </c>
      <c r="J267" s="64"/>
    </row>
    <row r="268" spans="1:10" s="65" customFormat="1" ht="16.899999999999999" customHeight="1" x14ac:dyDescent="0.25">
      <c r="A268" s="56"/>
      <c r="B268" s="57" t="s">
        <v>500</v>
      </c>
      <c r="C268" s="58">
        <v>1</v>
      </c>
      <c r="D268" s="59" t="s">
        <v>7</v>
      </c>
      <c r="E268" s="60">
        <v>1</v>
      </c>
      <c r="F268" s="61">
        <v>2</v>
      </c>
      <c r="G268" s="61">
        <v>0.6</v>
      </c>
      <c r="H268" s="61"/>
      <c r="I268" s="63">
        <f t="shared" si="39"/>
        <v>1.2</v>
      </c>
      <c r="J268" s="64"/>
    </row>
    <row r="269" spans="1:10" s="65" customFormat="1" ht="16.899999999999999" customHeight="1" x14ac:dyDescent="0.25">
      <c r="A269" s="56"/>
      <c r="B269" s="57" t="s">
        <v>628</v>
      </c>
      <c r="C269" s="58">
        <v>1</v>
      </c>
      <c r="D269" s="59" t="s">
        <v>7</v>
      </c>
      <c r="E269" s="60">
        <v>1</v>
      </c>
      <c r="F269" s="61">
        <v>1</v>
      </c>
      <c r="G269" s="61">
        <v>0.5</v>
      </c>
      <c r="H269" s="61"/>
      <c r="I269" s="63">
        <f t="shared" si="39"/>
        <v>0.5</v>
      </c>
      <c r="J269" s="64"/>
    </row>
    <row r="270" spans="1:10" s="65" customFormat="1" ht="16.899999999999999" customHeight="1" x14ac:dyDescent="0.25">
      <c r="A270" s="56"/>
      <c r="B270" s="57" t="s">
        <v>492</v>
      </c>
      <c r="C270" s="58">
        <v>1</v>
      </c>
      <c r="D270" s="59" t="s">
        <v>7</v>
      </c>
      <c r="E270" s="60">
        <v>1</v>
      </c>
      <c r="F270" s="61">
        <v>1</v>
      </c>
      <c r="G270" s="61">
        <v>0.5</v>
      </c>
      <c r="H270" s="61"/>
      <c r="I270" s="63">
        <f t="shared" ref="I270:I274" si="40">PRODUCT(C270:H270)</f>
        <v>0.5</v>
      </c>
      <c r="J270" s="64"/>
    </row>
    <row r="271" spans="1:10" s="65" customFormat="1" ht="16.899999999999999" customHeight="1" x14ac:dyDescent="0.25">
      <c r="A271" s="56"/>
      <c r="B271" s="57" t="s">
        <v>498</v>
      </c>
      <c r="C271" s="58">
        <v>1</v>
      </c>
      <c r="D271" s="59" t="s">
        <v>7</v>
      </c>
      <c r="E271" s="60">
        <v>1</v>
      </c>
      <c r="F271" s="61">
        <v>1.1000000000000001</v>
      </c>
      <c r="G271" s="61">
        <v>0.5</v>
      </c>
      <c r="H271" s="61"/>
      <c r="I271" s="63">
        <f t="shared" si="40"/>
        <v>0.55000000000000004</v>
      </c>
      <c r="J271" s="64"/>
    </row>
    <row r="272" spans="1:10" s="65" customFormat="1" ht="16.899999999999999" customHeight="1" x14ac:dyDescent="0.25">
      <c r="A272" s="56"/>
      <c r="B272" s="57" t="s">
        <v>629</v>
      </c>
      <c r="C272" s="58">
        <v>1</v>
      </c>
      <c r="D272" s="59" t="s">
        <v>7</v>
      </c>
      <c r="E272" s="60">
        <v>2</v>
      </c>
      <c r="F272" s="61">
        <v>1</v>
      </c>
      <c r="G272" s="61">
        <v>0.5</v>
      </c>
      <c r="H272" s="61"/>
      <c r="I272" s="63">
        <f t="shared" si="40"/>
        <v>1</v>
      </c>
      <c r="J272" s="64"/>
    </row>
    <row r="273" spans="1:10" s="65" customFormat="1" ht="16.899999999999999" customHeight="1" x14ac:dyDescent="0.25">
      <c r="A273" s="56"/>
      <c r="B273" s="57" t="s">
        <v>491</v>
      </c>
      <c r="C273" s="58">
        <v>1</v>
      </c>
      <c r="D273" s="59" t="s">
        <v>7</v>
      </c>
      <c r="E273" s="60">
        <v>1</v>
      </c>
      <c r="F273" s="61">
        <v>1</v>
      </c>
      <c r="G273" s="61">
        <v>0.6</v>
      </c>
      <c r="H273" s="61"/>
      <c r="I273" s="63">
        <f t="shared" si="40"/>
        <v>0.6</v>
      </c>
      <c r="J273" s="64"/>
    </row>
    <row r="274" spans="1:10" s="65" customFormat="1" ht="16.899999999999999" customHeight="1" x14ac:dyDescent="0.25">
      <c r="A274" s="56"/>
      <c r="B274" s="57" t="s">
        <v>497</v>
      </c>
      <c r="C274" s="58">
        <v>1</v>
      </c>
      <c r="D274" s="59" t="s">
        <v>7</v>
      </c>
      <c r="E274" s="60">
        <v>1</v>
      </c>
      <c r="F274" s="61">
        <v>1</v>
      </c>
      <c r="G274" s="61">
        <v>0.5</v>
      </c>
      <c r="H274" s="61"/>
      <c r="I274" s="63">
        <f t="shared" si="40"/>
        <v>0.5</v>
      </c>
      <c r="J274" s="64"/>
    </row>
    <row r="275" spans="1:10" s="65" customFormat="1" ht="16.899999999999999" customHeight="1" x14ac:dyDescent="0.25">
      <c r="A275" s="56"/>
      <c r="B275" s="57" t="s">
        <v>585</v>
      </c>
      <c r="C275" s="58">
        <v>1</v>
      </c>
      <c r="D275" s="59" t="s">
        <v>7</v>
      </c>
      <c r="E275" s="60">
        <v>2</v>
      </c>
      <c r="F275" s="61">
        <v>5.17</v>
      </c>
      <c r="G275" s="61"/>
      <c r="H275" s="61">
        <v>5.7</v>
      </c>
      <c r="I275" s="63">
        <f t="shared" ref="I275:I290" si="41">PRODUCT(C275:H275)</f>
        <v>58.938000000000002</v>
      </c>
      <c r="J275" s="64"/>
    </row>
    <row r="276" spans="1:10" s="65" customFormat="1" ht="16.899999999999999" customHeight="1" x14ac:dyDescent="0.25">
      <c r="A276" s="56"/>
      <c r="B276" s="57" t="s">
        <v>586</v>
      </c>
      <c r="C276" s="58">
        <v>1</v>
      </c>
      <c r="D276" s="59" t="s">
        <v>7</v>
      </c>
      <c r="E276" s="60">
        <v>1</v>
      </c>
      <c r="F276" s="61">
        <v>5.17</v>
      </c>
      <c r="G276" s="61"/>
      <c r="H276" s="61">
        <v>12.5</v>
      </c>
      <c r="I276" s="63">
        <f t="shared" si="41"/>
        <v>64.625</v>
      </c>
      <c r="J276" s="64"/>
    </row>
    <row r="277" spans="1:10" s="65" customFormat="1" ht="16.899999999999999" customHeight="1" x14ac:dyDescent="0.25">
      <c r="A277" s="56"/>
      <c r="B277" s="57" t="s">
        <v>508</v>
      </c>
      <c r="C277" s="58">
        <v>1</v>
      </c>
      <c r="D277" s="59" t="s">
        <v>7</v>
      </c>
      <c r="E277" s="60">
        <v>11</v>
      </c>
      <c r="F277" s="61">
        <v>3</v>
      </c>
      <c r="G277" s="61">
        <v>0.23</v>
      </c>
      <c r="H277" s="61"/>
      <c r="I277" s="63">
        <f t="shared" si="41"/>
        <v>7.5900000000000007</v>
      </c>
      <c r="J277" s="64"/>
    </row>
    <row r="278" spans="1:10" s="65" customFormat="1" ht="16.899999999999999" customHeight="1" x14ac:dyDescent="0.25">
      <c r="A278" s="56"/>
      <c r="B278" s="57" t="s">
        <v>529</v>
      </c>
      <c r="C278" s="58">
        <v>72</v>
      </c>
      <c r="D278" s="59" t="s">
        <v>7</v>
      </c>
      <c r="E278" s="60">
        <v>3</v>
      </c>
      <c r="F278" s="61">
        <v>0.69</v>
      </c>
      <c r="G278" s="61">
        <v>0.23</v>
      </c>
      <c r="H278" s="61"/>
      <c r="I278" s="63">
        <f t="shared" si="41"/>
        <v>34.279200000000003</v>
      </c>
      <c r="J278" s="64"/>
    </row>
    <row r="279" spans="1:10" s="65" customFormat="1" ht="16.899999999999999" customHeight="1" x14ac:dyDescent="0.25">
      <c r="A279" s="56"/>
      <c r="B279" s="57" t="s">
        <v>530</v>
      </c>
      <c r="C279" s="58">
        <v>72</v>
      </c>
      <c r="D279" s="59" t="s">
        <v>7</v>
      </c>
      <c r="E279" s="60">
        <v>1</v>
      </c>
      <c r="F279" s="61">
        <v>0.23</v>
      </c>
      <c r="G279" s="61">
        <v>0.23</v>
      </c>
      <c r="H279" s="61"/>
      <c r="I279" s="63">
        <f t="shared" si="41"/>
        <v>3.8088000000000006</v>
      </c>
      <c r="J279" s="64"/>
    </row>
    <row r="280" spans="1:10" s="65" customFormat="1" ht="16.899999999999999" customHeight="1" x14ac:dyDescent="0.25">
      <c r="A280" s="56"/>
      <c r="B280" s="57" t="s">
        <v>569</v>
      </c>
      <c r="C280" s="58">
        <v>2</v>
      </c>
      <c r="D280" s="59" t="s">
        <v>7</v>
      </c>
      <c r="E280" s="60">
        <v>9</v>
      </c>
      <c r="F280" s="61">
        <v>1</v>
      </c>
      <c r="G280" s="62"/>
      <c r="H280" s="61">
        <v>0.2</v>
      </c>
      <c r="I280" s="63">
        <f t="shared" si="41"/>
        <v>3.6</v>
      </c>
      <c r="J280" s="64"/>
    </row>
    <row r="281" spans="1:10" s="65" customFormat="1" ht="16.899999999999999" customHeight="1" x14ac:dyDescent="0.25">
      <c r="A281" s="56"/>
      <c r="B281" s="57" t="s">
        <v>569</v>
      </c>
      <c r="C281" s="58">
        <v>2</v>
      </c>
      <c r="D281" s="59" t="s">
        <v>7</v>
      </c>
      <c r="E281" s="60">
        <v>2</v>
      </c>
      <c r="F281" s="61">
        <v>2</v>
      </c>
      <c r="G281" s="62"/>
      <c r="H281" s="61">
        <v>0.2</v>
      </c>
      <c r="I281" s="63">
        <f t="shared" si="41"/>
        <v>1.6</v>
      </c>
      <c r="J281" s="64"/>
    </row>
    <row r="282" spans="1:10" s="65" customFormat="1" ht="16.899999999999999" customHeight="1" x14ac:dyDescent="0.25">
      <c r="A282" s="56"/>
      <c r="B282" s="57" t="s">
        <v>589</v>
      </c>
      <c r="C282" s="58">
        <v>1</v>
      </c>
      <c r="D282" s="59" t="s">
        <v>7</v>
      </c>
      <c r="E282" s="60">
        <v>9</v>
      </c>
      <c r="F282" s="61">
        <v>1</v>
      </c>
      <c r="G282" s="62">
        <v>0.115</v>
      </c>
      <c r="H282" s="61"/>
      <c r="I282" s="63">
        <f t="shared" si="41"/>
        <v>1.0350000000000001</v>
      </c>
      <c r="J282" s="64"/>
    </row>
    <row r="283" spans="1:10" s="65" customFormat="1" ht="16.899999999999999" customHeight="1" x14ac:dyDescent="0.25">
      <c r="A283" s="56"/>
      <c r="B283" s="57" t="s">
        <v>589</v>
      </c>
      <c r="C283" s="58">
        <v>1</v>
      </c>
      <c r="D283" s="59" t="s">
        <v>7</v>
      </c>
      <c r="E283" s="60">
        <v>2</v>
      </c>
      <c r="F283" s="61">
        <v>2</v>
      </c>
      <c r="G283" s="62">
        <v>0.115</v>
      </c>
      <c r="H283" s="61"/>
      <c r="I283" s="63">
        <f t="shared" si="41"/>
        <v>0.46</v>
      </c>
      <c r="J283" s="64"/>
    </row>
    <row r="284" spans="1:10" s="65" customFormat="1" ht="16.899999999999999" customHeight="1" x14ac:dyDescent="0.25">
      <c r="A284" s="56"/>
      <c r="B284" s="57" t="s">
        <v>576</v>
      </c>
      <c r="C284" s="58">
        <v>1</v>
      </c>
      <c r="D284" s="59" t="s">
        <v>7</v>
      </c>
      <c r="E284" s="60">
        <v>2</v>
      </c>
      <c r="F284" s="61">
        <v>4</v>
      </c>
      <c r="G284" s="62"/>
      <c r="H284" s="61">
        <v>0.75</v>
      </c>
      <c r="I284" s="63">
        <f t="shared" si="41"/>
        <v>6</v>
      </c>
      <c r="J284" s="64"/>
    </row>
    <row r="285" spans="1:10" s="65" customFormat="1" ht="16.899999999999999" customHeight="1" x14ac:dyDescent="0.25">
      <c r="A285" s="56"/>
      <c r="B285" s="57" t="s">
        <v>575</v>
      </c>
      <c r="C285" s="58">
        <v>1</v>
      </c>
      <c r="D285" s="59" t="s">
        <v>7</v>
      </c>
      <c r="E285" s="60">
        <v>2</v>
      </c>
      <c r="F285" s="61">
        <v>4</v>
      </c>
      <c r="G285" s="62"/>
      <c r="H285" s="61">
        <v>0.75</v>
      </c>
      <c r="I285" s="63">
        <f t="shared" si="41"/>
        <v>6</v>
      </c>
      <c r="J285" s="64"/>
    </row>
    <row r="286" spans="1:10" s="65" customFormat="1" ht="16.899999999999999" customHeight="1" x14ac:dyDescent="0.25">
      <c r="A286" s="56"/>
      <c r="B286" s="57" t="s">
        <v>568</v>
      </c>
      <c r="C286" s="58">
        <v>1</v>
      </c>
      <c r="D286" s="59" t="s">
        <v>7</v>
      </c>
      <c r="E286" s="60">
        <v>2</v>
      </c>
      <c r="F286" s="61">
        <v>4</v>
      </c>
      <c r="G286" s="62"/>
      <c r="H286" s="61">
        <v>0.75</v>
      </c>
      <c r="I286" s="63">
        <f t="shared" si="41"/>
        <v>6</v>
      </c>
      <c r="J286" s="64"/>
    </row>
    <row r="287" spans="1:10" s="65" customFormat="1" ht="16.899999999999999" customHeight="1" x14ac:dyDescent="0.25">
      <c r="A287" s="56"/>
      <c r="B287" s="57" t="s">
        <v>573</v>
      </c>
      <c r="C287" s="58">
        <v>1</v>
      </c>
      <c r="D287" s="59" t="s">
        <v>7</v>
      </c>
      <c r="E287" s="60">
        <v>2</v>
      </c>
      <c r="F287" s="61">
        <v>4</v>
      </c>
      <c r="G287" s="62"/>
      <c r="H287" s="61">
        <v>0.75</v>
      </c>
      <c r="I287" s="63">
        <f t="shared" si="41"/>
        <v>6</v>
      </c>
      <c r="J287" s="64"/>
    </row>
    <row r="288" spans="1:10" s="65" customFormat="1" ht="16.899999999999999" customHeight="1" x14ac:dyDescent="0.25">
      <c r="A288" s="56"/>
      <c r="B288" s="57" t="s">
        <v>574</v>
      </c>
      <c r="C288" s="58">
        <v>1</v>
      </c>
      <c r="D288" s="59" t="s">
        <v>7</v>
      </c>
      <c r="E288" s="60">
        <v>2</v>
      </c>
      <c r="F288" s="61">
        <v>4</v>
      </c>
      <c r="G288" s="62"/>
      <c r="H288" s="61">
        <v>0.75</v>
      </c>
      <c r="I288" s="63">
        <f t="shared" si="41"/>
        <v>6</v>
      </c>
      <c r="J288" s="64"/>
    </row>
    <row r="289" spans="1:11" s="65" customFormat="1" ht="16.899999999999999" customHeight="1" x14ac:dyDescent="0.25">
      <c r="A289" s="56"/>
      <c r="B289" s="57" t="s">
        <v>588</v>
      </c>
      <c r="C289" s="58">
        <v>2</v>
      </c>
      <c r="D289" s="59" t="s">
        <v>7</v>
      </c>
      <c r="E289" s="60">
        <v>-5</v>
      </c>
      <c r="F289" s="61">
        <v>4</v>
      </c>
      <c r="G289" s="62"/>
      <c r="H289" s="61">
        <v>0.2</v>
      </c>
      <c r="I289" s="63">
        <f t="shared" si="41"/>
        <v>-8</v>
      </c>
      <c r="J289" s="64"/>
    </row>
    <row r="290" spans="1:11" s="65" customFormat="1" ht="16.899999999999999" customHeight="1" x14ac:dyDescent="0.25">
      <c r="A290" s="56"/>
      <c r="B290" s="57" t="s">
        <v>589</v>
      </c>
      <c r="C290" s="58">
        <v>1</v>
      </c>
      <c r="D290" s="59" t="s">
        <v>7</v>
      </c>
      <c r="E290" s="60">
        <v>5</v>
      </c>
      <c r="F290" s="61">
        <v>4</v>
      </c>
      <c r="G290" s="62">
        <v>0.115</v>
      </c>
      <c r="H290" s="61"/>
      <c r="I290" s="63">
        <f t="shared" si="41"/>
        <v>2.3000000000000003</v>
      </c>
      <c r="J290" s="64"/>
    </row>
    <row r="291" spans="1:11" s="65" customFormat="1" ht="16.899999999999999" customHeight="1" x14ac:dyDescent="0.25">
      <c r="A291" s="56"/>
      <c r="B291" s="57" t="s">
        <v>590</v>
      </c>
      <c r="C291" s="58">
        <v>1</v>
      </c>
      <c r="D291" s="59" t="s">
        <v>7</v>
      </c>
      <c r="E291" s="60">
        <v>1</v>
      </c>
      <c r="F291" s="61">
        <v>1.1000000000000001</v>
      </c>
      <c r="G291" s="61">
        <v>0.45</v>
      </c>
      <c r="H291" s="61"/>
      <c r="I291" s="63">
        <f t="shared" ref="I291" si="42">PRODUCT(C291:H291)</f>
        <v>0.49500000000000005</v>
      </c>
      <c r="J291" s="64"/>
    </row>
    <row r="292" spans="1:11" s="90" customFormat="1" ht="16.899999999999999" customHeight="1" x14ac:dyDescent="0.25">
      <c r="A292" s="81"/>
      <c r="B292" s="82" t="s">
        <v>340</v>
      </c>
      <c r="C292" s="83">
        <v>2</v>
      </c>
      <c r="D292" s="84" t="s">
        <v>7</v>
      </c>
      <c r="E292" s="85">
        <v>4</v>
      </c>
      <c r="F292" s="86">
        <v>10.4</v>
      </c>
      <c r="G292" s="86"/>
      <c r="H292" s="86">
        <v>0.45</v>
      </c>
      <c r="I292" s="87">
        <f t="shared" ref="I292:I303" si="43">PRODUCT(C292:H292)</f>
        <v>37.440000000000005</v>
      </c>
      <c r="J292" s="88"/>
      <c r="K292" s="89"/>
    </row>
    <row r="293" spans="1:11" s="90" customFormat="1" ht="16.899999999999999" customHeight="1" x14ac:dyDescent="0.25">
      <c r="A293" s="81"/>
      <c r="B293" s="82" t="s">
        <v>341</v>
      </c>
      <c r="C293" s="83">
        <v>4</v>
      </c>
      <c r="D293" s="84" t="s">
        <v>7</v>
      </c>
      <c r="E293" s="85">
        <v>4</v>
      </c>
      <c r="F293" s="86">
        <v>0.84</v>
      </c>
      <c r="G293" s="86"/>
      <c r="H293" s="86">
        <v>0.45</v>
      </c>
      <c r="I293" s="87">
        <f t="shared" si="43"/>
        <v>6.048</v>
      </c>
      <c r="J293" s="88"/>
      <c r="K293" s="89"/>
    </row>
    <row r="294" spans="1:11" s="90" customFormat="1" ht="16.899999999999999" customHeight="1" x14ac:dyDescent="0.25">
      <c r="A294" s="81"/>
      <c r="B294" s="82" t="s">
        <v>342</v>
      </c>
      <c r="C294" s="83">
        <v>1</v>
      </c>
      <c r="D294" s="84" t="s">
        <v>7</v>
      </c>
      <c r="E294" s="85">
        <v>2</v>
      </c>
      <c r="F294" s="133">
        <v>4</v>
      </c>
      <c r="G294" s="86"/>
      <c r="H294" s="86">
        <v>0.45</v>
      </c>
      <c r="I294" s="87">
        <f t="shared" si="43"/>
        <v>3.6</v>
      </c>
      <c r="J294" s="88"/>
      <c r="K294" s="89"/>
    </row>
    <row r="295" spans="1:11" s="90" customFormat="1" ht="16.899999999999999" customHeight="1" x14ac:dyDescent="0.25">
      <c r="A295" s="81"/>
      <c r="B295" s="82" t="s">
        <v>343</v>
      </c>
      <c r="C295" s="83">
        <v>1</v>
      </c>
      <c r="D295" s="84" t="s">
        <v>7</v>
      </c>
      <c r="E295" s="85">
        <v>2</v>
      </c>
      <c r="F295" s="133">
        <v>55.3</v>
      </c>
      <c r="G295" s="86"/>
      <c r="H295" s="86">
        <v>0.45</v>
      </c>
      <c r="I295" s="87">
        <f t="shared" si="43"/>
        <v>49.769999999999996</v>
      </c>
      <c r="J295" s="88"/>
      <c r="K295" s="89"/>
    </row>
    <row r="296" spans="1:11" s="90" customFormat="1" ht="16.899999999999999" customHeight="1" x14ac:dyDescent="0.25">
      <c r="A296" s="81"/>
      <c r="B296" s="82" t="s">
        <v>330</v>
      </c>
      <c r="C296" s="83">
        <v>2</v>
      </c>
      <c r="D296" s="84" t="s">
        <v>7</v>
      </c>
      <c r="E296" s="85">
        <v>-4</v>
      </c>
      <c r="F296" s="86">
        <v>2.2999999999999998</v>
      </c>
      <c r="G296" s="86"/>
      <c r="H296" s="86">
        <v>0.45</v>
      </c>
      <c r="I296" s="87">
        <f t="shared" si="43"/>
        <v>-8.2799999999999994</v>
      </c>
      <c r="J296" s="88"/>
      <c r="K296" s="89"/>
    </row>
    <row r="297" spans="1:11" s="90" customFormat="1" ht="16.899999999999999" customHeight="1" x14ac:dyDescent="0.25">
      <c r="A297" s="81"/>
      <c r="B297" s="82" t="s">
        <v>344</v>
      </c>
      <c r="C297" s="83">
        <v>4</v>
      </c>
      <c r="D297" s="84" t="s">
        <v>7</v>
      </c>
      <c r="E297" s="85">
        <v>4</v>
      </c>
      <c r="F297" s="86">
        <v>4.24</v>
      </c>
      <c r="G297" s="86"/>
      <c r="H297" s="86">
        <v>0.45</v>
      </c>
      <c r="I297" s="87">
        <f t="shared" si="43"/>
        <v>30.528000000000002</v>
      </c>
      <c r="J297" s="88"/>
      <c r="K297" s="89"/>
    </row>
    <row r="298" spans="1:11" s="90" customFormat="1" ht="16.899999999999999" customHeight="1" x14ac:dyDescent="0.25">
      <c r="A298" s="81"/>
      <c r="B298" s="82" t="s">
        <v>344</v>
      </c>
      <c r="C298" s="83">
        <v>1</v>
      </c>
      <c r="D298" s="84" t="s">
        <v>7</v>
      </c>
      <c r="E298" s="85">
        <v>2</v>
      </c>
      <c r="F298" s="86">
        <v>4.24</v>
      </c>
      <c r="G298" s="86"/>
      <c r="H298" s="86">
        <v>0.45</v>
      </c>
      <c r="I298" s="87">
        <f t="shared" si="43"/>
        <v>3.8160000000000003</v>
      </c>
      <c r="J298" s="88"/>
      <c r="K298" s="89"/>
    </row>
    <row r="299" spans="1:11" s="90" customFormat="1" ht="16.899999999999999" customHeight="1" x14ac:dyDescent="0.25">
      <c r="A299" s="81"/>
      <c r="B299" s="82" t="s">
        <v>322</v>
      </c>
      <c r="C299" s="83">
        <v>1</v>
      </c>
      <c r="D299" s="84" t="s">
        <v>7</v>
      </c>
      <c r="E299" s="85">
        <v>14</v>
      </c>
      <c r="F299" s="86">
        <v>4.24</v>
      </c>
      <c r="G299" s="86"/>
      <c r="H299" s="86">
        <v>0.6</v>
      </c>
      <c r="I299" s="87">
        <f t="shared" si="43"/>
        <v>35.616</v>
      </c>
      <c r="J299" s="88"/>
      <c r="K299" s="89"/>
    </row>
    <row r="300" spans="1:11" s="90" customFormat="1" ht="16.899999999999999" customHeight="1" x14ac:dyDescent="0.25">
      <c r="A300" s="81"/>
      <c r="B300" s="82" t="s">
        <v>323</v>
      </c>
      <c r="C300" s="83">
        <v>1</v>
      </c>
      <c r="D300" s="84" t="s">
        <v>7</v>
      </c>
      <c r="E300" s="85">
        <v>2</v>
      </c>
      <c r="F300" s="86">
        <v>4.24</v>
      </c>
      <c r="G300" s="86"/>
      <c r="H300" s="86">
        <v>1</v>
      </c>
      <c r="I300" s="87">
        <f t="shared" si="43"/>
        <v>8.48</v>
      </c>
      <c r="J300" s="88"/>
      <c r="K300" s="89"/>
    </row>
    <row r="301" spans="1:11" s="90" customFormat="1" ht="16.899999999999999" customHeight="1" x14ac:dyDescent="0.25">
      <c r="A301" s="81"/>
      <c r="B301" s="82" t="s">
        <v>324</v>
      </c>
      <c r="C301" s="83">
        <v>2</v>
      </c>
      <c r="D301" s="84" t="s">
        <v>7</v>
      </c>
      <c r="E301" s="85">
        <v>4</v>
      </c>
      <c r="F301" s="86">
        <v>3.64</v>
      </c>
      <c r="G301" s="86"/>
      <c r="H301" s="86">
        <v>0.6</v>
      </c>
      <c r="I301" s="87">
        <f t="shared" si="43"/>
        <v>17.472000000000001</v>
      </c>
      <c r="J301" s="88"/>
      <c r="K301" s="89"/>
    </row>
    <row r="302" spans="1:11" s="90" customFormat="1" ht="16.899999999999999" customHeight="1" x14ac:dyDescent="0.25">
      <c r="A302" s="81"/>
      <c r="B302" s="82" t="s">
        <v>345</v>
      </c>
      <c r="C302" s="83">
        <v>8</v>
      </c>
      <c r="D302" s="84" t="s">
        <v>7</v>
      </c>
      <c r="E302" s="85">
        <v>8</v>
      </c>
      <c r="F302" s="138">
        <v>0.115</v>
      </c>
      <c r="G302" s="86"/>
      <c r="H302" s="86">
        <v>0.45</v>
      </c>
      <c r="I302" s="87">
        <f t="shared" si="43"/>
        <v>3.3120000000000003</v>
      </c>
      <c r="J302" s="88"/>
      <c r="K302" s="89"/>
    </row>
    <row r="303" spans="1:11" s="90" customFormat="1" ht="16.899999999999999" customHeight="1" x14ac:dyDescent="0.25">
      <c r="A303" s="81"/>
      <c r="B303" s="82" t="s">
        <v>336</v>
      </c>
      <c r="C303" s="83">
        <v>8</v>
      </c>
      <c r="D303" s="84" t="s">
        <v>7</v>
      </c>
      <c r="E303" s="85">
        <v>6</v>
      </c>
      <c r="F303" s="138">
        <v>0.115</v>
      </c>
      <c r="G303" s="86"/>
      <c r="H303" s="86">
        <v>0.45</v>
      </c>
      <c r="I303" s="87">
        <f t="shared" si="43"/>
        <v>2.4840000000000004</v>
      </c>
      <c r="J303" s="88"/>
      <c r="K303" s="89"/>
    </row>
    <row r="304" spans="1:11" s="90" customFormat="1" ht="16.899999999999999" customHeight="1" x14ac:dyDescent="0.25">
      <c r="A304" s="81"/>
      <c r="B304" s="82" t="s">
        <v>390</v>
      </c>
      <c r="C304" s="83">
        <v>1</v>
      </c>
      <c r="D304" s="84" t="s">
        <v>7</v>
      </c>
      <c r="E304" s="85">
        <v>1</v>
      </c>
      <c r="F304" s="86">
        <v>162.08000000000001</v>
      </c>
      <c r="G304" s="86"/>
      <c r="H304" s="86">
        <v>0.45</v>
      </c>
      <c r="I304" s="87">
        <f>PRODUCT(C304:H304)</f>
        <v>72.936000000000007</v>
      </c>
      <c r="J304" s="88"/>
      <c r="K304" s="89"/>
    </row>
    <row r="305" spans="1:11" s="90" customFormat="1" ht="16.899999999999999" customHeight="1" x14ac:dyDescent="0.25">
      <c r="A305" s="81"/>
      <c r="B305" s="82" t="s">
        <v>338</v>
      </c>
      <c r="C305" s="83">
        <v>1</v>
      </c>
      <c r="D305" s="84" t="s">
        <v>7</v>
      </c>
      <c r="E305" s="85">
        <v>-9</v>
      </c>
      <c r="F305" s="86">
        <v>2.2999999999999998</v>
      </c>
      <c r="G305" s="86"/>
      <c r="H305" s="86">
        <v>0.45</v>
      </c>
      <c r="I305" s="87">
        <f>PRODUCT(C305:H305)</f>
        <v>-9.3149999999999995</v>
      </c>
      <c r="J305" s="88"/>
      <c r="K305" s="89"/>
    </row>
    <row r="306" spans="1:11" s="90" customFormat="1" ht="16.899999999999999" customHeight="1" x14ac:dyDescent="0.25">
      <c r="A306" s="81"/>
      <c r="B306" s="82" t="s">
        <v>699</v>
      </c>
      <c r="C306" s="83">
        <v>1</v>
      </c>
      <c r="D306" s="84" t="s">
        <v>7</v>
      </c>
      <c r="E306" s="85">
        <v>-1</v>
      </c>
      <c r="F306" s="86">
        <v>53.8</v>
      </c>
      <c r="G306" s="86"/>
      <c r="H306" s="86">
        <v>0.45</v>
      </c>
      <c r="I306" s="87">
        <f t="shared" ref="I306" si="44">PRODUCT(C306:H306)</f>
        <v>-24.21</v>
      </c>
      <c r="J306" s="88"/>
      <c r="K306" s="89"/>
    </row>
    <row r="307" spans="1:11" s="90" customFormat="1" ht="16.899999999999999" customHeight="1" x14ac:dyDescent="0.25">
      <c r="A307" s="81"/>
      <c r="B307" s="82" t="s">
        <v>330</v>
      </c>
      <c r="C307" s="83">
        <v>1</v>
      </c>
      <c r="D307" s="84" t="s">
        <v>7</v>
      </c>
      <c r="E307" s="85">
        <v>-5</v>
      </c>
      <c r="F307" s="86">
        <v>2.2999999999999998</v>
      </c>
      <c r="G307" s="86"/>
      <c r="H307" s="86">
        <v>0.45</v>
      </c>
      <c r="I307" s="87">
        <f>PRODUCT(C307:H307)</f>
        <v>-5.1749999999999998</v>
      </c>
      <c r="J307" s="88"/>
      <c r="K307" s="89"/>
    </row>
    <row r="308" spans="1:11" s="90" customFormat="1" ht="16.899999999999999" customHeight="1" x14ac:dyDescent="0.25">
      <c r="A308" s="81"/>
      <c r="B308" s="82" t="s">
        <v>399</v>
      </c>
      <c r="C308" s="83">
        <v>1</v>
      </c>
      <c r="D308" s="84" t="s">
        <v>7</v>
      </c>
      <c r="E308" s="85">
        <v>2</v>
      </c>
      <c r="F308" s="86">
        <v>14</v>
      </c>
      <c r="G308" s="86"/>
      <c r="H308" s="86">
        <v>0.45</v>
      </c>
      <c r="I308" s="87">
        <f>PRODUCT(C308:H308)</f>
        <v>12.6</v>
      </c>
      <c r="J308" s="88"/>
      <c r="K308" s="89"/>
    </row>
    <row r="309" spans="1:11" s="131" customFormat="1" ht="16.899999999999999" customHeight="1" x14ac:dyDescent="0.25">
      <c r="A309" s="122"/>
      <c r="B309" s="123"/>
      <c r="C309" s="124"/>
      <c r="D309" s="125"/>
      <c r="E309" s="126"/>
      <c r="F309" s="127"/>
      <c r="G309" s="128"/>
      <c r="H309" s="129" t="s">
        <v>8</v>
      </c>
      <c r="I309" s="130">
        <f>SUM(I262:I308)</f>
        <v>455.83300000000003</v>
      </c>
      <c r="J309" s="470"/>
    </row>
    <row r="310" spans="1:11" s="131" customFormat="1" ht="16.899999999999999" customHeight="1" x14ac:dyDescent="0.25">
      <c r="A310" s="122"/>
      <c r="B310" s="123"/>
      <c r="C310" s="124"/>
      <c r="D310" s="125"/>
      <c r="E310" s="126"/>
      <c r="F310" s="127"/>
      <c r="G310" s="128"/>
      <c r="H310" s="147" t="s">
        <v>9</v>
      </c>
      <c r="I310" s="148">
        <v>455.9</v>
      </c>
      <c r="J310" s="68" t="s">
        <v>625</v>
      </c>
    </row>
    <row r="311" spans="1:11" s="18" customFormat="1" ht="94.5" x14ac:dyDescent="0.25">
      <c r="A311" s="39">
        <v>22</v>
      </c>
      <c r="B311" s="135" t="s">
        <v>346</v>
      </c>
      <c r="C311" s="41"/>
      <c r="D311" s="42"/>
      <c r="E311" s="43"/>
      <c r="F311" s="136"/>
      <c r="G311" s="136"/>
      <c r="H311" s="136"/>
      <c r="I311" s="137"/>
      <c r="J311" s="134"/>
    </row>
    <row r="312" spans="1:11" s="90" customFormat="1" ht="16.899999999999999" customHeight="1" x14ac:dyDescent="0.25">
      <c r="A312" s="81"/>
      <c r="B312" s="82" t="s">
        <v>347</v>
      </c>
      <c r="C312" s="83">
        <v>2</v>
      </c>
      <c r="D312" s="84" t="s">
        <v>7</v>
      </c>
      <c r="E312" s="85">
        <v>4</v>
      </c>
      <c r="F312" s="86">
        <v>10.4</v>
      </c>
      <c r="G312" s="86"/>
      <c r="H312" s="86">
        <v>0.45</v>
      </c>
      <c r="I312" s="87">
        <f t="shared" ref="I312:I321" si="45">PRODUCT(C312:H312)</f>
        <v>37.440000000000005</v>
      </c>
      <c r="J312" s="88"/>
      <c r="K312" s="89"/>
    </row>
    <row r="313" spans="1:11" s="90" customFormat="1" ht="16.899999999999999" customHeight="1" x14ac:dyDescent="0.25">
      <c r="A313" s="81"/>
      <c r="B313" s="82" t="s">
        <v>348</v>
      </c>
      <c r="C313" s="83">
        <v>4</v>
      </c>
      <c r="D313" s="84" t="s">
        <v>7</v>
      </c>
      <c r="E313" s="85">
        <v>4</v>
      </c>
      <c r="F313" s="86">
        <v>0.84</v>
      </c>
      <c r="G313" s="86"/>
      <c r="H313" s="86">
        <v>0.45</v>
      </c>
      <c r="I313" s="87">
        <f t="shared" si="45"/>
        <v>6.048</v>
      </c>
      <c r="J313" s="88"/>
      <c r="K313" s="89"/>
    </row>
    <row r="314" spans="1:11" s="90" customFormat="1" ht="16.899999999999999" customHeight="1" x14ac:dyDescent="0.25">
      <c r="A314" s="81"/>
      <c r="B314" s="82" t="s">
        <v>349</v>
      </c>
      <c r="C314" s="83">
        <v>1</v>
      </c>
      <c r="D314" s="84" t="s">
        <v>7</v>
      </c>
      <c r="E314" s="85">
        <v>2</v>
      </c>
      <c r="F314" s="133">
        <v>4</v>
      </c>
      <c r="G314" s="86"/>
      <c r="H314" s="86">
        <v>0.45</v>
      </c>
      <c r="I314" s="87">
        <f t="shared" si="45"/>
        <v>3.6</v>
      </c>
      <c r="J314" s="88"/>
      <c r="K314" s="89"/>
    </row>
    <row r="315" spans="1:11" s="90" customFormat="1" ht="16.899999999999999" customHeight="1" x14ac:dyDescent="0.25">
      <c r="A315" s="81"/>
      <c r="B315" s="82" t="s">
        <v>350</v>
      </c>
      <c r="C315" s="83">
        <v>1</v>
      </c>
      <c r="D315" s="84" t="s">
        <v>7</v>
      </c>
      <c r="E315" s="85">
        <v>2</v>
      </c>
      <c r="F315" s="133">
        <v>55.3</v>
      </c>
      <c r="G315" s="86"/>
      <c r="H315" s="86">
        <v>0.45</v>
      </c>
      <c r="I315" s="87">
        <f t="shared" si="45"/>
        <v>49.769999999999996</v>
      </c>
      <c r="J315" s="88"/>
      <c r="K315" s="89"/>
    </row>
    <row r="316" spans="1:11" s="90" customFormat="1" ht="16.899999999999999" customHeight="1" x14ac:dyDescent="0.25">
      <c r="A316" s="81"/>
      <c r="B316" s="82" t="s">
        <v>330</v>
      </c>
      <c r="C316" s="83">
        <v>2</v>
      </c>
      <c r="D316" s="84" t="s">
        <v>7</v>
      </c>
      <c r="E316" s="85">
        <v>-4</v>
      </c>
      <c r="F316" s="86">
        <v>2.2999999999999998</v>
      </c>
      <c r="G316" s="86"/>
      <c r="H316" s="86">
        <v>0.45</v>
      </c>
      <c r="I316" s="87">
        <f t="shared" si="45"/>
        <v>-8.2799999999999994</v>
      </c>
      <c r="J316" s="88"/>
      <c r="K316" s="89"/>
    </row>
    <row r="317" spans="1:11" s="90" customFormat="1" ht="16.899999999999999" customHeight="1" x14ac:dyDescent="0.25">
      <c r="A317" s="81"/>
      <c r="B317" s="82" t="s">
        <v>351</v>
      </c>
      <c r="C317" s="83">
        <v>4</v>
      </c>
      <c r="D317" s="84" t="s">
        <v>7</v>
      </c>
      <c r="E317" s="85">
        <v>4</v>
      </c>
      <c r="F317" s="86">
        <v>2.4</v>
      </c>
      <c r="G317" s="86"/>
      <c r="H317" s="86">
        <v>0.45</v>
      </c>
      <c r="I317" s="87">
        <f t="shared" si="45"/>
        <v>17.28</v>
      </c>
      <c r="J317" s="88"/>
      <c r="K317" s="89"/>
    </row>
    <row r="318" spans="1:11" s="90" customFormat="1" ht="16.899999999999999" customHeight="1" x14ac:dyDescent="0.25">
      <c r="A318" s="81"/>
      <c r="B318" s="82" t="s">
        <v>351</v>
      </c>
      <c r="C318" s="83">
        <v>1</v>
      </c>
      <c r="D318" s="84" t="s">
        <v>7</v>
      </c>
      <c r="E318" s="85">
        <v>2</v>
      </c>
      <c r="F318" s="86">
        <v>2.4</v>
      </c>
      <c r="G318" s="86"/>
      <c r="H318" s="86">
        <v>0.45</v>
      </c>
      <c r="I318" s="87">
        <f t="shared" si="45"/>
        <v>2.16</v>
      </c>
      <c r="J318" s="88"/>
      <c r="K318" s="89"/>
    </row>
    <row r="319" spans="1:11" s="90" customFormat="1" ht="16.899999999999999" customHeight="1" x14ac:dyDescent="0.25">
      <c r="A319" s="81"/>
      <c r="B319" s="82" t="s">
        <v>322</v>
      </c>
      <c r="C319" s="83">
        <v>1</v>
      </c>
      <c r="D319" s="84" t="s">
        <v>7</v>
      </c>
      <c r="E319" s="85">
        <v>14</v>
      </c>
      <c r="F319" s="86">
        <v>2.4</v>
      </c>
      <c r="G319" s="86"/>
      <c r="H319" s="86">
        <v>0.6</v>
      </c>
      <c r="I319" s="87">
        <f t="shared" si="45"/>
        <v>20.16</v>
      </c>
      <c r="J319" s="88"/>
      <c r="K319" s="89"/>
    </row>
    <row r="320" spans="1:11" s="90" customFormat="1" ht="16.899999999999999" customHeight="1" x14ac:dyDescent="0.25">
      <c r="A320" s="81"/>
      <c r="B320" s="82" t="s">
        <v>323</v>
      </c>
      <c r="C320" s="83">
        <v>1</v>
      </c>
      <c r="D320" s="84" t="s">
        <v>7</v>
      </c>
      <c r="E320" s="85">
        <v>2</v>
      </c>
      <c r="F320" s="86">
        <v>2.4</v>
      </c>
      <c r="G320" s="86"/>
      <c r="H320" s="86">
        <v>1</v>
      </c>
      <c r="I320" s="87">
        <f t="shared" si="45"/>
        <v>4.8</v>
      </c>
      <c r="J320" s="88"/>
      <c r="K320" s="89"/>
    </row>
    <row r="321" spans="1:11" s="90" customFormat="1" ht="16.899999999999999" customHeight="1" x14ac:dyDescent="0.25">
      <c r="A321" s="81"/>
      <c r="B321" s="82" t="s">
        <v>324</v>
      </c>
      <c r="C321" s="83">
        <v>2</v>
      </c>
      <c r="D321" s="84" t="s">
        <v>7</v>
      </c>
      <c r="E321" s="85">
        <v>4</v>
      </c>
      <c r="F321" s="86">
        <v>1.8</v>
      </c>
      <c r="G321" s="86"/>
      <c r="H321" s="86">
        <v>0.6</v>
      </c>
      <c r="I321" s="87">
        <f t="shared" si="45"/>
        <v>8.64</v>
      </c>
      <c r="J321" s="88"/>
      <c r="K321" s="89"/>
    </row>
    <row r="322" spans="1:11" s="90" customFormat="1" ht="16.899999999999999" customHeight="1" x14ac:dyDescent="0.25">
      <c r="A322" s="81"/>
      <c r="B322" s="82" t="s">
        <v>400</v>
      </c>
      <c r="C322" s="83">
        <v>1</v>
      </c>
      <c r="D322" s="84" t="s">
        <v>7</v>
      </c>
      <c r="E322" s="85">
        <v>2</v>
      </c>
      <c r="F322" s="86">
        <v>14</v>
      </c>
      <c r="G322" s="86"/>
      <c r="H322" s="86">
        <v>0.45</v>
      </c>
      <c r="I322" s="87">
        <f>PRODUCT(C322:H322)</f>
        <v>12.6</v>
      </c>
      <c r="J322" s="88"/>
      <c r="K322" s="89"/>
    </row>
    <row r="323" spans="1:11" s="55" customFormat="1" ht="16.899999999999999" customHeight="1" x14ac:dyDescent="0.25">
      <c r="A323" s="47"/>
      <c r="B323" s="157"/>
      <c r="C323" s="93"/>
      <c r="D323" s="94"/>
      <c r="E323" s="95"/>
      <c r="F323" s="96"/>
      <c r="G323" s="97"/>
      <c r="H323" s="96" t="s">
        <v>8</v>
      </c>
      <c r="I323" s="98">
        <f>SUM(I312:I322)</f>
        <v>154.21799999999999</v>
      </c>
      <c r="J323" s="141"/>
    </row>
    <row r="324" spans="1:11" s="55" customFormat="1" ht="16.899999999999999" customHeight="1" x14ac:dyDescent="0.25">
      <c r="A324" s="47"/>
      <c r="B324" s="157"/>
      <c r="C324" s="93"/>
      <c r="D324" s="94"/>
      <c r="E324" s="95"/>
      <c r="F324" s="96"/>
      <c r="G324" s="97"/>
      <c r="H324" s="100" t="s">
        <v>9</v>
      </c>
      <c r="I324" s="101">
        <v>154.30000000000001</v>
      </c>
      <c r="J324" s="68" t="s">
        <v>625</v>
      </c>
    </row>
    <row r="325" spans="1:11" s="65" customFormat="1" ht="94.5" x14ac:dyDescent="0.25">
      <c r="A325" s="71">
        <v>23</v>
      </c>
      <c r="B325" s="72" t="s">
        <v>735</v>
      </c>
      <c r="C325" s="58"/>
      <c r="D325" s="59"/>
      <c r="E325" s="60"/>
      <c r="F325" s="61"/>
      <c r="G325" s="61"/>
      <c r="H325" s="61"/>
      <c r="I325" s="63"/>
      <c r="J325" s="64"/>
    </row>
    <row r="326" spans="1:11" s="65" customFormat="1" ht="16.899999999999999" customHeight="1" x14ac:dyDescent="0.25">
      <c r="A326" s="56"/>
      <c r="B326" s="57" t="s">
        <v>171</v>
      </c>
      <c r="C326" s="58">
        <v>4</v>
      </c>
      <c r="D326" s="59" t="s">
        <v>7</v>
      </c>
      <c r="E326" s="60">
        <v>4</v>
      </c>
      <c r="F326" s="61">
        <v>2.5</v>
      </c>
      <c r="G326" s="62"/>
      <c r="H326" s="61">
        <v>0.6</v>
      </c>
      <c r="I326" s="63">
        <f>PRODUCT(C326:H326)</f>
        <v>24</v>
      </c>
      <c r="J326" s="64"/>
    </row>
    <row r="327" spans="1:11" s="65" customFormat="1" ht="16.899999999999999" customHeight="1" x14ac:dyDescent="0.25">
      <c r="A327" s="56"/>
      <c r="B327" s="57" t="s">
        <v>171</v>
      </c>
      <c r="C327" s="58">
        <v>1</v>
      </c>
      <c r="D327" s="59" t="s">
        <v>7</v>
      </c>
      <c r="E327" s="60">
        <v>2</v>
      </c>
      <c r="F327" s="61">
        <v>2.5</v>
      </c>
      <c r="G327" s="62"/>
      <c r="H327" s="61">
        <v>0.6</v>
      </c>
      <c r="I327" s="63">
        <f t="shared" ref="I327:I328" si="46">PRODUCT(C327:H327)</f>
        <v>3</v>
      </c>
      <c r="J327" s="64"/>
    </row>
    <row r="328" spans="1:11" s="65" customFormat="1" ht="16.899999999999999" customHeight="1" x14ac:dyDescent="0.25">
      <c r="A328" s="56"/>
      <c r="B328" s="57" t="s">
        <v>171</v>
      </c>
      <c r="C328" s="58">
        <v>1</v>
      </c>
      <c r="D328" s="59" t="s">
        <v>7</v>
      </c>
      <c r="E328" s="60">
        <v>18</v>
      </c>
      <c r="F328" s="61">
        <v>2</v>
      </c>
      <c r="G328" s="62"/>
      <c r="H328" s="61">
        <v>0.6</v>
      </c>
      <c r="I328" s="63">
        <f t="shared" si="46"/>
        <v>21.599999999999998</v>
      </c>
      <c r="J328" s="64"/>
    </row>
    <row r="329" spans="1:11" s="65" customFormat="1" ht="16.899999999999999" customHeight="1" x14ac:dyDescent="0.25">
      <c r="A329" s="56"/>
      <c r="B329" s="57" t="s">
        <v>634</v>
      </c>
      <c r="C329" s="58">
        <v>1</v>
      </c>
      <c r="D329" s="59" t="s">
        <v>7</v>
      </c>
      <c r="E329" s="60">
        <v>1</v>
      </c>
      <c r="F329" s="61">
        <v>2.1</v>
      </c>
      <c r="G329" s="61">
        <v>0.6</v>
      </c>
      <c r="H329" s="61"/>
      <c r="I329" s="63">
        <f t="shared" ref="I329:I337" si="47">PRODUCT(C329:H329)</f>
        <v>1.26</v>
      </c>
      <c r="J329" s="64"/>
    </row>
    <row r="330" spans="1:11" s="65" customFormat="1" ht="16.899999999999999" customHeight="1" x14ac:dyDescent="0.25">
      <c r="A330" s="56"/>
      <c r="B330" s="57" t="s">
        <v>495</v>
      </c>
      <c r="C330" s="58">
        <v>1</v>
      </c>
      <c r="D330" s="59" t="s">
        <v>7</v>
      </c>
      <c r="E330" s="60">
        <v>1</v>
      </c>
      <c r="F330" s="61">
        <v>2.1</v>
      </c>
      <c r="G330" s="61">
        <v>0.6</v>
      </c>
      <c r="H330" s="61"/>
      <c r="I330" s="63">
        <f t="shared" si="47"/>
        <v>1.26</v>
      </c>
      <c r="J330" s="64"/>
    </row>
    <row r="331" spans="1:11" s="65" customFormat="1" ht="16.899999999999999" customHeight="1" x14ac:dyDescent="0.25">
      <c r="A331" s="56"/>
      <c r="B331" s="57" t="s">
        <v>584</v>
      </c>
      <c r="C331" s="58">
        <v>1</v>
      </c>
      <c r="D331" s="59" t="s">
        <v>7</v>
      </c>
      <c r="E331" s="60">
        <v>1</v>
      </c>
      <c r="F331" s="61">
        <v>1.5</v>
      </c>
      <c r="G331" s="61">
        <v>0.6</v>
      </c>
      <c r="H331" s="61"/>
      <c r="I331" s="63">
        <f t="shared" si="47"/>
        <v>0.89999999999999991</v>
      </c>
      <c r="J331" s="64"/>
    </row>
    <row r="332" spans="1:11" s="65" customFormat="1" ht="16.899999999999999" customHeight="1" x14ac:dyDescent="0.25">
      <c r="A332" s="56"/>
      <c r="B332" s="57" t="s">
        <v>505</v>
      </c>
      <c r="C332" s="58">
        <v>1</v>
      </c>
      <c r="D332" s="59" t="s">
        <v>7</v>
      </c>
      <c r="E332" s="60">
        <v>3</v>
      </c>
      <c r="F332" s="61">
        <v>0.75</v>
      </c>
      <c r="G332" s="61">
        <v>0.3</v>
      </c>
      <c r="H332" s="61"/>
      <c r="I332" s="63">
        <f t="shared" si="47"/>
        <v>0.67499999999999993</v>
      </c>
      <c r="J332" s="64"/>
    </row>
    <row r="333" spans="1:11" s="65" customFormat="1" ht="16.899999999999999" customHeight="1" x14ac:dyDescent="0.25">
      <c r="A333" s="56"/>
      <c r="B333" s="57" t="s">
        <v>627</v>
      </c>
      <c r="C333" s="58">
        <v>1</v>
      </c>
      <c r="D333" s="59" t="s">
        <v>7</v>
      </c>
      <c r="E333" s="60">
        <v>1</v>
      </c>
      <c r="F333" s="61">
        <v>1</v>
      </c>
      <c r="G333" s="62"/>
      <c r="H333" s="61">
        <v>0.6</v>
      </c>
      <c r="I333" s="63">
        <f t="shared" si="47"/>
        <v>0.6</v>
      </c>
      <c r="J333" s="64"/>
    </row>
    <row r="334" spans="1:11" s="65" customFormat="1" ht="16.899999999999999" customHeight="1" x14ac:dyDescent="0.25">
      <c r="A334" s="56"/>
      <c r="B334" s="57" t="s">
        <v>487</v>
      </c>
      <c r="C334" s="58">
        <v>1</v>
      </c>
      <c r="D334" s="59" t="s">
        <v>7</v>
      </c>
      <c r="E334" s="60">
        <v>1</v>
      </c>
      <c r="F334" s="61">
        <v>1</v>
      </c>
      <c r="G334" s="62"/>
      <c r="H334" s="61">
        <v>0.3</v>
      </c>
      <c r="I334" s="63">
        <f t="shared" si="47"/>
        <v>0.3</v>
      </c>
      <c r="J334" s="64"/>
    </row>
    <row r="335" spans="1:11" s="65" customFormat="1" ht="16.899999999999999" customHeight="1" x14ac:dyDescent="0.25">
      <c r="A335" s="56"/>
      <c r="B335" s="57" t="s">
        <v>488</v>
      </c>
      <c r="C335" s="58">
        <v>1</v>
      </c>
      <c r="D335" s="59" t="s">
        <v>7</v>
      </c>
      <c r="E335" s="60">
        <v>1</v>
      </c>
      <c r="F335" s="61">
        <v>0.6</v>
      </c>
      <c r="G335" s="62"/>
      <c r="H335" s="61">
        <v>0.45</v>
      </c>
      <c r="I335" s="63">
        <f t="shared" si="47"/>
        <v>0.27</v>
      </c>
      <c r="J335" s="64"/>
    </row>
    <row r="336" spans="1:11" s="65" customFormat="1" ht="16.899999999999999" customHeight="1" x14ac:dyDescent="0.25">
      <c r="A336" s="56"/>
      <c r="B336" s="57" t="s">
        <v>500</v>
      </c>
      <c r="C336" s="58">
        <v>1</v>
      </c>
      <c r="D336" s="59" t="s">
        <v>7</v>
      </c>
      <c r="E336" s="60">
        <v>1</v>
      </c>
      <c r="F336" s="61">
        <v>2</v>
      </c>
      <c r="G336" s="61">
        <v>0.6</v>
      </c>
      <c r="H336" s="61"/>
      <c r="I336" s="63">
        <f t="shared" si="47"/>
        <v>1.2</v>
      </c>
      <c r="J336" s="64"/>
    </row>
    <row r="337" spans="1:10" s="65" customFormat="1" ht="16.899999999999999" customHeight="1" x14ac:dyDescent="0.25">
      <c r="A337" s="56"/>
      <c r="B337" s="57" t="s">
        <v>506</v>
      </c>
      <c r="C337" s="58">
        <v>1</v>
      </c>
      <c r="D337" s="59" t="s">
        <v>7</v>
      </c>
      <c r="E337" s="60">
        <v>1</v>
      </c>
      <c r="F337" s="61">
        <v>1.35</v>
      </c>
      <c r="G337" s="61">
        <v>0.45</v>
      </c>
      <c r="H337" s="61"/>
      <c r="I337" s="63">
        <f t="shared" si="47"/>
        <v>0.60750000000000004</v>
      </c>
      <c r="J337" s="64"/>
    </row>
    <row r="338" spans="1:10" s="65" customFormat="1" ht="16.899999999999999" customHeight="1" x14ac:dyDescent="0.25">
      <c r="A338" s="56"/>
      <c r="B338" s="57" t="s">
        <v>635</v>
      </c>
      <c r="C338" s="58">
        <v>1</v>
      </c>
      <c r="D338" s="59" t="s">
        <v>7</v>
      </c>
      <c r="E338" s="60">
        <v>1</v>
      </c>
      <c r="F338" s="61">
        <v>1.1000000000000001</v>
      </c>
      <c r="G338" s="62"/>
      <c r="H338" s="61">
        <v>0.6</v>
      </c>
      <c r="I338" s="63">
        <f>PRODUCT(C338:H338)</f>
        <v>0.66</v>
      </c>
      <c r="J338" s="64"/>
    </row>
    <row r="339" spans="1:10" s="65" customFormat="1" ht="16.899999999999999" customHeight="1" x14ac:dyDescent="0.25">
      <c r="A339" s="56"/>
      <c r="B339" s="57" t="s">
        <v>489</v>
      </c>
      <c r="C339" s="58">
        <v>1</v>
      </c>
      <c r="D339" s="59" t="s">
        <v>7</v>
      </c>
      <c r="E339" s="60">
        <v>1</v>
      </c>
      <c r="F339" s="61">
        <v>1</v>
      </c>
      <c r="G339" s="61">
        <v>0.6</v>
      </c>
      <c r="H339" s="61"/>
      <c r="I339" s="63">
        <f t="shared" ref="I339:I348" si="48">PRODUCT(C339:H339)</f>
        <v>0.6</v>
      </c>
      <c r="J339" s="64"/>
    </row>
    <row r="340" spans="1:10" s="65" customFormat="1" ht="16.899999999999999" customHeight="1" x14ac:dyDescent="0.25">
      <c r="A340" s="56"/>
      <c r="B340" s="57" t="s">
        <v>495</v>
      </c>
      <c r="C340" s="58">
        <v>1</v>
      </c>
      <c r="D340" s="59" t="s">
        <v>7</v>
      </c>
      <c r="E340" s="60">
        <v>1</v>
      </c>
      <c r="F340" s="61">
        <v>2.1</v>
      </c>
      <c r="G340" s="61">
        <v>0.6</v>
      </c>
      <c r="H340" s="61"/>
      <c r="I340" s="63">
        <f t="shared" si="48"/>
        <v>1.26</v>
      </c>
      <c r="J340" s="64"/>
    </row>
    <row r="341" spans="1:10" s="65" customFormat="1" ht="16.899999999999999" customHeight="1" x14ac:dyDescent="0.25">
      <c r="A341" s="56"/>
      <c r="B341" s="57" t="s">
        <v>504</v>
      </c>
      <c r="C341" s="58">
        <v>1</v>
      </c>
      <c r="D341" s="59" t="s">
        <v>7</v>
      </c>
      <c r="E341" s="60">
        <v>2</v>
      </c>
      <c r="F341" s="61">
        <v>2.5</v>
      </c>
      <c r="G341" s="61">
        <v>0.3</v>
      </c>
      <c r="H341" s="61"/>
      <c r="I341" s="63">
        <f t="shared" si="48"/>
        <v>1.5</v>
      </c>
      <c r="J341" s="64"/>
    </row>
    <row r="342" spans="1:10" s="65" customFormat="1" ht="16.899999999999999" customHeight="1" x14ac:dyDescent="0.25">
      <c r="A342" s="56"/>
      <c r="B342" s="57" t="s">
        <v>636</v>
      </c>
      <c r="C342" s="58">
        <v>1</v>
      </c>
      <c r="D342" s="59" t="s">
        <v>7</v>
      </c>
      <c r="E342" s="60">
        <v>1</v>
      </c>
      <c r="F342" s="61">
        <v>1</v>
      </c>
      <c r="G342" s="61">
        <v>0.6</v>
      </c>
      <c r="H342" s="61"/>
      <c r="I342" s="63">
        <f t="shared" si="48"/>
        <v>0.6</v>
      </c>
      <c r="J342" s="64"/>
    </row>
    <row r="343" spans="1:10" s="65" customFormat="1" ht="16.899999999999999" customHeight="1" x14ac:dyDescent="0.25">
      <c r="A343" s="56"/>
      <c r="B343" s="57" t="s">
        <v>496</v>
      </c>
      <c r="C343" s="58">
        <v>1</v>
      </c>
      <c r="D343" s="59" t="s">
        <v>7</v>
      </c>
      <c r="E343" s="60">
        <v>1</v>
      </c>
      <c r="F343" s="61">
        <v>1</v>
      </c>
      <c r="G343" s="61">
        <v>0.6</v>
      </c>
      <c r="H343" s="61"/>
      <c r="I343" s="63">
        <f t="shared" si="48"/>
        <v>0.6</v>
      </c>
      <c r="J343" s="64"/>
    </row>
    <row r="344" spans="1:10" s="65" customFormat="1" ht="16.899999999999999" customHeight="1" x14ac:dyDescent="0.25">
      <c r="A344" s="56"/>
      <c r="B344" s="57" t="s">
        <v>495</v>
      </c>
      <c r="C344" s="58">
        <v>1</v>
      </c>
      <c r="D344" s="59" t="s">
        <v>7</v>
      </c>
      <c r="E344" s="60">
        <v>1</v>
      </c>
      <c r="F344" s="61">
        <v>2.1</v>
      </c>
      <c r="G344" s="61">
        <v>0.6</v>
      </c>
      <c r="H344" s="61"/>
      <c r="I344" s="63">
        <f t="shared" si="48"/>
        <v>1.26</v>
      </c>
      <c r="J344" s="64"/>
    </row>
    <row r="345" spans="1:10" s="65" customFormat="1" ht="16.899999999999999" customHeight="1" x14ac:dyDescent="0.25">
      <c r="A345" s="56"/>
      <c r="B345" s="57" t="s">
        <v>490</v>
      </c>
      <c r="C345" s="58">
        <v>1</v>
      </c>
      <c r="D345" s="59" t="s">
        <v>7</v>
      </c>
      <c r="E345" s="60">
        <v>2</v>
      </c>
      <c r="F345" s="61">
        <v>0.6</v>
      </c>
      <c r="G345" s="61">
        <v>0.3</v>
      </c>
      <c r="H345" s="61"/>
      <c r="I345" s="63">
        <f t="shared" si="48"/>
        <v>0.36</v>
      </c>
      <c r="J345" s="64"/>
    </row>
    <row r="346" spans="1:10" s="65" customFormat="1" ht="16.899999999999999" customHeight="1" x14ac:dyDescent="0.25">
      <c r="A346" s="56"/>
      <c r="B346" s="57" t="s">
        <v>503</v>
      </c>
      <c r="C346" s="58">
        <v>1</v>
      </c>
      <c r="D346" s="59" t="s">
        <v>7</v>
      </c>
      <c r="E346" s="60">
        <v>2</v>
      </c>
      <c r="F346" s="61">
        <v>1.35</v>
      </c>
      <c r="G346" s="61">
        <v>0.45</v>
      </c>
      <c r="H346" s="61"/>
      <c r="I346" s="63">
        <f t="shared" si="48"/>
        <v>1.2150000000000001</v>
      </c>
      <c r="J346" s="64"/>
    </row>
    <row r="347" spans="1:10" s="65" customFormat="1" ht="16.899999999999999" customHeight="1" x14ac:dyDescent="0.25">
      <c r="A347" s="56"/>
      <c r="B347" s="57" t="s">
        <v>509</v>
      </c>
      <c r="C347" s="58">
        <v>1</v>
      </c>
      <c r="D347" s="59" t="s">
        <v>7</v>
      </c>
      <c r="E347" s="60">
        <v>1</v>
      </c>
      <c r="F347" s="61">
        <v>2.5</v>
      </c>
      <c r="G347" s="61">
        <v>3.18</v>
      </c>
      <c r="H347" s="61"/>
      <c r="I347" s="63">
        <f t="shared" ref="I347" si="49">PRODUCT(C347:H347)</f>
        <v>7.95</v>
      </c>
      <c r="J347" s="64"/>
    </row>
    <row r="348" spans="1:10" s="65" customFormat="1" ht="16.899999999999999" customHeight="1" x14ac:dyDescent="0.25">
      <c r="A348" s="56"/>
      <c r="B348" s="57" t="s">
        <v>630</v>
      </c>
      <c r="C348" s="58">
        <v>1</v>
      </c>
      <c r="D348" s="59" t="s">
        <v>7</v>
      </c>
      <c r="E348" s="60">
        <v>1</v>
      </c>
      <c r="F348" s="61">
        <v>0.6</v>
      </c>
      <c r="G348" s="61">
        <v>0.15</v>
      </c>
      <c r="H348" s="61"/>
      <c r="I348" s="63">
        <f t="shared" si="48"/>
        <v>0.09</v>
      </c>
      <c r="J348" s="64"/>
    </row>
    <row r="349" spans="1:10" s="65" customFormat="1" ht="16.899999999999999" customHeight="1" x14ac:dyDescent="0.25">
      <c r="A349" s="56"/>
      <c r="B349" s="57" t="s">
        <v>637</v>
      </c>
      <c r="C349" s="58">
        <v>1</v>
      </c>
      <c r="D349" s="59" t="s">
        <v>7</v>
      </c>
      <c r="E349" s="60">
        <v>1</v>
      </c>
      <c r="F349" s="61">
        <v>4.07</v>
      </c>
      <c r="G349" s="61"/>
      <c r="H349" s="61">
        <v>0.6</v>
      </c>
      <c r="I349" s="63">
        <f t="shared" ref="I349:I356" si="50">PRODUCT(C349:H349)</f>
        <v>2.4420000000000002</v>
      </c>
      <c r="J349" s="64"/>
    </row>
    <row r="350" spans="1:10" s="65" customFormat="1" ht="16.899999999999999" customHeight="1" x14ac:dyDescent="0.25">
      <c r="A350" s="56"/>
      <c r="B350" s="57" t="s">
        <v>175</v>
      </c>
      <c r="C350" s="58">
        <v>1</v>
      </c>
      <c r="D350" s="59" t="s">
        <v>7</v>
      </c>
      <c r="E350" s="60">
        <v>1</v>
      </c>
      <c r="F350" s="61">
        <v>4.26</v>
      </c>
      <c r="G350" s="61"/>
      <c r="H350" s="61">
        <v>0.75</v>
      </c>
      <c r="I350" s="63">
        <f t="shared" si="50"/>
        <v>3.1949999999999998</v>
      </c>
      <c r="J350" s="64"/>
    </row>
    <row r="351" spans="1:10" s="65" customFormat="1" ht="16.899999999999999" customHeight="1" x14ac:dyDescent="0.25">
      <c r="A351" s="56"/>
      <c r="B351" s="57" t="s">
        <v>638</v>
      </c>
      <c r="C351" s="58">
        <v>1</v>
      </c>
      <c r="D351" s="59" t="s">
        <v>7</v>
      </c>
      <c r="E351" s="60">
        <v>1</v>
      </c>
      <c r="F351" s="61">
        <v>4.07</v>
      </c>
      <c r="G351" s="61"/>
      <c r="H351" s="61">
        <v>0.6</v>
      </c>
      <c r="I351" s="63">
        <f t="shared" si="50"/>
        <v>2.4420000000000002</v>
      </c>
      <c r="J351" s="64"/>
    </row>
    <row r="352" spans="1:10" s="65" customFormat="1" ht="16.899999999999999" customHeight="1" x14ac:dyDescent="0.25">
      <c r="A352" s="56"/>
      <c r="B352" s="57" t="s">
        <v>175</v>
      </c>
      <c r="C352" s="58">
        <v>1</v>
      </c>
      <c r="D352" s="59" t="s">
        <v>7</v>
      </c>
      <c r="E352" s="60">
        <v>1</v>
      </c>
      <c r="F352" s="61">
        <v>4.26</v>
      </c>
      <c r="G352" s="61"/>
      <c r="H352" s="61">
        <v>0.75</v>
      </c>
      <c r="I352" s="63">
        <f t="shared" si="50"/>
        <v>3.1949999999999998</v>
      </c>
      <c r="J352" s="64"/>
    </row>
    <row r="353" spans="1:16" s="65" customFormat="1" ht="16.899999999999999" customHeight="1" x14ac:dyDescent="0.25">
      <c r="A353" s="56"/>
      <c r="B353" s="57" t="s">
        <v>639</v>
      </c>
      <c r="C353" s="58">
        <v>1</v>
      </c>
      <c r="D353" s="59" t="s">
        <v>7</v>
      </c>
      <c r="E353" s="60">
        <v>2</v>
      </c>
      <c r="F353" s="61">
        <v>4.07</v>
      </c>
      <c r="G353" s="61"/>
      <c r="H353" s="61">
        <v>0.6</v>
      </c>
      <c r="I353" s="63">
        <f t="shared" si="50"/>
        <v>4.8840000000000003</v>
      </c>
      <c r="J353" s="64"/>
    </row>
    <row r="354" spans="1:16" s="65" customFormat="1" ht="16.899999999999999" customHeight="1" x14ac:dyDescent="0.25">
      <c r="A354" s="56"/>
      <c r="B354" s="57" t="s">
        <v>175</v>
      </c>
      <c r="C354" s="58">
        <v>1</v>
      </c>
      <c r="D354" s="59" t="s">
        <v>7</v>
      </c>
      <c r="E354" s="60">
        <v>2</v>
      </c>
      <c r="F354" s="61">
        <v>4.26</v>
      </c>
      <c r="G354" s="61"/>
      <c r="H354" s="61">
        <v>0.75</v>
      </c>
      <c r="I354" s="63">
        <f t="shared" si="50"/>
        <v>6.39</v>
      </c>
      <c r="J354" s="64"/>
    </row>
    <row r="355" spans="1:16" s="65" customFormat="1" ht="16.899999999999999" customHeight="1" x14ac:dyDescent="0.25">
      <c r="A355" s="56"/>
      <c r="B355" s="57" t="s">
        <v>591</v>
      </c>
      <c r="C355" s="58">
        <v>1</v>
      </c>
      <c r="D355" s="59" t="s">
        <v>7</v>
      </c>
      <c r="E355" s="60">
        <v>1</v>
      </c>
      <c r="F355" s="61">
        <v>1.1000000000000001</v>
      </c>
      <c r="G355" s="61">
        <v>0.45</v>
      </c>
      <c r="H355" s="61"/>
      <c r="I355" s="63">
        <f t="shared" si="50"/>
        <v>0.49500000000000005</v>
      </c>
      <c r="J355" s="64"/>
    </row>
    <row r="356" spans="1:16" s="65" customFormat="1" ht="16.899999999999999" customHeight="1" x14ac:dyDescent="0.25">
      <c r="A356" s="56"/>
      <c r="B356" s="57" t="s">
        <v>527</v>
      </c>
      <c r="C356" s="58">
        <v>1</v>
      </c>
      <c r="D356" s="59" t="s">
        <v>7</v>
      </c>
      <c r="E356" s="60">
        <v>2</v>
      </c>
      <c r="F356" s="61">
        <v>0.6</v>
      </c>
      <c r="G356" s="61"/>
      <c r="H356" s="61">
        <v>0.06</v>
      </c>
      <c r="I356" s="63">
        <f t="shared" si="50"/>
        <v>7.1999999999999995E-2</v>
      </c>
      <c r="J356" s="64"/>
    </row>
    <row r="357" spans="1:16" s="65" customFormat="1" ht="16.899999999999999" customHeight="1" x14ac:dyDescent="0.25">
      <c r="A357" s="56"/>
      <c r="B357" s="57" t="s">
        <v>640</v>
      </c>
      <c r="C357" s="58">
        <v>1</v>
      </c>
      <c r="D357" s="59" t="s">
        <v>7</v>
      </c>
      <c r="E357" s="60">
        <v>1</v>
      </c>
      <c r="F357" s="61">
        <v>4.07</v>
      </c>
      <c r="G357" s="61"/>
      <c r="H357" s="61">
        <v>0.6</v>
      </c>
      <c r="I357" s="63">
        <f t="shared" ref="I357:I358" si="51">PRODUCT(C357:H357)</f>
        <v>2.4420000000000002</v>
      </c>
      <c r="J357" s="64"/>
    </row>
    <row r="358" spans="1:16" s="65" customFormat="1" ht="16.899999999999999" customHeight="1" x14ac:dyDescent="0.25">
      <c r="A358" s="56"/>
      <c r="B358" s="57" t="s">
        <v>175</v>
      </c>
      <c r="C358" s="58">
        <v>1</v>
      </c>
      <c r="D358" s="59" t="s">
        <v>7</v>
      </c>
      <c r="E358" s="60">
        <v>1</v>
      </c>
      <c r="F358" s="61">
        <v>4.26</v>
      </c>
      <c r="G358" s="61"/>
      <c r="H358" s="61">
        <v>0.75</v>
      </c>
      <c r="I358" s="63">
        <f t="shared" si="51"/>
        <v>3.1949999999999998</v>
      </c>
      <c r="J358" s="64"/>
    </row>
    <row r="359" spans="1:16" s="117" customFormat="1" ht="16.899999999999999" customHeight="1" x14ac:dyDescent="0.25">
      <c r="A359" s="165"/>
      <c r="B359" s="108"/>
      <c r="C359" s="158"/>
      <c r="D359" s="159"/>
      <c r="E359" s="160"/>
      <c r="F359" s="161"/>
      <c r="G359" s="161"/>
      <c r="H359" s="161" t="s">
        <v>8</v>
      </c>
      <c r="I359" s="166">
        <f>SUM(I326:I358)</f>
        <v>100.51949999999999</v>
      </c>
      <c r="J359" s="167"/>
    </row>
    <row r="360" spans="1:16" s="117" customFormat="1" ht="16.899999999999999" customHeight="1" x14ac:dyDescent="0.25">
      <c r="A360" s="165"/>
      <c r="B360" s="108"/>
      <c r="C360" s="158"/>
      <c r="D360" s="159"/>
      <c r="E360" s="160"/>
      <c r="F360" s="161"/>
      <c r="G360" s="161"/>
      <c r="H360" s="162" t="s">
        <v>9</v>
      </c>
      <c r="I360" s="163">
        <v>100.6</v>
      </c>
      <c r="J360" s="68" t="s">
        <v>625</v>
      </c>
    </row>
    <row r="361" spans="1:16" s="65" customFormat="1" ht="173.25" x14ac:dyDescent="0.25">
      <c r="A361" s="71">
        <v>24</v>
      </c>
      <c r="B361" s="72" t="s">
        <v>524</v>
      </c>
      <c r="C361" s="58"/>
      <c r="D361" s="59"/>
      <c r="E361" s="60"/>
      <c r="F361" s="61"/>
      <c r="G361" s="61"/>
      <c r="H361" s="61"/>
      <c r="I361" s="63"/>
      <c r="J361" s="64"/>
    </row>
    <row r="362" spans="1:16" s="131" customFormat="1" ht="16.899999999999999" customHeight="1" x14ac:dyDescent="0.25">
      <c r="A362" s="122"/>
      <c r="B362" s="150" t="s">
        <v>525</v>
      </c>
      <c r="C362" s="176">
        <v>1</v>
      </c>
      <c r="D362" s="177" t="s">
        <v>7</v>
      </c>
      <c r="E362" s="178">
        <v>1</v>
      </c>
      <c r="F362" s="179">
        <v>0.9</v>
      </c>
      <c r="G362" s="179">
        <v>35.299999999999997</v>
      </c>
      <c r="H362" s="179">
        <v>1.05</v>
      </c>
      <c r="I362" s="130">
        <f t="shared" ref="I362:I363" si="52">PRODUCT(C362:H362)</f>
        <v>33.358499999999999</v>
      </c>
      <c r="J362" s="180"/>
      <c r="K362" s="181"/>
      <c r="L362" s="181"/>
      <c r="M362" s="181"/>
      <c r="N362" s="181"/>
      <c r="O362" s="181"/>
      <c r="P362" s="181"/>
    </row>
    <row r="363" spans="1:16" s="131" customFormat="1" ht="16.899999999999999" customHeight="1" x14ac:dyDescent="0.25">
      <c r="A363" s="122"/>
      <c r="B363" s="150" t="s">
        <v>423</v>
      </c>
      <c r="C363" s="176">
        <v>1</v>
      </c>
      <c r="D363" s="177" t="s">
        <v>7</v>
      </c>
      <c r="E363" s="178">
        <v>1</v>
      </c>
      <c r="F363" s="179">
        <v>0.9</v>
      </c>
      <c r="G363" s="179">
        <v>35.299999999999997</v>
      </c>
      <c r="H363" s="179">
        <v>1.05</v>
      </c>
      <c r="I363" s="130">
        <f t="shared" si="52"/>
        <v>33.358499999999999</v>
      </c>
      <c r="J363" s="180"/>
      <c r="K363" s="181"/>
      <c r="L363" s="181"/>
      <c r="M363" s="181"/>
      <c r="N363" s="181"/>
      <c r="O363" s="181"/>
      <c r="P363" s="181"/>
    </row>
    <row r="364" spans="1:16" s="187" customFormat="1" ht="16.899999999999999" customHeight="1" x14ac:dyDescent="0.25">
      <c r="A364" s="71"/>
      <c r="B364" s="57"/>
      <c r="C364" s="58"/>
      <c r="D364" s="59"/>
      <c r="E364" s="60"/>
      <c r="F364" s="182"/>
      <c r="G364" s="183"/>
      <c r="H364" s="62" t="s">
        <v>8</v>
      </c>
      <c r="I364" s="184">
        <f>SUM(I362:I363)</f>
        <v>66.716999999999999</v>
      </c>
      <c r="J364" s="185"/>
      <c r="K364" s="186"/>
    </row>
    <row r="365" spans="1:16" s="197" customFormat="1" ht="16.899999999999999" customHeight="1" x14ac:dyDescent="0.25">
      <c r="A365" s="71"/>
      <c r="B365" s="188"/>
      <c r="C365" s="189"/>
      <c r="D365" s="190"/>
      <c r="E365" s="191"/>
      <c r="F365" s="192"/>
      <c r="G365" s="193"/>
      <c r="H365" s="194" t="s">
        <v>9</v>
      </c>
      <c r="I365" s="195">
        <v>67</v>
      </c>
      <c r="J365" s="196" t="s">
        <v>11</v>
      </c>
      <c r="K365" s="186"/>
    </row>
    <row r="366" spans="1:16" s="65" customFormat="1" ht="63" x14ac:dyDescent="0.25">
      <c r="A366" s="71">
        <v>25</v>
      </c>
      <c r="B366" s="72" t="s">
        <v>125</v>
      </c>
      <c r="C366" s="58"/>
      <c r="D366" s="59"/>
      <c r="E366" s="60"/>
      <c r="F366" s="61"/>
      <c r="G366" s="61"/>
      <c r="H366" s="61"/>
      <c r="I366" s="63"/>
      <c r="J366" s="64"/>
    </row>
    <row r="367" spans="1:16" s="65" customFormat="1" ht="16.899999999999999" customHeight="1" x14ac:dyDescent="0.25">
      <c r="A367" s="71"/>
      <c r="B367" s="72" t="s">
        <v>120</v>
      </c>
      <c r="C367" s="58">
        <v>1</v>
      </c>
      <c r="D367" s="59" t="s">
        <v>7</v>
      </c>
      <c r="E367" s="60">
        <v>5</v>
      </c>
      <c r="F367" s="61">
        <v>1</v>
      </c>
      <c r="G367" s="61"/>
      <c r="H367" s="61">
        <v>2.1</v>
      </c>
      <c r="I367" s="63">
        <f>PRODUCT(C367:H367)</f>
        <v>10.5</v>
      </c>
      <c r="J367" s="64"/>
    </row>
    <row r="368" spans="1:16" s="65" customFormat="1" ht="16.899999999999999" customHeight="1" x14ac:dyDescent="0.25">
      <c r="A368" s="71"/>
      <c r="B368" s="72" t="s">
        <v>215</v>
      </c>
      <c r="C368" s="58">
        <v>1</v>
      </c>
      <c r="D368" s="59" t="s">
        <v>7</v>
      </c>
      <c r="E368" s="60">
        <v>8</v>
      </c>
      <c r="F368" s="61">
        <v>1</v>
      </c>
      <c r="G368" s="61"/>
      <c r="H368" s="61">
        <v>1.35</v>
      </c>
      <c r="I368" s="63">
        <f>PRODUCT(C368:H368)</f>
        <v>10.8</v>
      </c>
      <c r="J368" s="64"/>
    </row>
    <row r="369" spans="1:11" s="65" customFormat="1" ht="16.899999999999999" customHeight="1" x14ac:dyDescent="0.25">
      <c r="A369" s="71"/>
      <c r="B369" s="72" t="s">
        <v>215</v>
      </c>
      <c r="C369" s="58">
        <v>1</v>
      </c>
      <c r="D369" s="59" t="s">
        <v>7</v>
      </c>
      <c r="E369" s="60">
        <v>2</v>
      </c>
      <c r="F369" s="61">
        <v>2.1</v>
      </c>
      <c r="G369" s="61"/>
      <c r="H369" s="61">
        <v>1.35</v>
      </c>
      <c r="I369" s="63">
        <f>PRODUCT(C369:H369)</f>
        <v>5.6700000000000008</v>
      </c>
      <c r="J369" s="64"/>
    </row>
    <row r="370" spans="1:11" s="187" customFormat="1" ht="16.899999999999999" customHeight="1" x14ac:dyDescent="0.25">
      <c r="A370" s="71"/>
      <c r="B370" s="57"/>
      <c r="C370" s="58"/>
      <c r="D370" s="59"/>
      <c r="E370" s="60"/>
      <c r="F370" s="182"/>
      <c r="G370" s="183"/>
      <c r="H370" s="62" t="s">
        <v>8</v>
      </c>
      <c r="I370" s="184">
        <f>SUM(I367:I369)</f>
        <v>26.970000000000002</v>
      </c>
      <c r="J370" s="185"/>
      <c r="K370" s="186"/>
    </row>
    <row r="371" spans="1:11" s="187" customFormat="1" ht="16.899999999999999" customHeight="1" x14ac:dyDescent="0.25">
      <c r="A371" s="71"/>
      <c r="B371" s="57" t="s">
        <v>126</v>
      </c>
      <c r="C371" s="58"/>
      <c r="D371" s="59"/>
      <c r="E371" s="60"/>
      <c r="F371" s="182">
        <f>I370</f>
        <v>26.970000000000002</v>
      </c>
      <c r="G371" s="182">
        <v>30</v>
      </c>
      <c r="H371" s="198"/>
      <c r="I371" s="184">
        <f>F371*G371</f>
        <v>809.1</v>
      </c>
      <c r="J371" s="185"/>
      <c r="K371" s="186"/>
    </row>
    <row r="372" spans="1:11" s="197" customFormat="1" ht="16.899999999999999" customHeight="1" x14ac:dyDescent="0.25">
      <c r="A372" s="71"/>
      <c r="B372" s="188"/>
      <c r="C372" s="189"/>
      <c r="D372" s="190"/>
      <c r="E372" s="191"/>
      <c r="F372" s="192"/>
      <c r="G372" s="193"/>
      <c r="H372" s="194" t="s">
        <v>8</v>
      </c>
      <c r="I372" s="195">
        <v>809.1</v>
      </c>
      <c r="J372" s="196" t="s">
        <v>11</v>
      </c>
      <c r="K372" s="186"/>
    </row>
    <row r="373" spans="1:11" s="65" customFormat="1" ht="94.5" x14ac:dyDescent="0.25">
      <c r="A373" s="71">
        <v>26</v>
      </c>
      <c r="B373" s="72" t="s">
        <v>742</v>
      </c>
      <c r="C373" s="58"/>
      <c r="D373" s="59"/>
      <c r="E373" s="60"/>
      <c r="F373" s="61"/>
      <c r="G373" s="61"/>
      <c r="H373" s="66"/>
      <c r="I373" s="67"/>
      <c r="J373" s="199"/>
    </row>
    <row r="374" spans="1:11" s="69" customFormat="1" ht="16.899999999999999" customHeight="1" x14ac:dyDescent="0.25">
      <c r="A374" s="71"/>
      <c r="B374" s="72" t="s">
        <v>592</v>
      </c>
      <c r="C374" s="58">
        <v>4</v>
      </c>
      <c r="D374" s="59" t="s">
        <v>7</v>
      </c>
      <c r="E374" s="60">
        <v>12</v>
      </c>
      <c r="F374" s="61">
        <v>4.67</v>
      </c>
      <c r="G374" s="61"/>
      <c r="H374" s="61">
        <v>0.5</v>
      </c>
      <c r="I374" s="63">
        <f>PRODUCT(C374:H374)</f>
        <v>112.08</v>
      </c>
      <c r="J374" s="64"/>
    </row>
    <row r="375" spans="1:11" s="117" customFormat="1" ht="16.899999999999999" customHeight="1" x14ac:dyDescent="0.25">
      <c r="A375" s="165"/>
      <c r="B375" s="72" t="s">
        <v>593</v>
      </c>
      <c r="C375" s="158">
        <v>1</v>
      </c>
      <c r="D375" s="59" t="s">
        <v>7</v>
      </c>
      <c r="E375" s="160">
        <v>6</v>
      </c>
      <c r="F375" s="61">
        <v>4.67</v>
      </c>
      <c r="G375" s="161"/>
      <c r="H375" s="61">
        <v>0.5</v>
      </c>
      <c r="I375" s="63">
        <f>PRODUCT(C375:H375)</f>
        <v>14.01</v>
      </c>
      <c r="J375" s="164"/>
    </row>
    <row r="376" spans="1:11" s="117" customFormat="1" ht="16.899999999999999" customHeight="1" x14ac:dyDescent="0.25">
      <c r="A376" s="165"/>
      <c r="B376" s="72" t="s">
        <v>435</v>
      </c>
      <c r="C376" s="158">
        <v>1</v>
      </c>
      <c r="D376" s="59" t="s">
        <v>7</v>
      </c>
      <c r="E376" s="160">
        <v>72</v>
      </c>
      <c r="F376" s="61">
        <v>1.4</v>
      </c>
      <c r="G376" s="200">
        <v>0.93500000000000005</v>
      </c>
      <c r="H376" s="61"/>
      <c r="I376" s="63">
        <f>PRODUCT(C376:H376)</f>
        <v>94.248000000000005</v>
      </c>
      <c r="J376" s="164"/>
    </row>
    <row r="377" spans="1:11" s="117" customFormat="1" ht="16.899999999999999" customHeight="1" x14ac:dyDescent="0.25">
      <c r="A377" s="165"/>
      <c r="B377" s="72"/>
      <c r="C377" s="158"/>
      <c r="D377" s="59"/>
      <c r="E377" s="160"/>
      <c r="F377" s="61"/>
      <c r="G377" s="161"/>
      <c r="H377" s="61" t="s">
        <v>8</v>
      </c>
      <c r="I377" s="63">
        <f>SUM(I374:I376)</f>
        <v>220.33800000000002</v>
      </c>
      <c r="J377" s="164"/>
    </row>
    <row r="378" spans="1:11" s="117" customFormat="1" ht="16.899999999999999" customHeight="1" x14ac:dyDescent="0.25">
      <c r="A378" s="165"/>
      <c r="B378" s="108"/>
      <c r="C378" s="158"/>
      <c r="D378" s="159"/>
      <c r="E378" s="160"/>
      <c r="F378" s="161"/>
      <c r="G378" s="161"/>
      <c r="H378" s="162" t="s">
        <v>9</v>
      </c>
      <c r="I378" s="163">
        <v>220.4</v>
      </c>
      <c r="J378" s="68" t="s">
        <v>625</v>
      </c>
    </row>
    <row r="379" spans="1:11" s="187" customFormat="1" ht="157.5" x14ac:dyDescent="0.25">
      <c r="A379" s="201">
        <v>27</v>
      </c>
      <c r="B379" s="202" t="s">
        <v>641</v>
      </c>
      <c r="C379" s="58"/>
      <c r="D379" s="203"/>
      <c r="E379" s="60"/>
      <c r="F379" s="183"/>
      <c r="G379" s="183"/>
      <c r="H379" s="204"/>
      <c r="I379" s="184"/>
      <c r="J379" s="185"/>
      <c r="K379" s="186"/>
    </row>
    <row r="380" spans="1:11" s="187" customFormat="1" ht="16.899999999999999" customHeight="1" x14ac:dyDescent="0.25">
      <c r="A380" s="71"/>
      <c r="B380" s="57" t="s">
        <v>353</v>
      </c>
      <c r="C380" s="58"/>
      <c r="D380" s="203"/>
      <c r="E380" s="60"/>
      <c r="F380" s="183"/>
      <c r="G380" s="183"/>
      <c r="H380" s="204"/>
      <c r="I380" s="184"/>
      <c r="J380" s="185"/>
      <c r="K380" s="186"/>
    </row>
    <row r="381" spans="1:11" s="131" customFormat="1" ht="16.899999999999999" customHeight="1" x14ac:dyDescent="0.25">
      <c r="A381" s="122"/>
      <c r="B381" s="146" t="s">
        <v>321</v>
      </c>
      <c r="C381" s="205">
        <v>4</v>
      </c>
      <c r="D381" s="206" t="s">
        <v>7</v>
      </c>
      <c r="E381" s="207">
        <v>4</v>
      </c>
      <c r="F381" s="133">
        <v>0.8</v>
      </c>
      <c r="G381" s="133">
        <v>0.8</v>
      </c>
      <c r="H381" s="133"/>
      <c r="I381" s="130">
        <f t="shared" ref="I381:I385" si="53">PRODUCT(C381:H381)</f>
        <v>10.240000000000002</v>
      </c>
      <c r="J381" s="208"/>
      <c r="K381" s="209"/>
    </row>
    <row r="382" spans="1:11" s="131" customFormat="1" ht="16.899999999999999" customHeight="1" x14ac:dyDescent="0.25">
      <c r="A382" s="122"/>
      <c r="B382" s="146" t="s">
        <v>352</v>
      </c>
      <c r="C382" s="205">
        <v>1</v>
      </c>
      <c r="D382" s="206" t="s">
        <v>7</v>
      </c>
      <c r="E382" s="207">
        <v>2</v>
      </c>
      <c r="F382" s="133">
        <v>0.8</v>
      </c>
      <c r="G382" s="133">
        <v>0.8</v>
      </c>
      <c r="H382" s="133"/>
      <c r="I382" s="130">
        <f t="shared" si="53"/>
        <v>1.2800000000000002</v>
      </c>
      <c r="J382" s="208"/>
      <c r="K382" s="209"/>
    </row>
    <row r="383" spans="1:11" s="131" customFormat="1" ht="16.899999999999999" customHeight="1" x14ac:dyDescent="0.25">
      <c r="A383" s="122"/>
      <c r="B383" s="146" t="s">
        <v>322</v>
      </c>
      <c r="C383" s="205">
        <v>1</v>
      </c>
      <c r="D383" s="206" t="s">
        <v>7</v>
      </c>
      <c r="E383" s="207">
        <v>14</v>
      </c>
      <c r="F383" s="133">
        <v>0.8</v>
      </c>
      <c r="G383" s="133">
        <v>0.8</v>
      </c>
      <c r="H383" s="133"/>
      <c r="I383" s="130">
        <f t="shared" si="53"/>
        <v>8.9600000000000009</v>
      </c>
      <c r="J383" s="208"/>
      <c r="K383" s="209"/>
    </row>
    <row r="384" spans="1:11" s="131" customFormat="1" ht="16.899999999999999" customHeight="1" x14ac:dyDescent="0.25">
      <c r="A384" s="122"/>
      <c r="B384" s="146" t="s">
        <v>354</v>
      </c>
      <c r="C384" s="205">
        <v>1</v>
      </c>
      <c r="D384" s="206" t="s">
        <v>7</v>
      </c>
      <c r="E384" s="207">
        <v>2</v>
      </c>
      <c r="F384" s="133">
        <v>0.8</v>
      </c>
      <c r="G384" s="133">
        <v>0.8</v>
      </c>
      <c r="H384" s="133"/>
      <c r="I384" s="130">
        <f t="shared" si="53"/>
        <v>1.2800000000000002</v>
      </c>
      <c r="J384" s="208"/>
      <c r="K384" s="209"/>
    </row>
    <row r="385" spans="1:11" s="131" customFormat="1" ht="16.899999999999999" customHeight="1" x14ac:dyDescent="0.25">
      <c r="A385" s="122"/>
      <c r="B385" s="146" t="s">
        <v>323</v>
      </c>
      <c r="C385" s="205">
        <v>1</v>
      </c>
      <c r="D385" s="206" t="s">
        <v>7</v>
      </c>
      <c r="E385" s="207">
        <v>2</v>
      </c>
      <c r="F385" s="133">
        <v>0.8</v>
      </c>
      <c r="G385" s="133">
        <v>0.8</v>
      </c>
      <c r="H385" s="133"/>
      <c r="I385" s="130">
        <f t="shared" si="53"/>
        <v>1.2800000000000002</v>
      </c>
      <c r="J385" s="208"/>
      <c r="K385" s="209"/>
    </row>
    <row r="386" spans="1:11" s="117" customFormat="1" ht="16.899999999999999" customHeight="1" x14ac:dyDescent="0.25">
      <c r="A386" s="107"/>
      <c r="B386" s="210"/>
      <c r="C386" s="158"/>
      <c r="D386" s="159"/>
      <c r="E386" s="160"/>
      <c r="F386" s="161"/>
      <c r="G386" s="211"/>
      <c r="H386" s="161" t="s">
        <v>8</v>
      </c>
      <c r="I386" s="166">
        <f>SUM(I381:I385)</f>
        <v>23.040000000000006</v>
      </c>
      <c r="J386" s="212"/>
    </row>
    <row r="387" spans="1:11" s="117" customFormat="1" ht="16.899999999999999" customHeight="1" x14ac:dyDescent="0.25">
      <c r="A387" s="107"/>
      <c r="B387" s="210"/>
      <c r="C387" s="158"/>
      <c r="D387" s="159"/>
      <c r="E387" s="160"/>
      <c r="F387" s="161"/>
      <c r="G387" s="211"/>
      <c r="H387" s="162" t="s">
        <v>9</v>
      </c>
      <c r="I387" s="163">
        <v>23.1</v>
      </c>
      <c r="J387" s="164" t="s">
        <v>625</v>
      </c>
    </row>
    <row r="388" spans="1:11" s="197" customFormat="1" ht="129.75" customHeight="1" x14ac:dyDescent="0.25">
      <c r="A388" s="71">
        <v>28</v>
      </c>
      <c r="B388" s="57" t="s">
        <v>766</v>
      </c>
      <c r="C388" s="189"/>
      <c r="D388" s="190"/>
      <c r="E388" s="191"/>
      <c r="F388" s="192"/>
      <c r="G388" s="193"/>
      <c r="H388" s="194"/>
      <c r="I388" s="195"/>
      <c r="J388" s="196"/>
      <c r="K388" s="186"/>
    </row>
    <row r="389" spans="1:11" s="197" customFormat="1" ht="16.899999999999999" customHeight="1" x14ac:dyDescent="0.25">
      <c r="A389" s="71"/>
      <c r="B389" s="57" t="s">
        <v>401</v>
      </c>
      <c r="C389" s="58"/>
      <c r="D389" s="59"/>
      <c r="E389" s="60"/>
      <c r="F389" s="61"/>
      <c r="G389" s="61"/>
      <c r="H389" s="61"/>
      <c r="I389" s="63"/>
      <c r="J389" s="64"/>
      <c r="K389" s="186"/>
    </row>
    <row r="390" spans="1:11" s="197" customFormat="1" ht="16.899999999999999" customHeight="1" x14ac:dyDescent="0.25">
      <c r="A390" s="71"/>
      <c r="B390" s="57" t="s">
        <v>402</v>
      </c>
      <c r="C390" s="58">
        <v>1</v>
      </c>
      <c r="D390" s="59" t="s">
        <v>7</v>
      </c>
      <c r="E390" s="60">
        <v>4</v>
      </c>
      <c r="F390" s="61">
        <v>0.9</v>
      </c>
      <c r="G390" s="61"/>
      <c r="H390" s="61">
        <v>0.6</v>
      </c>
      <c r="I390" s="63">
        <f>PRODUCT(C390:H390)</f>
        <v>2.16</v>
      </c>
      <c r="J390" s="64"/>
      <c r="K390" s="186"/>
    </row>
    <row r="391" spans="1:11" s="197" customFormat="1" ht="16.899999999999999" customHeight="1" x14ac:dyDescent="0.25">
      <c r="A391" s="71"/>
      <c r="B391" s="57"/>
      <c r="C391" s="58"/>
      <c r="D391" s="59"/>
      <c r="E391" s="60"/>
      <c r="F391" s="61"/>
      <c r="G391" s="61"/>
      <c r="H391" s="61" t="s">
        <v>8</v>
      </c>
      <c r="I391" s="63">
        <f>SUM(I390)</f>
        <v>2.16</v>
      </c>
      <c r="J391" s="64"/>
      <c r="K391" s="186"/>
    </row>
    <row r="392" spans="1:11" s="197" customFormat="1" ht="16.899999999999999" customHeight="1" x14ac:dyDescent="0.25">
      <c r="A392" s="71"/>
      <c r="B392" s="57"/>
      <c r="C392" s="58"/>
      <c r="D392" s="59"/>
      <c r="E392" s="60"/>
      <c r="F392" s="61"/>
      <c r="G392" s="61"/>
      <c r="H392" s="66" t="s">
        <v>9</v>
      </c>
      <c r="I392" s="67">
        <v>2.2000000000000002</v>
      </c>
      <c r="J392" s="164" t="s">
        <v>625</v>
      </c>
      <c r="K392" s="186"/>
    </row>
    <row r="393" spans="1:11" s="197" customFormat="1" ht="16.899999999999999" customHeight="1" x14ac:dyDescent="0.25">
      <c r="A393" s="71"/>
      <c r="B393" s="57" t="s">
        <v>403</v>
      </c>
      <c r="C393" s="58"/>
      <c r="D393" s="59"/>
      <c r="E393" s="60"/>
      <c r="F393" s="61"/>
      <c r="G393" s="61"/>
      <c r="H393" s="61"/>
      <c r="I393" s="63"/>
      <c r="J393" s="64"/>
      <c r="K393" s="186"/>
    </row>
    <row r="394" spans="1:11" s="197" customFormat="1" ht="16.899999999999999" customHeight="1" x14ac:dyDescent="0.25">
      <c r="A394" s="71"/>
      <c r="B394" s="57" t="s">
        <v>402</v>
      </c>
      <c r="C394" s="58">
        <v>1</v>
      </c>
      <c r="D394" s="59" t="s">
        <v>7</v>
      </c>
      <c r="E394" s="60">
        <v>6</v>
      </c>
      <c r="F394" s="61">
        <v>0.9</v>
      </c>
      <c r="G394" s="61"/>
      <c r="H394" s="61">
        <v>0.6</v>
      </c>
      <c r="I394" s="63">
        <f>PRODUCT(C394:H394)</f>
        <v>3.24</v>
      </c>
      <c r="J394" s="64"/>
      <c r="K394" s="186"/>
    </row>
    <row r="395" spans="1:11" s="197" customFormat="1" ht="16.899999999999999" customHeight="1" x14ac:dyDescent="0.25">
      <c r="A395" s="71"/>
      <c r="B395" s="57"/>
      <c r="C395" s="58"/>
      <c r="D395" s="59"/>
      <c r="E395" s="60"/>
      <c r="F395" s="61"/>
      <c r="G395" s="61"/>
      <c r="H395" s="61" t="s">
        <v>8</v>
      </c>
      <c r="I395" s="63">
        <f>SUM(I394)</f>
        <v>3.24</v>
      </c>
      <c r="J395" s="64"/>
      <c r="K395" s="186"/>
    </row>
    <row r="396" spans="1:11" s="197" customFormat="1" ht="16.899999999999999" customHeight="1" x14ac:dyDescent="0.25">
      <c r="A396" s="71"/>
      <c r="B396" s="57"/>
      <c r="C396" s="58"/>
      <c r="D396" s="59"/>
      <c r="E396" s="60"/>
      <c r="F396" s="61"/>
      <c r="G396" s="61"/>
      <c r="H396" s="66" t="s">
        <v>9</v>
      </c>
      <c r="I396" s="67">
        <v>3.3</v>
      </c>
      <c r="J396" s="164" t="s">
        <v>625</v>
      </c>
      <c r="K396" s="186"/>
    </row>
    <row r="397" spans="1:11" s="197" customFormat="1" ht="16.899999999999999" customHeight="1" x14ac:dyDescent="0.25">
      <c r="A397" s="71"/>
      <c r="B397" s="57" t="s">
        <v>405</v>
      </c>
      <c r="C397" s="58"/>
      <c r="D397" s="59"/>
      <c r="E397" s="60"/>
      <c r="F397" s="61"/>
      <c r="G397" s="61"/>
      <c r="H397" s="61"/>
      <c r="I397" s="63"/>
      <c r="J397" s="64"/>
      <c r="K397" s="186"/>
    </row>
    <row r="398" spans="1:11" s="197" customFormat="1" ht="16.899999999999999" customHeight="1" x14ac:dyDescent="0.25">
      <c r="A398" s="71"/>
      <c r="B398" s="57" t="s">
        <v>151</v>
      </c>
      <c r="C398" s="58">
        <v>1</v>
      </c>
      <c r="D398" s="59" t="s">
        <v>7</v>
      </c>
      <c r="E398" s="60">
        <v>1</v>
      </c>
      <c r="F398" s="61">
        <v>0.9</v>
      </c>
      <c r="G398" s="61"/>
      <c r="H398" s="61">
        <v>0.6</v>
      </c>
      <c r="I398" s="63">
        <f>PRODUCT(C398:H398)</f>
        <v>0.54</v>
      </c>
      <c r="J398" s="64"/>
      <c r="K398" s="186"/>
    </row>
    <row r="399" spans="1:11" s="197" customFormat="1" ht="16.899999999999999" customHeight="1" x14ac:dyDescent="0.25">
      <c r="A399" s="71"/>
      <c r="B399" s="57"/>
      <c r="C399" s="58"/>
      <c r="D399" s="59"/>
      <c r="E399" s="60"/>
      <c r="F399" s="61"/>
      <c r="G399" s="61"/>
      <c r="H399" s="61" t="s">
        <v>8</v>
      </c>
      <c r="I399" s="63">
        <f>SUM(I397:I398)</f>
        <v>0.54</v>
      </c>
      <c r="J399" s="64"/>
      <c r="K399" s="186"/>
    </row>
    <row r="400" spans="1:11" s="197" customFormat="1" ht="16.899999999999999" customHeight="1" x14ac:dyDescent="0.25">
      <c r="A400" s="71"/>
      <c r="B400" s="57"/>
      <c r="C400" s="58"/>
      <c r="D400" s="59"/>
      <c r="E400" s="60"/>
      <c r="F400" s="61"/>
      <c r="G400" s="61"/>
      <c r="H400" s="66" t="s">
        <v>9</v>
      </c>
      <c r="I400" s="67">
        <v>0.6</v>
      </c>
      <c r="J400" s="164" t="s">
        <v>625</v>
      </c>
      <c r="K400" s="186"/>
    </row>
    <row r="401" spans="1:11" s="197" customFormat="1" ht="96" customHeight="1" x14ac:dyDescent="0.25">
      <c r="A401" s="71">
        <v>29</v>
      </c>
      <c r="B401" s="57" t="s">
        <v>765</v>
      </c>
      <c r="C401" s="189"/>
      <c r="D401" s="190"/>
      <c r="E401" s="191"/>
      <c r="F401" s="192"/>
      <c r="G401" s="193"/>
      <c r="H401" s="194"/>
      <c r="I401" s="195"/>
      <c r="J401" s="196"/>
      <c r="K401" s="186"/>
    </row>
    <row r="402" spans="1:11" s="65" customFormat="1" ht="16.899999999999999" customHeight="1" x14ac:dyDescent="0.25">
      <c r="A402" s="56"/>
      <c r="B402" s="57" t="s">
        <v>403</v>
      </c>
      <c r="C402" s="58"/>
      <c r="D402" s="59"/>
      <c r="E402" s="60"/>
      <c r="F402" s="61"/>
      <c r="G402" s="62"/>
      <c r="H402" s="61"/>
      <c r="I402" s="63"/>
      <c r="J402" s="64"/>
    </row>
    <row r="403" spans="1:11" s="197" customFormat="1" ht="16.899999999999999" customHeight="1" x14ac:dyDescent="0.25">
      <c r="A403" s="71"/>
      <c r="B403" s="57" t="s">
        <v>406</v>
      </c>
      <c r="C403" s="58">
        <v>1</v>
      </c>
      <c r="D403" s="59" t="s">
        <v>7</v>
      </c>
      <c r="E403" s="60">
        <v>1</v>
      </c>
      <c r="F403" s="182">
        <v>0.3</v>
      </c>
      <c r="G403" s="183"/>
      <c r="H403" s="61">
        <v>0.2</v>
      </c>
      <c r="I403" s="63">
        <f>PRODUCT(C403:H403)</f>
        <v>0.06</v>
      </c>
      <c r="J403" s="196"/>
      <c r="K403" s="186"/>
    </row>
    <row r="404" spans="1:11" s="197" customFormat="1" ht="16.899999999999999" customHeight="1" x14ac:dyDescent="0.25">
      <c r="A404" s="71"/>
      <c r="B404" s="57" t="s">
        <v>407</v>
      </c>
      <c r="C404" s="58">
        <v>1</v>
      </c>
      <c r="D404" s="59" t="s">
        <v>7</v>
      </c>
      <c r="E404" s="60">
        <v>1</v>
      </c>
      <c r="F404" s="182">
        <v>0.6</v>
      </c>
      <c r="G404" s="183"/>
      <c r="H404" s="61">
        <v>0.2</v>
      </c>
      <c r="I404" s="63">
        <f>PRODUCT(C404:H404)</f>
        <v>0.12</v>
      </c>
      <c r="J404" s="196"/>
      <c r="K404" s="186"/>
    </row>
    <row r="405" spans="1:11" s="197" customFormat="1" ht="16.899999999999999" customHeight="1" x14ac:dyDescent="0.25">
      <c r="A405" s="71"/>
      <c r="B405" s="57" t="s">
        <v>381</v>
      </c>
      <c r="C405" s="58">
        <v>1</v>
      </c>
      <c r="D405" s="59" t="s">
        <v>7</v>
      </c>
      <c r="E405" s="60">
        <v>1</v>
      </c>
      <c r="F405" s="182">
        <v>1</v>
      </c>
      <c r="G405" s="183"/>
      <c r="H405" s="61">
        <v>0.2</v>
      </c>
      <c r="I405" s="63">
        <f>PRODUCT(C405:H405)</f>
        <v>0.2</v>
      </c>
      <c r="J405" s="196"/>
      <c r="K405" s="186"/>
    </row>
    <row r="406" spans="1:11" s="197" customFormat="1" ht="16.899999999999999" customHeight="1" x14ac:dyDescent="0.25">
      <c r="A406" s="71"/>
      <c r="B406" s="57" t="s">
        <v>408</v>
      </c>
      <c r="C406" s="58">
        <v>1</v>
      </c>
      <c r="D406" s="59" t="s">
        <v>7</v>
      </c>
      <c r="E406" s="60">
        <v>1</v>
      </c>
      <c r="F406" s="182">
        <v>0.3</v>
      </c>
      <c r="G406" s="183"/>
      <c r="H406" s="61">
        <v>0.2</v>
      </c>
      <c r="I406" s="63">
        <f>PRODUCT(C406:H406)</f>
        <v>0.06</v>
      </c>
      <c r="J406" s="196"/>
      <c r="K406" s="186"/>
    </row>
    <row r="407" spans="1:11" s="197" customFormat="1" ht="16.899999999999999" customHeight="1" x14ac:dyDescent="0.25">
      <c r="A407" s="71"/>
      <c r="B407" s="57" t="s">
        <v>409</v>
      </c>
      <c r="C407" s="58">
        <v>1</v>
      </c>
      <c r="D407" s="59" t="s">
        <v>7</v>
      </c>
      <c r="E407" s="60">
        <v>1</v>
      </c>
      <c r="F407" s="182">
        <v>0.6</v>
      </c>
      <c r="G407" s="183"/>
      <c r="H407" s="61">
        <v>0.2</v>
      </c>
      <c r="I407" s="63">
        <f>PRODUCT(C407:H407)</f>
        <v>0.12</v>
      </c>
      <c r="J407" s="196"/>
      <c r="K407" s="186"/>
    </row>
    <row r="408" spans="1:11" s="65" customFormat="1" ht="16.899999999999999" customHeight="1" x14ac:dyDescent="0.25">
      <c r="A408" s="56"/>
      <c r="B408" s="57"/>
      <c r="C408" s="58"/>
      <c r="D408" s="59"/>
      <c r="E408" s="60"/>
      <c r="F408" s="61"/>
      <c r="G408" s="62"/>
      <c r="H408" s="61" t="s">
        <v>8</v>
      </c>
      <c r="I408" s="63">
        <f>SUM(I403:I407)</f>
        <v>0.56000000000000005</v>
      </c>
      <c r="J408" s="64"/>
    </row>
    <row r="409" spans="1:11" s="65" customFormat="1" ht="16.899999999999999" customHeight="1" x14ac:dyDescent="0.25">
      <c r="A409" s="71"/>
      <c r="B409" s="72"/>
      <c r="C409" s="58"/>
      <c r="D409" s="59"/>
      <c r="E409" s="60"/>
      <c r="F409" s="61"/>
      <c r="G409" s="61"/>
      <c r="H409" s="66" t="s">
        <v>9</v>
      </c>
      <c r="I409" s="67">
        <v>0.6</v>
      </c>
      <c r="J409" s="164" t="s">
        <v>625</v>
      </c>
    </row>
    <row r="410" spans="1:11" s="197" customFormat="1" ht="16.899999999999999" customHeight="1" x14ac:dyDescent="0.25">
      <c r="A410" s="71"/>
      <c r="B410" s="57" t="s">
        <v>404</v>
      </c>
      <c r="C410" s="58"/>
      <c r="D410" s="59"/>
      <c r="E410" s="60"/>
      <c r="F410" s="182"/>
      <c r="G410" s="183"/>
      <c r="H410" s="61"/>
      <c r="I410" s="63"/>
      <c r="J410" s="196"/>
      <c r="K410" s="186"/>
    </row>
    <row r="411" spans="1:11" s="65" customFormat="1" ht="16.899999999999999" customHeight="1" x14ac:dyDescent="0.25">
      <c r="A411" s="56"/>
      <c r="B411" s="57" t="s">
        <v>576</v>
      </c>
      <c r="C411" s="58">
        <v>1</v>
      </c>
      <c r="D411" s="59" t="s">
        <v>7</v>
      </c>
      <c r="E411" s="60">
        <v>1</v>
      </c>
      <c r="F411" s="61">
        <v>4</v>
      </c>
      <c r="G411" s="62"/>
      <c r="H411" s="61">
        <v>0.2</v>
      </c>
      <c r="I411" s="63">
        <f>PRODUCT(C411:H411)</f>
        <v>0.8</v>
      </c>
      <c r="J411" s="64"/>
    </row>
    <row r="412" spans="1:11" s="65" customFormat="1" ht="16.899999999999999" customHeight="1" x14ac:dyDescent="0.25">
      <c r="A412" s="56"/>
      <c r="B412" s="57" t="s">
        <v>575</v>
      </c>
      <c r="C412" s="58">
        <v>1</v>
      </c>
      <c r="D412" s="59" t="s">
        <v>7</v>
      </c>
      <c r="E412" s="60">
        <v>1</v>
      </c>
      <c r="F412" s="61">
        <v>4</v>
      </c>
      <c r="G412" s="62"/>
      <c r="H412" s="61">
        <v>0.2</v>
      </c>
      <c r="I412" s="63">
        <f>PRODUCT(C412:H412)</f>
        <v>0.8</v>
      </c>
      <c r="J412" s="64"/>
    </row>
    <row r="413" spans="1:11" s="65" customFormat="1" ht="16.899999999999999" customHeight="1" x14ac:dyDescent="0.25">
      <c r="A413" s="56"/>
      <c r="B413" s="57" t="s">
        <v>568</v>
      </c>
      <c r="C413" s="58">
        <v>1</v>
      </c>
      <c r="D413" s="59" t="s">
        <v>7</v>
      </c>
      <c r="E413" s="60">
        <v>1</v>
      </c>
      <c r="F413" s="61">
        <v>4</v>
      </c>
      <c r="G413" s="62"/>
      <c r="H413" s="61">
        <v>0.2</v>
      </c>
      <c r="I413" s="63">
        <f>PRODUCT(C413:H413)</f>
        <v>0.8</v>
      </c>
      <c r="J413" s="64"/>
    </row>
    <row r="414" spans="1:11" s="65" customFormat="1" ht="16.899999999999999" customHeight="1" x14ac:dyDescent="0.25">
      <c r="A414" s="56"/>
      <c r="B414" s="57" t="s">
        <v>573</v>
      </c>
      <c r="C414" s="58">
        <v>1</v>
      </c>
      <c r="D414" s="59" t="s">
        <v>7</v>
      </c>
      <c r="E414" s="60">
        <v>1</v>
      </c>
      <c r="F414" s="61">
        <v>4</v>
      </c>
      <c r="G414" s="62"/>
      <c r="H414" s="61">
        <v>0.2</v>
      </c>
      <c r="I414" s="63">
        <f>PRODUCT(C414:H414)</f>
        <v>0.8</v>
      </c>
      <c r="J414" s="64"/>
    </row>
    <row r="415" spans="1:11" s="65" customFormat="1" ht="16.899999999999999" customHeight="1" x14ac:dyDescent="0.25">
      <c r="A415" s="56"/>
      <c r="B415" s="57" t="s">
        <v>574</v>
      </c>
      <c r="C415" s="58">
        <v>1</v>
      </c>
      <c r="D415" s="59" t="s">
        <v>7</v>
      </c>
      <c r="E415" s="60">
        <v>1</v>
      </c>
      <c r="F415" s="61">
        <v>4</v>
      </c>
      <c r="G415" s="62"/>
      <c r="H415" s="61">
        <v>0.2</v>
      </c>
      <c r="I415" s="63">
        <f>PRODUCT(C415:H415)</f>
        <v>0.8</v>
      </c>
      <c r="J415" s="64"/>
    </row>
    <row r="416" spans="1:11" s="65" customFormat="1" ht="16.899999999999999" customHeight="1" x14ac:dyDescent="0.25">
      <c r="A416" s="71"/>
      <c r="B416" s="72"/>
      <c r="C416" s="58"/>
      <c r="D416" s="59"/>
      <c r="E416" s="60"/>
      <c r="F416" s="61"/>
      <c r="G416" s="61"/>
      <c r="H416" s="66" t="s">
        <v>8</v>
      </c>
      <c r="I416" s="67">
        <f>SUM(I411:I415)</f>
        <v>4</v>
      </c>
      <c r="J416" s="164" t="s">
        <v>625</v>
      </c>
    </row>
    <row r="417" spans="1:10" s="65" customFormat="1" ht="16.899999999999999" customHeight="1" x14ac:dyDescent="0.25">
      <c r="A417" s="56"/>
      <c r="B417" s="57" t="s">
        <v>405</v>
      </c>
      <c r="C417" s="58"/>
      <c r="D417" s="59"/>
      <c r="E417" s="60"/>
      <c r="F417" s="61"/>
      <c r="G417" s="62"/>
      <c r="H417" s="61"/>
      <c r="I417" s="63"/>
      <c r="J417" s="64"/>
    </row>
    <row r="418" spans="1:10" s="65" customFormat="1" ht="16.899999999999999" customHeight="1" x14ac:dyDescent="0.25">
      <c r="A418" s="56"/>
      <c r="B418" s="57" t="s">
        <v>410</v>
      </c>
      <c r="C418" s="58">
        <v>1</v>
      </c>
      <c r="D418" s="59" t="s">
        <v>7</v>
      </c>
      <c r="E418" s="60">
        <v>1</v>
      </c>
      <c r="F418" s="61">
        <v>0.6</v>
      </c>
      <c r="G418" s="62"/>
      <c r="H418" s="61">
        <v>0.2</v>
      </c>
      <c r="I418" s="63">
        <f>PRODUCT(C418:H418)</f>
        <v>0.12</v>
      </c>
      <c r="J418" s="64"/>
    </row>
    <row r="419" spans="1:10" s="65" customFormat="1" ht="16.899999999999999" customHeight="1" x14ac:dyDescent="0.25">
      <c r="A419" s="56"/>
      <c r="B419" s="57"/>
      <c r="C419" s="58"/>
      <c r="D419" s="59"/>
      <c r="E419" s="60"/>
      <c r="F419" s="61"/>
      <c r="G419" s="62"/>
      <c r="H419" s="61" t="s">
        <v>8</v>
      </c>
      <c r="I419" s="63">
        <f>SUM(I418)</f>
        <v>0.12</v>
      </c>
      <c r="J419" s="64"/>
    </row>
    <row r="420" spans="1:10" s="65" customFormat="1" ht="16.899999999999999" customHeight="1" x14ac:dyDescent="0.25">
      <c r="A420" s="71"/>
      <c r="B420" s="72"/>
      <c r="C420" s="58"/>
      <c r="D420" s="59"/>
      <c r="E420" s="60"/>
      <c r="F420" s="61"/>
      <c r="G420" s="61"/>
      <c r="H420" s="66" t="s">
        <v>9</v>
      </c>
      <c r="I420" s="67">
        <v>0.2</v>
      </c>
      <c r="J420" s="164" t="s">
        <v>625</v>
      </c>
    </row>
    <row r="421" spans="1:10" s="131" customFormat="1" ht="110.25" x14ac:dyDescent="0.25">
      <c r="A421" s="122">
        <v>30</v>
      </c>
      <c r="B421" s="150" t="s">
        <v>642</v>
      </c>
      <c r="C421" s="124"/>
      <c r="D421" s="125"/>
      <c r="E421" s="126"/>
      <c r="F421" s="127"/>
      <c r="G421" s="128"/>
      <c r="H421" s="147"/>
      <c r="I421" s="148"/>
      <c r="J421" s="471"/>
    </row>
    <row r="422" spans="1:10" s="131" customFormat="1" ht="16.899999999999999" customHeight="1" x14ac:dyDescent="0.25">
      <c r="A422" s="122"/>
      <c r="B422" s="150" t="s">
        <v>522</v>
      </c>
      <c r="C422" s="151"/>
      <c r="D422" s="152"/>
      <c r="E422" s="153"/>
      <c r="F422" s="128"/>
      <c r="G422" s="154"/>
      <c r="H422" s="154"/>
      <c r="I422" s="151"/>
      <c r="J422" s="153"/>
    </row>
    <row r="423" spans="1:10" s="65" customFormat="1" ht="16.899999999999999" customHeight="1" x14ac:dyDescent="0.25">
      <c r="A423" s="56"/>
      <c r="B423" s="57" t="s">
        <v>577</v>
      </c>
      <c r="C423" s="58">
        <v>1</v>
      </c>
      <c r="D423" s="59" t="s">
        <v>7</v>
      </c>
      <c r="E423" s="60">
        <v>1</v>
      </c>
      <c r="F423" s="61">
        <v>4</v>
      </c>
      <c r="G423" s="61">
        <v>0.05</v>
      </c>
      <c r="H423" s="61">
        <v>0.75</v>
      </c>
      <c r="I423" s="63">
        <f>PRODUCT(C423:H423)</f>
        <v>0.15000000000000002</v>
      </c>
      <c r="J423" s="64"/>
    </row>
    <row r="424" spans="1:10" s="65" customFormat="1" ht="16.899999999999999" customHeight="1" x14ac:dyDescent="0.25">
      <c r="A424" s="56"/>
      <c r="B424" s="57" t="s">
        <v>594</v>
      </c>
      <c r="C424" s="58">
        <v>1</v>
      </c>
      <c r="D424" s="59" t="s">
        <v>7</v>
      </c>
      <c r="E424" s="60">
        <v>1</v>
      </c>
      <c r="F424" s="61">
        <v>4</v>
      </c>
      <c r="G424" s="61">
        <v>0.05</v>
      </c>
      <c r="H424" s="61">
        <v>0.75</v>
      </c>
      <c r="I424" s="63">
        <f>PRODUCT(C424:H424)</f>
        <v>0.15000000000000002</v>
      </c>
      <c r="J424" s="64"/>
    </row>
    <row r="425" spans="1:10" s="65" customFormat="1" ht="16.899999999999999" customHeight="1" x14ac:dyDescent="0.25">
      <c r="A425" s="56"/>
      <c r="B425" s="57" t="s">
        <v>578</v>
      </c>
      <c r="C425" s="58">
        <v>1</v>
      </c>
      <c r="D425" s="59" t="s">
        <v>7</v>
      </c>
      <c r="E425" s="60">
        <v>1</v>
      </c>
      <c r="F425" s="61">
        <v>4</v>
      </c>
      <c r="G425" s="61">
        <v>0.05</v>
      </c>
      <c r="H425" s="61">
        <v>0.75</v>
      </c>
      <c r="I425" s="63">
        <f>PRODUCT(C425:H425)</f>
        <v>0.15000000000000002</v>
      </c>
      <c r="J425" s="64"/>
    </row>
    <row r="426" spans="1:10" s="65" customFormat="1" ht="16.899999999999999" customHeight="1" x14ac:dyDescent="0.25">
      <c r="A426" s="56"/>
      <c r="B426" s="57" t="s">
        <v>595</v>
      </c>
      <c r="C426" s="58">
        <v>1</v>
      </c>
      <c r="D426" s="59" t="s">
        <v>7</v>
      </c>
      <c r="E426" s="60">
        <v>1</v>
      </c>
      <c r="F426" s="61">
        <v>4</v>
      </c>
      <c r="G426" s="61">
        <v>0.05</v>
      </c>
      <c r="H426" s="61">
        <v>0.75</v>
      </c>
      <c r="I426" s="63">
        <f>PRODUCT(C426:H426)</f>
        <v>0.15000000000000002</v>
      </c>
      <c r="J426" s="64"/>
    </row>
    <row r="427" spans="1:10" s="131" customFormat="1" ht="16.899999999999999" customHeight="1" x14ac:dyDescent="0.25">
      <c r="A427" s="122"/>
      <c r="B427" s="123"/>
      <c r="C427" s="124"/>
      <c r="D427" s="125"/>
      <c r="E427" s="126"/>
      <c r="F427" s="127"/>
      <c r="G427" s="128"/>
      <c r="H427" s="147" t="s">
        <v>8</v>
      </c>
      <c r="I427" s="148">
        <f>SUM(I423:I426)</f>
        <v>0.60000000000000009</v>
      </c>
      <c r="J427" s="149" t="s">
        <v>624</v>
      </c>
    </row>
    <row r="428" spans="1:10" s="131" customFormat="1" ht="16.899999999999999" customHeight="1" x14ac:dyDescent="0.25">
      <c r="A428" s="122"/>
      <c r="B428" s="150" t="s">
        <v>173</v>
      </c>
      <c r="C428" s="151"/>
      <c r="D428" s="152"/>
      <c r="E428" s="153"/>
      <c r="F428" s="128"/>
      <c r="G428" s="154"/>
      <c r="H428" s="154"/>
      <c r="I428" s="151"/>
      <c r="J428" s="153"/>
    </row>
    <row r="429" spans="1:10" s="65" customFormat="1" ht="16.899999999999999" customHeight="1" x14ac:dyDescent="0.25">
      <c r="A429" s="56"/>
      <c r="B429" s="57" t="s">
        <v>583</v>
      </c>
      <c r="C429" s="58">
        <v>1</v>
      </c>
      <c r="D429" s="59" t="s">
        <v>7</v>
      </c>
      <c r="E429" s="60">
        <v>1</v>
      </c>
      <c r="F429" s="61">
        <v>1.1000000000000001</v>
      </c>
      <c r="G429" s="61">
        <v>0.45</v>
      </c>
      <c r="H429" s="61">
        <v>0.06</v>
      </c>
      <c r="I429" s="63">
        <f t="shared" ref="I429" si="54">PRODUCT(C429:H429)</f>
        <v>2.9700000000000001E-2</v>
      </c>
      <c r="J429" s="64"/>
    </row>
    <row r="430" spans="1:10" s="131" customFormat="1" ht="16.899999999999999" customHeight="1" x14ac:dyDescent="0.25">
      <c r="A430" s="122"/>
      <c r="B430" s="123"/>
      <c r="C430" s="124"/>
      <c r="D430" s="125"/>
      <c r="E430" s="126"/>
      <c r="F430" s="127"/>
      <c r="G430" s="128"/>
      <c r="H430" s="147" t="s">
        <v>8</v>
      </c>
      <c r="I430" s="148">
        <f>SUM(I429)</f>
        <v>2.9700000000000001E-2</v>
      </c>
      <c r="J430" s="149" t="s">
        <v>624</v>
      </c>
    </row>
    <row r="431" spans="1:10" s="220" customFormat="1" ht="236.25" x14ac:dyDescent="0.25">
      <c r="A431" s="81">
        <v>31</v>
      </c>
      <c r="B431" s="82" t="s">
        <v>174</v>
      </c>
      <c r="C431" s="213"/>
      <c r="D431" s="214"/>
      <c r="E431" s="215"/>
      <c r="F431" s="216"/>
      <c r="G431" s="216"/>
      <c r="H431" s="217"/>
      <c r="I431" s="218"/>
      <c r="J431" s="219"/>
    </row>
    <row r="432" spans="1:10" s="229" customFormat="1" ht="16.899999999999999" customHeight="1" x14ac:dyDescent="0.25">
      <c r="A432" s="221"/>
      <c r="B432" s="146" t="s">
        <v>512</v>
      </c>
      <c r="C432" s="222"/>
      <c r="D432" s="223"/>
      <c r="E432" s="224"/>
      <c r="F432" s="225"/>
      <c r="G432" s="225"/>
      <c r="H432" s="226"/>
      <c r="I432" s="227"/>
      <c r="J432" s="228"/>
    </row>
    <row r="433" spans="1:10" s="65" customFormat="1" ht="16.899999999999999" customHeight="1" x14ac:dyDescent="0.25">
      <c r="A433" s="56"/>
      <c r="B433" s="57" t="s">
        <v>637</v>
      </c>
      <c r="C433" s="58">
        <v>1</v>
      </c>
      <c r="D433" s="59" t="s">
        <v>7</v>
      </c>
      <c r="E433" s="60">
        <v>1</v>
      </c>
      <c r="F433" s="61">
        <v>4.07</v>
      </c>
      <c r="G433" s="61"/>
      <c r="H433" s="61">
        <v>0.6</v>
      </c>
      <c r="I433" s="63">
        <f t="shared" ref="I433:I444" si="55">PRODUCT(C433:H433)</f>
        <v>2.4420000000000002</v>
      </c>
      <c r="J433" s="64"/>
    </row>
    <row r="434" spans="1:10" s="65" customFormat="1" ht="16.899999999999999" customHeight="1" x14ac:dyDescent="0.25">
      <c r="A434" s="56"/>
      <c r="B434" s="57" t="s">
        <v>175</v>
      </c>
      <c r="C434" s="58">
        <v>1</v>
      </c>
      <c r="D434" s="59" t="s">
        <v>7</v>
      </c>
      <c r="E434" s="60">
        <v>1</v>
      </c>
      <c r="F434" s="61">
        <v>4.26</v>
      </c>
      <c r="G434" s="61"/>
      <c r="H434" s="61">
        <v>0.75</v>
      </c>
      <c r="I434" s="63">
        <f t="shared" si="55"/>
        <v>3.1949999999999998</v>
      </c>
      <c r="J434" s="64"/>
    </row>
    <row r="435" spans="1:10" s="65" customFormat="1" ht="16.899999999999999" customHeight="1" x14ac:dyDescent="0.25">
      <c r="A435" s="56"/>
      <c r="B435" s="57" t="s">
        <v>638</v>
      </c>
      <c r="C435" s="58">
        <v>1</v>
      </c>
      <c r="D435" s="59" t="s">
        <v>7</v>
      </c>
      <c r="E435" s="60">
        <v>1</v>
      </c>
      <c r="F435" s="61">
        <v>4.07</v>
      </c>
      <c r="G435" s="61"/>
      <c r="H435" s="61">
        <v>0.6</v>
      </c>
      <c r="I435" s="63">
        <f t="shared" ref="I435:I436" si="56">PRODUCT(C435:H435)</f>
        <v>2.4420000000000002</v>
      </c>
      <c r="J435" s="64"/>
    </row>
    <row r="436" spans="1:10" s="65" customFormat="1" ht="16.899999999999999" customHeight="1" x14ac:dyDescent="0.25">
      <c r="A436" s="56"/>
      <c r="B436" s="57" t="s">
        <v>175</v>
      </c>
      <c r="C436" s="58">
        <v>1</v>
      </c>
      <c r="D436" s="59" t="s">
        <v>7</v>
      </c>
      <c r="E436" s="60">
        <v>1</v>
      </c>
      <c r="F436" s="61">
        <v>4.26</v>
      </c>
      <c r="G436" s="61"/>
      <c r="H436" s="61">
        <v>0.75</v>
      </c>
      <c r="I436" s="63">
        <f t="shared" si="56"/>
        <v>3.1949999999999998</v>
      </c>
      <c r="J436" s="64"/>
    </row>
    <row r="437" spans="1:10" s="65" customFormat="1" ht="16.899999999999999" customHeight="1" x14ac:dyDescent="0.25">
      <c r="A437" s="56"/>
      <c r="B437" s="57" t="s">
        <v>643</v>
      </c>
      <c r="C437" s="58">
        <v>1</v>
      </c>
      <c r="D437" s="59" t="s">
        <v>7</v>
      </c>
      <c r="E437" s="60">
        <v>1</v>
      </c>
      <c r="F437" s="61">
        <v>4.07</v>
      </c>
      <c r="G437" s="61"/>
      <c r="H437" s="61">
        <v>0.6</v>
      </c>
      <c r="I437" s="63">
        <f t="shared" si="55"/>
        <v>2.4420000000000002</v>
      </c>
      <c r="J437" s="64"/>
    </row>
    <row r="438" spans="1:10" s="65" customFormat="1" ht="16.899999999999999" customHeight="1" x14ac:dyDescent="0.25">
      <c r="A438" s="56"/>
      <c r="B438" s="57" t="s">
        <v>175</v>
      </c>
      <c r="C438" s="58">
        <v>1</v>
      </c>
      <c r="D438" s="59" t="s">
        <v>7</v>
      </c>
      <c r="E438" s="60">
        <v>1</v>
      </c>
      <c r="F438" s="61">
        <v>4.26</v>
      </c>
      <c r="G438" s="61"/>
      <c r="H438" s="61">
        <v>0.75</v>
      </c>
      <c r="I438" s="63">
        <f t="shared" si="55"/>
        <v>3.1949999999999998</v>
      </c>
      <c r="J438" s="64"/>
    </row>
    <row r="439" spans="1:10" s="65" customFormat="1" ht="16.899999999999999" customHeight="1" x14ac:dyDescent="0.25">
      <c r="A439" s="56"/>
      <c r="B439" s="57" t="s">
        <v>597</v>
      </c>
      <c r="C439" s="58">
        <v>1</v>
      </c>
      <c r="D439" s="59" t="s">
        <v>7</v>
      </c>
      <c r="E439" s="60">
        <v>1</v>
      </c>
      <c r="F439" s="61">
        <v>2.25</v>
      </c>
      <c r="G439" s="61"/>
      <c r="H439" s="61">
        <v>0.6</v>
      </c>
      <c r="I439" s="63">
        <f t="shared" si="55"/>
        <v>1.3499999999999999</v>
      </c>
      <c r="J439" s="64"/>
    </row>
    <row r="440" spans="1:10" s="65" customFormat="1" ht="16.899999999999999" customHeight="1" x14ac:dyDescent="0.25">
      <c r="A440" s="56"/>
      <c r="B440" s="57" t="s">
        <v>175</v>
      </c>
      <c r="C440" s="58">
        <v>1</v>
      </c>
      <c r="D440" s="59" t="s">
        <v>7</v>
      </c>
      <c r="E440" s="60">
        <v>1</v>
      </c>
      <c r="F440" s="61">
        <v>2.25</v>
      </c>
      <c r="G440" s="61"/>
      <c r="H440" s="61">
        <v>0.75</v>
      </c>
      <c r="I440" s="63">
        <f t="shared" si="55"/>
        <v>1.6875</v>
      </c>
      <c r="J440" s="64"/>
    </row>
    <row r="441" spans="1:10" s="65" customFormat="1" ht="16.899999999999999" customHeight="1" x14ac:dyDescent="0.25">
      <c r="A441" s="56"/>
      <c r="B441" s="57" t="s">
        <v>489</v>
      </c>
      <c r="C441" s="58">
        <v>1</v>
      </c>
      <c r="D441" s="59" t="s">
        <v>7</v>
      </c>
      <c r="E441" s="60">
        <v>1</v>
      </c>
      <c r="F441" s="61">
        <v>1.1000000000000001</v>
      </c>
      <c r="G441" s="61">
        <v>0.6</v>
      </c>
      <c r="H441" s="61"/>
      <c r="I441" s="63">
        <f t="shared" si="55"/>
        <v>0.66</v>
      </c>
      <c r="J441" s="64"/>
    </row>
    <row r="442" spans="1:10" s="65" customFormat="1" ht="16.899999999999999" customHeight="1" x14ac:dyDescent="0.25">
      <c r="A442" s="56"/>
      <c r="B442" s="57" t="s">
        <v>527</v>
      </c>
      <c r="C442" s="58">
        <v>1</v>
      </c>
      <c r="D442" s="59" t="s">
        <v>7</v>
      </c>
      <c r="E442" s="60">
        <v>2</v>
      </c>
      <c r="F442" s="61">
        <v>0.6</v>
      </c>
      <c r="G442" s="61"/>
      <c r="H442" s="61">
        <v>0.05</v>
      </c>
      <c r="I442" s="63">
        <f t="shared" si="55"/>
        <v>0.06</v>
      </c>
      <c r="J442" s="64"/>
    </row>
    <row r="443" spans="1:10" s="65" customFormat="1" ht="16.899999999999999" customHeight="1" x14ac:dyDescent="0.25">
      <c r="A443" s="56"/>
      <c r="B443" s="57" t="s">
        <v>644</v>
      </c>
      <c r="C443" s="58">
        <v>1</v>
      </c>
      <c r="D443" s="59" t="s">
        <v>7</v>
      </c>
      <c r="E443" s="60">
        <v>1</v>
      </c>
      <c r="F443" s="61">
        <v>4.07</v>
      </c>
      <c r="G443" s="61"/>
      <c r="H443" s="61">
        <v>0.6</v>
      </c>
      <c r="I443" s="63">
        <f t="shared" si="55"/>
        <v>2.4420000000000002</v>
      </c>
      <c r="J443" s="64"/>
    </row>
    <row r="444" spans="1:10" s="65" customFormat="1" ht="16.899999999999999" customHeight="1" x14ac:dyDescent="0.25">
      <c r="A444" s="56"/>
      <c r="B444" s="57" t="s">
        <v>175</v>
      </c>
      <c r="C444" s="58">
        <v>1</v>
      </c>
      <c r="D444" s="59" t="s">
        <v>7</v>
      </c>
      <c r="E444" s="60">
        <v>1</v>
      </c>
      <c r="F444" s="61">
        <v>4.26</v>
      </c>
      <c r="G444" s="61"/>
      <c r="H444" s="61">
        <v>0.75</v>
      </c>
      <c r="I444" s="63">
        <f t="shared" si="55"/>
        <v>3.1949999999999998</v>
      </c>
      <c r="J444" s="64"/>
    </row>
    <row r="445" spans="1:10" s="65" customFormat="1" ht="16.899999999999999" customHeight="1" x14ac:dyDescent="0.25">
      <c r="A445" s="56"/>
      <c r="B445" s="57"/>
      <c r="C445" s="58"/>
      <c r="D445" s="59"/>
      <c r="E445" s="60"/>
      <c r="F445" s="61"/>
      <c r="G445" s="61"/>
      <c r="H445" s="61" t="s">
        <v>8</v>
      </c>
      <c r="I445" s="63">
        <f>SUM(I433:I444)</f>
        <v>26.305500000000002</v>
      </c>
      <c r="J445" s="64"/>
    </row>
    <row r="446" spans="1:10" s="220" customFormat="1" ht="16.899999999999999" customHeight="1" x14ac:dyDescent="0.25">
      <c r="A446" s="230"/>
      <c r="B446" s="231"/>
      <c r="C446" s="213"/>
      <c r="D446" s="214"/>
      <c r="E446" s="215"/>
      <c r="F446" s="216"/>
      <c r="G446" s="216"/>
      <c r="H446" s="217" t="s">
        <v>9</v>
      </c>
      <c r="I446" s="232">
        <v>26.4</v>
      </c>
      <c r="J446" s="68" t="s">
        <v>625</v>
      </c>
    </row>
    <row r="447" spans="1:10" s="229" customFormat="1" ht="63" x14ac:dyDescent="0.25">
      <c r="A447" s="122">
        <v>32</v>
      </c>
      <c r="B447" s="146" t="s">
        <v>645</v>
      </c>
      <c r="C447" s="222"/>
      <c r="D447" s="223"/>
      <c r="E447" s="224"/>
      <c r="F447" s="225"/>
      <c r="G447" s="225"/>
      <c r="H447" s="226"/>
      <c r="I447" s="227"/>
      <c r="J447" s="228"/>
    </row>
    <row r="448" spans="1:10" s="65" customFormat="1" ht="16.899999999999999" customHeight="1" x14ac:dyDescent="0.25">
      <c r="A448" s="56"/>
      <c r="B448" s="57" t="s">
        <v>604</v>
      </c>
      <c r="C448" s="58"/>
      <c r="D448" s="59"/>
      <c r="E448" s="60"/>
      <c r="F448" s="61"/>
      <c r="G448" s="61"/>
      <c r="H448" s="61"/>
      <c r="I448" s="63"/>
      <c r="J448" s="64"/>
    </row>
    <row r="449" spans="1:12" s="65" customFormat="1" ht="16.899999999999999" customHeight="1" x14ac:dyDescent="0.25">
      <c r="A449" s="56"/>
      <c r="B449" s="57" t="s">
        <v>646</v>
      </c>
      <c r="C449" s="58">
        <v>1</v>
      </c>
      <c r="D449" s="59" t="s">
        <v>7</v>
      </c>
      <c r="E449" s="60">
        <v>1</v>
      </c>
      <c r="F449" s="61">
        <v>4</v>
      </c>
      <c r="G449" s="61"/>
      <c r="H449" s="61"/>
      <c r="I449" s="63">
        <f t="shared" ref="I449:I454" si="57">PRODUCT(C449:H449)</f>
        <v>4</v>
      </c>
      <c r="J449" s="64"/>
    </row>
    <row r="450" spans="1:12" s="65" customFormat="1" ht="16.899999999999999" customHeight="1" x14ac:dyDescent="0.25">
      <c r="A450" s="56"/>
      <c r="B450" s="57" t="s">
        <v>647</v>
      </c>
      <c r="C450" s="58">
        <v>1</v>
      </c>
      <c r="D450" s="59" t="s">
        <v>7</v>
      </c>
      <c r="E450" s="60">
        <v>1</v>
      </c>
      <c r="F450" s="61">
        <v>4</v>
      </c>
      <c r="G450" s="61"/>
      <c r="H450" s="61"/>
      <c r="I450" s="63">
        <f t="shared" si="57"/>
        <v>4</v>
      </c>
      <c r="J450" s="64"/>
    </row>
    <row r="451" spans="1:12" s="65" customFormat="1" ht="16.899999999999999" customHeight="1" x14ac:dyDescent="0.25">
      <c r="A451" s="56"/>
      <c r="B451" s="57" t="s">
        <v>648</v>
      </c>
      <c r="C451" s="58">
        <v>1</v>
      </c>
      <c r="D451" s="59" t="s">
        <v>7</v>
      </c>
      <c r="E451" s="60">
        <v>1</v>
      </c>
      <c r="F451" s="61">
        <v>4</v>
      </c>
      <c r="G451" s="61"/>
      <c r="H451" s="61"/>
      <c r="I451" s="63">
        <f t="shared" si="57"/>
        <v>4</v>
      </c>
      <c r="J451" s="64"/>
    </row>
    <row r="452" spans="1:12" s="65" customFormat="1" ht="16.899999999999999" customHeight="1" x14ac:dyDescent="0.25">
      <c r="A452" s="56"/>
      <c r="B452" s="57" t="s">
        <v>605</v>
      </c>
      <c r="C452" s="58">
        <v>1</v>
      </c>
      <c r="D452" s="59" t="s">
        <v>7</v>
      </c>
      <c r="E452" s="60">
        <v>1</v>
      </c>
      <c r="F452" s="61">
        <v>4</v>
      </c>
      <c r="G452" s="61"/>
      <c r="H452" s="61"/>
      <c r="I452" s="63">
        <f t="shared" si="57"/>
        <v>4</v>
      </c>
      <c r="J452" s="64"/>
    </row>
    <row r="453" spans="1:12" s="65" customFormat="1" ht="16.899999999999999" customHeight="1" x14ac:dyDescent="0.25">
      <c r="A453" s="56"/>
      <c r="B453" s="57" t="s">
        <v>489</v>
      </c>
      <c r="C453" s="58">
        <v>1</v>
      </c>
      <c r="D453" s="59" t="s">
        <v>7</v>
      </c>
      <c r="E453" s="60">
        <v>1</v>
      </c>
      <c r="F453" s="61">
        <v>2</v>
      </c>
      <c r="G453" s="61"/>
      <c r="H453" s="61"/>
      <c r="I453" s="63">
        <f t="shared" si="57"/>
        <v>2</v>
      </c>
      <c r="J453" s="64"/>
    </row>
    <row r="454" spans="1:12" s="65" customFormat="1" ht="16.899999999999999" customHeight="1" x14ac:dyDescent="0.25">
      <c r="A454" s="56"/>
      <c r="B454" s="57" t="s">
        <v>649</v>
      </c>
      <c r="C454" s="58">
        <v>1</v>
      </c>
      <c r="D454" s="59" t="s">
        <v>7</v>
      </c>
      <c r="E454" s="60">
        <v>1</v>
      </c>
      <c r="F454" s="61">
        <v>4</v>
      </c>
      <c r="G454" s="61"/>
      <c r="H454" s="61"/>
      <c r="I454" s="63">
        <f t="shared" si="57"/>
        <v>4</v>
      </c>
      <c r="J454" s="64"/>
    </row>
    <row r="455" spans="1:12" s="65" customFormat="1" ht="16.899999999999999" customHeight="1" x14ac:dyDescent="0.25">
      <c r="A455" s="56"/>
      <c r="B455" s="57" t="s">
        <v>606</v>
      </c>
      <c r="C455" s="58">
        <v>1</v>
      </c>
      <c r="D455" s="59" t="s">
        <v>7</v>
      </c>
      <c r="E455" s="60">
        <v>1</v>
      </c>
      <c r="F455" s="61">
        <v>5</v>
      </c>
      <c r="G455" s="61"/>
      <c r="H455" s="61"/>
      <c r="I455" s="63">
        <f t="shared" ref="I455" si="58">PRODUCT(C455:H455)</f>
        <v>5</v>
      </c>
      <c r="J455" s="64"/>
    </row>
    <row r="456" spans="1:12" s="234" customFormat="1" ht="16.899999999999999" customHeight="1" x14ac:dyDescent="0.25">
      <c r="A456" s="233"/>
      <c r="B456" s="188"/>
      <c r="C456" s="189"/>
      <c r="D456" s="190"/>
      <c r="E456" s="191"/>
      <c r="F456" s="66"/>
      <c r="G456" s="66"/>
      <c r="H456" s="66" t="s">
        <v>8</v>
      </c>
      <c r="I456" s="67">
        <f>SUM(I449:I455)</f>
        <v>27</v>
      </c>
      <c r="J456" s="199" t="s">
        <v>10</v>
      </c>
    </row>
    <row r="457" spans="1:12" s="65" customFormat="1" ht="16.899999999999999" customHeight="1" x14ac:dyDescent="0.25">
      <c r="A457" s="56"/>
      <c r="B457" s="57" t="s">
        <v>607</v>
      </c>
      <c r="C457" s="58"/>
      <c r="D457" s="59"/>
      <c r="E457" s="60"/>
      <c r="F457" s="61"/>
      <c r="G457" s="61"/>
      <c r="H457" s="61"/>
      <c r="I457" s="63"/>
      <c r="J457" s="64"/>
    </row>
    <row r="458" spans="1:12" s="65" customFormat="1" ht="16.899999999999999" customHeight="1" x14ac:dyDescent="0.25">
      <c r="A458" s="56"/>
      <c r="B458" s="57" t="s">
        <v>585</v>
      </c>
      <c r="C458" s="58">
        <v>1</v>
      </c>
      <c r="D458" s="59" t="s">
        <v>7</v>
      </c>
      <c r="E458" s="60">
        <v>2</v>
      </c>
      <c r="F458" s="61">
        <v>5</v>
      </c>
      <c r="G458" s="61"/>
      <c r="H458" s="61"/>
      <c r="I458" s="63">
        <f>PRODUCT(C458:H458)</f>
        <v>10</v>
      </c>
      <c r="J458" s="64"/>
    </row>
    <row r="459" spans="1:12" s="65" customFormat="1" ht="16.899999999999999" customHeight="1" x14ac:dyDescent="0.25">
      <c r="A459" s="56"/>
      <c r="B459" s="57" t="s">
        <v>586</v>
      </c>
      <c r="C459" s="58">
        <v>1</v>
      </c>
      <c r="D459" s="59" t="s">
        <v>7</v>
      </c>
      <c r="E459" s="60">
        <v>1</v>
      </c>
      <c r="F459" s="61">
        <v>5</v>
      </c>
      <c r="G459" s="61"/>
      <c r="H459" s="61"/>
      <c r="I459" s="63">
        <f>PRODUCT(C459:H459)</f>
        <v>5</v>
      </c>
      <c r="J459" s="64"/>
    </row>
    <row r="460" spans="1:12" s="234" customFormat="1" ht="16.899999999999999" customHeight="1" x14ac:dyDescent="0.25">
      <c r="A460" s="233"/>
      <c r="B460" s="188"/>
      <c r="C460" s="189"/>
      <c r="D460" s="190"/>
      <c r="E460" s="191"/>
      <c r="F460" s="66"/>
      <c r="G460" s="66"/>
      <c r="H460" s="66" t="s">
        <v>8</v>
      </c>
      <c r="I460" s="67">
        <f>SUM(I458:I459)</f>
        <v>15</v>
      </c>
      <c r="J460" s="199" t="s">
        <v>10</v>
      </c>
    </row>
    <row r="461" spans="1:12" s="240" customFormat="1" ht="409.5" x14ac:dyDescent="0.25">
      <c r="A461" s="235">
        <v>33</v>
      </c>
      <c r="B461" s="537" t="s">
        <v>436</v>
      </c>
      <c r="C461" s="58"/>
      <c r="D461" s="59"/>
      <c r="E461" s="60"/>
      <c r="F461" s="61"/>
      <c r="G461" s="61"/>
      <c r="H461" s="61"/>
      <c r="I461" s="63"/>
      <c r="J461" s="237"/>
      <c r="K461" s="238"/>
      <c r="L461" s="239"/>
    </row>
    <row r="462" spans="1:12" s="65" customFormat="1" ht="15.95" customHeight="1" x14ac:dyDescent="0.25">
      <c r="A462" s="56"/>
      <c r="B462" s="241" t="s">
        <v>694</v>
      </c>
      <c r="C462" s="58">
        <v>4</v>
      </c>
      <c r="D462" s="59" t="s">
        <v>7</v>
      </c>
      <c r="E462" s="60">
        <v>1</v>
      </c>
      <c r="F462" s="61">
        <v>0.7</v>
      </c>
      <c r="G462" s="62"/>
      <c r="H462" s="61">
        <v>2.1</v>
      </c>
      <c r="I462" s="63">
        <f t="shared" ref="I462:I469" si="59">PRODUCT(C462:H462)</f>
        <v>5.88</v>
      </c>
      <c r="J462" s="64"/>
    </row>
    <row r="463" spans="1:12" s="65" customFormat="1" ht="15.95" customHeight="1" x14ac:dyDescent="0.25">
      <c r="A463" s="56"/>
      <c r="B463" s="241" t="s">
        <v>412</v>
      </c>
      <c r="C463" s="58">
        <v>1</v>
      </c>
      <c r="D463" s="59" t="s">
        <v>7</v>
      </c>
      <c r="E463" s="60">
        <v>2</v>
      </c>
      <c r="F463" s="61">
        <v>0.7</v>
      </c>
      <c r="G463" s="62"/>
      <c r="H463" s="61">
        <v>2.1</v>
      </c>
      <c r="I463" s="63">
        <f t="shared" si="59"/>
        <v>2.94</v>
      </c>
      <c r="J463" s="64"/>
    </row>
    <row r="464" spans="1:12" s="65" customFormat="1" ht="15.95" customHeight="1" x14ac:dyDescent="0.25">
      <c r="A464" s="56"/>
      <c r="B464" s="241" t="s">
        <v>696</v>
      </c>
      <c r="C464" s="58">
        <v>3</v>
      </c>
      <c r="D464" s="59" t="s">
        <v>7</v>
      </c>
      <c r="E464" s="60">
        <v>1</v>
      </c>
      <c r="F464" s="61">
        <v>0.7</v>
      </c>
      <c r="G464" s="62"/>
      <c r="H464" s="61">
        <v>2.1</v>
      </c>
      <c r="I464" s="63">
        <f t="shared" si="59"/>
        <v>4.4099999999999993</v>
      </c>
      <c r="J464" s="64"/>
    </row>
    <row r="465" spans="1:16" s="65" customFormat="1" ht="15.95" customHeight="1" x14ac:dyDescent="0.25">
      <c r="A465" s="56"/>
      <c r="B465" s="241" t="s">
        <v>695</v>
      </c>
      <c r="C465" s="58">
        <v>3</v>
      </c>
      <c r="D465" s="59" t="s">
        <v>7</v>
      </c>
      <c r="E465" s="60">
        <v>1</v>
      </c>
      <c r="F465" s="61">
        <v>0.7</v>
      </c>
      <c r="G465" s="62"/>
      <c r="H465" s="61">
        <v>2.1</v>
      </c>
      <c r="I465" s="63">
        <f t="shared" si="59"/>
        <v>4.4099999999999993</v>
      </c>
      <c r="J465" s="64"/>
    </row>
    <row r="466" spans="1:16" s="65" customFormat="1" ht="15.95" customHeight="1" x14ac:dyDescent="0.25">
      <c r="A466" s="56"/>
      <c r="B466" s="241" t="s">
        <v>413</v>
      </c>
      <c r="C466" s="58">
        <v>1</v>
      </c>
      <c r="D466" s="59" t="s">
        <v>7</v>
      </c>
      <c r="E466" s="60">
        <v>2</v>
      </c>
      <c r="F466" s="61">
        <v>0.7</v>
      </c>
      <c r="G466" s="62"/>
      <c r="H466" s="61">
        <v>2.1</v>
      </c>
      <c r="I466" s="63">
        <f t="shared" si="59"/>
        <v>2.94</v>
      </c>
      <c r="J466" s="64"/>
    </row>
    <row r="467" spans="1:16" s="65" customFormat="1" ht="15.95" customHeight="1" x14ac:dyDescent="0.25">
      <c r="A467" s="56"/>
      <c r="B467" s="241" t="s">
        <v>697</v>
      </c>
      <c r="C467" s="58">
        <v>7</v>
      </c>
      <c r="D467" s="59" t="s">
        <v>7</v>
      </c>
      <c r="E467" s="60">
        <v>1</v>
      </c>
      <c r="F467" s="61">
        <v>0.7</v>
      </c>
      <c r="G467" s="62"/>
      <c r="H467" s="61">
        <v>2.1</v>
      </c>
      <c r="I467" s="63">
        <f t="shared" si="59"/>
        <v>10.29</v>
      </c>
      <c r="J467" s="64"/>
    </row>
    <row r="468" spans="1:16" s="65" customFormat="1" ht="15.95" customHeight="1" x14ac:dyDescent="0.25">
      <c r="A468" s="56"/>
      <c r="B468" s="241" t="s">
        <v>692</v>
      </c>
      <c r="C468" s="58">
        <v>2</v>
      </c>
      <c r="D468" s="59" t="s">
        <v>7</v>
      </c>
      <c r="E468" s="60">
        <v>1</v>
      </c>
      <c r="F468" s="61">
        <v>0.7</v>
      </c>
      <c r="G468" s="62"/>
      <c r="H468" s="61">
        <v>2.1</v>
      </c>
      <c r="I468" s="63">
        <f t="shared" si="59"/>
        <v>2.94</v>
      </c>
      <c r="J468" s="64"/>
    </row>
    <row r="469" spans="1:16" s="65" customFormat="1" ht="15.95" customHeight="1" x14ac:dyDescent="0.25">
      <c r="A469" s="56"/>
      <c r="B469" s="241" t="s">
        <v>693</v>
      </c>
      <c r="C469" s="58">
        <v>2</v>
      </c>
      <c r="D469" s="59" t="s">
        <v>7</v>
      </c>
      <c r="E469" s="60">
        <v>1</v>
      </c>
      <c r="F469" s="61">
        <v>0.7</v>
      </c>
      <c r="G469" s="62"/>
      <c r="H469" s="61">
        <v>2.1</v>
      </c>
      <c r="I469" s="63">
        <f t="shared" si="59"/>
        <v>2.94</v>
      </c>
      <c r="J469" s="64"/>
    </row>
    <row r="470" spans="1:16" s="240" customFormat="1" ht="15.95" customHeight="1" x14ac:dyDescent="0.25">
      <c r="A470" s="242"/>
      <c r="B470" s="243"/>
      <c r="C470" s="93"/>
      <c r="D470" s="94"/>
      <c r="E470" s="95"/>
      <c r="F470" s="244"/>
      <c r="G470" s="245"/>
      <c r="H470" s="244" t="s">
        <v>8</v>
      </c>
      <c r="I470" s="277">
        <f>SUM(I462:I469)</f>
        <v>36.75</v>
      </c>
      <c r="J470" s="237"/>
      <c r="K470" s="238">
        <f>I470/1.47</f>
        <v>25</v>
      </c>
      <c r="L470" s="239"/>
    </row>
    <row r="471" spans="1:16" s="240" customFormat="1" ht="15.95" customHeight="1" x14ac:dyDescent="0.25">
      <c r="A471" s="242"/>
      <c r="B471" s="243"/>
      <c r="C471" s="93"/>
      <c r="D471" s="94"/>
      <c r="E471" s="95"/>
      <c r="F471" s="244"/>
      <c r="G471" s="245"/>
      <c r="H471" s="246" t="s">
        <v>9</v>
      </c>
      <c r="I471" s="247">
        <v>36.799999999999997</v>
      </c>
      <c r="J471" s="68" t="s">
        <v>625</v>
      </c>
      <c r="K471" s="238"/>
      <c r="L471" s="239"/>
    </row>
    <row r="472" spans="1:16" s="131" customFormat="1" ht="126" x14ac:dyDescent="0.25">
      <c r="A472" s="122">
        <v>34</v>
      </c>
      <c r="B472" s="150" t="s">
        <v>78</v>
      </c>
      <c r="C472" s="151"/>
      <c r="D472" s="152"/>
      <c r="E472" s="153"/>
      <c r="F472" s="128"/>
      <c r="G472" s="154"/>
      <c r="H472" s="154"/>
      <c r="I472" s="248"/>
      <c r="J472" s="153"/>
    </row>
    <row r="473" spans="1:16" s="131" customFormat="1" ht="16.899999999999999" customHeight="1" x14ac:dyDescent="0.25">
      <c r="A473" s="122"/>
      <c r="B473" s="150" t="s">
        <v>650</v>
      </c>
      <c r="C473" s="176">
        <v>1</v>
      </c>
      <c r="D473" s="177" t="s">
        <v>7</v>
      </c>
      <c r="E473" s="178">
        <v>2</v>
      </c>
      <c r="F473" s="179">
        <v>0.43</v>
      </c>
      <c r="G473" s="179"/>
      <c r="H473" s="179">
        <v>0.64</v>
      </c>
      <c r="I473" s="130">
        <f t="shared" ref="I473:I505" si="60">PRODUCT(C473:H473)</f>
        <v>0.5504</v>
      </c>
      <c r="J473" s="180"/>
      <c r="K473" s="181"/>
      <c r="L473" s="181"/>
      <c r="M473" s="181"/>
      <c r="N473" s="181"/>
      <c r="O473" s="181"/>
      <c r="P473" s="181"/>
    </row>
    <row r="474" spans="1:16" s="131" customFormat="1" ht="16.899999999999999" customHeight="1" x14ac:dyDescent="0.25">
      <c r="A474" s="122"/>
      <c r="B474" s="150" t="s">
        <v>415</v>
      </c>
      <c r="C474" s="176">
        <v>1</v>
      </c>
      <c r="D474" s="177" t="s">
        <v>7</v>
      </c>
      <c r="E474" s="178">
        <v>2</v>
      </c>
      <c r="F474" s="179">
        <v>0.43</v>
      </c>
      <c r="G474" s="179"/>
      <c r="H474" s="179">
        <v>0.64</v>
      </c>
      <c r="I474" s="130">
        <f t="shared" si="60"/>
        <v>0.5504</v>
      </c>
      <c r="J474" s="180"/>
      <c r="K474" s="181"/>
      <c r="L474" s="181"/>
      <c r="M474" s="181"/>
      <c r="N474" s="181"/>
      <c r="O474" s="181"/>
      <c r="P474" s="181"/>
    </row>
    <row r="475" spans="1:16" s="131" customFormat="1" ht="16.899999999999999" customHeight="1" x14ac:dyDescent="0.25">
      <c r="A475" s="122"/>
      <c r="B475" s="150" t="s">
        <v>416</v>
      </c>
      <c r="C475" s="176">
        <v>1</v>
      </c>
      <c r="D475" s="177" t="s">
        <v>7</v>
      </c>
      <c r="E475" s="178">
        <v>1</v>
      </c>
      <c r="F475" s="179">
        <v>0.43</v>
      </c>
      <c r="G475" s="179"/>
      <c r="H475" s="179">
        <v>0.64</v>
      </c>
      <c r="I475" s="130">
        <f t="shared" si="60"/>
        <v>0.2752</v>
      </c>
      <c r="J475" s="180"/>
      <c r="K475" s="181"/>
      <c r="L475" s="181"/>
      <c r="M475" s="181"/>
      <c r="N475" s="181"/>
      <c r="O475" s="181"/>
      <c r="P475" s="181"/>
    </row>
    <row r="476" spans="1:16" s="131" customFormat="1" ht="16.899999999999999" customHeight="1" x14ac:dyDescent="0.25">
      <c r="A476" s="122"/>
      <c r="B476" s="150" t="s">
        <v>414</v>
      </c>
      <c r="C476" s="176">
        <v>1</v>
      </c>
      <c r="D476" s="177" t="s">
        <v>7</v>
      </c>
      <c r="E476" s="178">
        <v>2</v>
      </c>
      <c r="F476" s="179">
        <v>0.4</v>
      </c>
      <c r="G476" s="179"/>
      <c r="H476" s="179">
        <v>0.48</v>
      </c>
      <c r="I476" s="130">
        <f t="shared" si="60"/>
        <v>0.38400000000000001</v>
      </c>
      <c r="J476" s="180"/>
      <c r="K476" s="181"/>
      <c r="L476" s="181"/>
      <c r="M476" s="181"/>
      <c r="N476" s="181"/>
      <c r="O476" s="181"/>
      <c r="P476" s="181"/>
    </row>
    <row r="477" spans="1:16" s="131" customFormat="1" ht="16.899999999999999" customHeight="1" x14ac:dyDescent="0.25">
      <c r="A477" s="122"/>
      <c r="B477" s="150" t="s">
        <v>651</v>
      </c>
      <c r="C477" s="176">
        <v>1</v>
      </c>
      <c r="D477" s="177" t="s">
        <v>7</v>
      </c>
      <c r="E477" s="178">
        <v>2</v>
      </c>
      <c r="F477" s="179">
        <v>0.43</v>
      </c>
      <c r="G477" s="179"/>
      <c r="H477" s="179">
        <v>0.64</v>
      </c>
      <c r="I477" s="130">
        <f t="shared" si="60"/>
        <v>0.5504</v>
      </c>
      <c r="J477" s="180"/>
      <c r="K477" s="181"/>
      <c r="L477" s="181"/>
      <c r="M477" s="181"/>
      <c r="N477" s="181"/>
      <c r="O477" s="181"/>
      <c r="P477" s="181"/>
    </row>
    <row r="478" spans="1:16" s="131" customFormat="1" ht="16.899999999999999" customHeight="1" x14ac:dyDescent="0.25">
      <c r="A478" s="122"/>
      <c r="B478" s="150" t="s">
        <v>417</v>
      </c>
      <c r="C478" s="176">
        <v>1</v>
      </c>
      <c r="D478" s="177" t="s">
        <v>7</v>
      </c>
      <c r="E478" s="178">
        <v>2</v>
      </c>
      <c r="F478" s="179">
        <v>0.37</v>
      </c>
      <c r="G478" s="179"/>
      <c r="H478" s="179">
        <v>0.62</v>
      </c>
      <c r="I478" s="130">
        <f t="shared" si="60"/>
        <v>0.45879999999999999</v>
      </c>
      <c r="J478" s="180"/>
      <c r="K478" s="181"/>
      <c r="L478" s="181"/>
      <c r="M478" s="181"/>
      <c r="N478" s="181"/>
      <c r="O478" s="181"/>
      <c r="P478" s="181"/>
    </row>
    <row r="479" spans="1:16" s="131" customFormat="1" ht="16.899999999999999" customHeight="1" x14ac:dyDescent="0.25">
      <c r="A479" s="122"/>
      <c r="B479" s="150" t="s">
        <v>414</v>
      </c>
      <c r="C479" s="176">
        <v>1</v>
      </c>
      <c r="D479" s="177" t="s">
        <v>7</v>
      </c>
      <c r="E479" s="178">
        <v>2</v>
      </c>
      <c r="F479" s="179">
        <v>0.4</v>
      </c>
      <c r="G479" s="179"/>
      <c r="H479" s="179">
        <v>0.48</v>
      </c>
      <c r="I479" s="130">
        <f t="shared" si="60"/>
        <v>0.38400000000000001</v>
      </c>
      <c r="J479" s="180"/>
      <c r="K479" s="181"/>
      <c r="L479" s="181"/>
      <c r="M479" s="181"/>
      <c r="N479" s="181"/>
      <c r="O479" s="181"/>
      <c r="P479" s="181"/>
    </row>
    <row r="480" spans="1:16" s="131" customFormat="1" ht="16.899999999999999" customHeight="1" x14ac:dyDescent="0.25">
      <c r="A480" s="122"/>
      <c r="B480" s="150" t="s">
        <v>418</v>
      </c>
      <c r="C480" s="176">
        <v>1</v>
      </c>
      <c r="D480" s="177" t="s">
        <v>7</v>
      </c>
      <c r="E480" s="178">
        <v>2</v>
      </c>
      <c r="F480" s="179">
        <v>0.43</v>
      </c>
      <c r="G480" s="179"/>
      <c r="H480" s="179">
        <v>0.64</v>
      </c>
      <c r="I480" s="130">
        <f t="shared" si="60"/>
        <v>0.5504</v>
      </c>
      <c r="J480" s="180"/>
      <c r="K480" s="181"/>
      <c r="L480" s="181"/>
      <c r="M480" s="181"/>
      <c r="N480" s="181"/>
      <c r="O480" s="181"/>
      <c r="P480" s="181"/>
    </row>
    <row r="481" spans="1:16" s="131" customFormat="1" ht="16.899999999999999" customHeight="1" x14ac:dyDescent="0.25">
      <c r="A481" s="122"/>
      <c r="B481" s="150" t="s">
        <v>419</v>
      </c>
      <c r="C481" s="176">
        <v>1</v>
      </c>
      <c r="D481" s="177" t="s">
        <v>7</v>
      </c>
      <c r="E481" s="178">
        <v>1</v>
      </c>
      <c r="F481" s="179">
        <v>0.37</v>
      </c>
      <c r="G481" s="179"/>
      <c r="H481" s="179">
        <v>0.62</v>
      </c>
      <c r="I481" s="130">
        <f t="shared" si="60"/>
        <v>0.22939999999999999</v>
      </c>
      <c r="J481" s="180"/>
      <c r="K481" s="181"/>
      <c r="L481" s="181"/>
      <c r="M481" s="181"/>
      <c r="N481" s="181"/>
      <c r="O481" s="181"/>
      <c r="P481" s="181"/>
    </row>
    <row r="482" spans="1:16" s="131" customFormat="1" ht="16.899999999999999" customHeight="1" x14ac:dyDescent="0.25">
      <c r="A482" s="122"/>
      <c r="B482" s="150" t="s">
        <v>414</v>
      </c>
      <c r="C482" s="176">
        <v>1</v>
      </c>
      <c r="D482" s="177" t="s">
        <v>7</v>
      </c>
      <c r="E482" s="178">
        <v>2</v>
      </c>
      <c r="F482" s="179">
        <v>0.4</v>
      </c>
      <c r="G482" s="179"/>
      <c r="H482" s="179">
        <v>0.48</v>
      </c>
      <c r="I482" s="130">
        <f t="shared" si="60"/>
        <v>0.38400000000000001</v>
      </c>
      <c r="J482" s="180"/>
      <c r="K482" s="181"/>
      <c r="L482" s="181"/>
      <c r="M482" s="181"/>
      <c r="N482" s="181"/>
      <c r="O482" s="181"/>
      <c r="P482" s="181"/>
    </row>
    <row r="483" spans="1:16" s="131" customFormat="1" ht="16.899999999999999" customHeight="1" x14ac:dyDescent="0.25">
      <c r="A483" s="122"/>
      <c r="B483" s="150" t="s">
        <v>420</v>
      </c>
      <c r="C483" s="176">
        <v>1</v>
      </c>
      <c r="D483" s="177" t="s">
        <v>7</v>
      </c>
      <c r="E483" s="178">
        <v>2</v>
      </c>
      <c r="F483" s="179">
        <v>0.4</v>
      </c>
      <c r="G483" s="179"/>
      <c r="H483" s="179">
        <v>0.48</v>
      </c>
      <c r="I483" s="130">
        <f t="shared" si="60"/>
        <v>0.38400000000000001</v>
      </c>
      <c r="J483" s="180"/>
      <c r="K483" s="181"/>
      <c r="L483" s="181"/>
      <c r="M483" s="181"/>
      <c r="N483" s="181"/>
      <c r="O483" s="181"/>
      <c r="P483" s="181"/>
    </row>
    <row r="484" spans="1:16" s="131" customFormat="1" ht="16.899999999999999" customHeight="1" x14ac:dyDescent="0.25">
      <c r="A484" s="122"/>
      <c r="B484" s="150" t="s">
        <v>652</v>
      </c>
      <c r="C484" s="176">
        <v>1</v>
      </c>
      <c r="D484" s="177" t="s">
        <v>7</v>
      </c>
      <c r="E484" s="178">
        <v>2</v>
      </c>
      <c r="F484" s="179">
        <v>0.43</v>
      </c>
      <c r="G484" s="179"/>
      <c r="H484" s="179">
        <v>0.64</v>
      </c>
      <c r="I484" s="130">
        <f t="shared" si="60"/>
        <v>0.5504</v>
      </c>
      <c r="J484" s="180"/>
      <c r="K484" s="181"/>
      <c r="L484" s="181"/>
      <c r="M484" s="181"/>
      <c r="N484" s="181"/>
      <c r="O484" s="181"/>
      <c r="P484" s="181"/>
    </row>
    <row r="485" spans="1:16" s="131" customFormat="1" ht="16.899999999999999" customHeight="1" x14ac:dyDescent="0.25">
      <c r="A485" s="122"/>
      <c r="B485" s="150" t="s">
        <v>421</v>
      </c>
      <c r="C485" s="176">
        <v>1</v>
      </c>
      <c r="D485" s="177" t="s">
        <v>7</v>
      </c>
      <c r="E485" s="178">
        <v>1</v>
      </c>
      <c r="F485" s="179">
        <v>0.9</v>
      </c>
      <c r="G485" s="179">
        <v>0.86</v>
      </c>
      <c r="H485" s="179">
        <v>1.05</v>
      </c>
      <c r="I485" s="130">
        <f t="shared" si="60"/>
        <v>0.81270000000000009</v>
      </c>
      <c r="J485" s="180"/>
      <c r="K485" s="181"/>
      <c r="L485" s="181"/>
      <c r="M485" s="181"/>
      <c r="N485" s="181"/>
      <c r="O485" s="181"/>
      <c r="P485" s="181"/>
    </row>
    <row r="486" spans="1:16" s="131" customFormat="1" ht="16.899999999999999" customHeight="1" x14ac:dyDescent="0.25">
      <c r="A486" s="122"/>
      <c r="B486" s="150" t="s">
        <v>422</v>
      </c>
      <c r="C486" s="176">
        <v>1</v>
      </c>
      <c r="D486" s="177" t="s">
        <v>7</v>
      </c>
      <c r="E486" s="178">
        <v>1</v>
      </c>
      <c r="F486" s="179">
        <v>0.4</v>
      </c>
      <c r="G486" s="179"/>
      <c r="H486" s="179">
        <v>0.48</v>
      </c>
      <c r="I486" s="130">
        <f t="shared" si="60"/>
        <v>0.192</v>
      </c>
      <c r="J486" s="180"/>
      <c r="K486" s="181"/>
      <c r="L486" s="181"/>
      <c r="M486" s="181"/>
      <c r="N486" s="181"/>
      <c r="O486" s="181"/>
      <c r="P486" s="181"/>
    </row>
    <row r="487" spans="1:16" s="131" customFormat="1" ht="16.899999999999999" customHeight="1" x14ac:dyDescent="0.25">
      <c r="A487" s="122"/>
      <c r="B487" s="150" t="s">
        <v>423</v>
      </c>
      <c r="C487" s="176">
        <v>1</v>
      </c>
      <c r="D487" s="177" t="s">
        <v>7</v>
      </c>
      <c r="E487" s="178">
        <v>1</v>
      </c>
      <c r="F487" s="179">
        <v>0.9</v>
      </c>
      <c r="G487" s="179">
        <v>0.86</v>
      </c>
      <c r="H487" s="179">
        <v>1.05</v>
      </c>
      <c r="I487" s="130">
        <f t="shared" si="60"/>
        <v>0.81270000000000009</v>
      </c>
      <c r="J487" s="180"/>
      <c r="K487" s="181"/>
      <c r="L487" s="181"/>
      <c r="M487" s="181"/>
      <c r="N487" s="181"/>
      <c r="O487" s="181"/>
      <c r="P487" s="181"/>
    </row>
    <row r="488" spans="1:16" s="131" customFormat="1" ht="16.899999999999999" customHeight="1" x14ac:dyDescent="0.25">
      <c r="A488" s="122"/>
      <c r="B488" s="150" t="s">
        <v>424</v>
      </c>
      <c r="C488" s="176">
        <v>1</v>
      </c>
      <c r="D488" s="177" t="s">
        <v>7</v>
      </c>
      <c r="E488" s="178">
        <v>1</v>
      </c>
      <c r="F488" s="179">
        <v>0.4</v>
      </c>
      <c r="G488" s="179"/>
      <c r="H488" s="179">
        <v>0.48</v>
      </c>
      <c r="I488" s="130">
        <f t="shared" si="60"/>
        <v>0.192</v>
      </c>
      <c r="J488" s="180"/>
      <c r="K488" s="181"/>
      <c r="L488" s="181"/>
      <c r="M488" s="181"/>
      <c r="N488" s="181"/>
      <c r="O488" s="181"/>
      <c r="P488" s="181"/>
    </row>
    <row r="489" spans="1:16" s="131" customFormat="1" ht="16.899999999999999" customHeight="1" x14ac:dyDescent="0.25">
      <c r="A489" s="122"/>
      <c r="B489" s="150" t="s">
        <v>425</v>
      </c>
      <c r="C489" s="176">
        <v>1</v>
      </c>
      <c r="D489" s="177" t="s">
        <v>7</v>
      </c>
      <c r="E489" s="178">
        <v>1</v>
      </c>
      <c r="F489" s="179">
        <v>0.4</v>
      </c>
      <c r="G489" s="179"/>
      <c r="H489" s="179">
        <v>0.48</v>
      </c>
      <c r="I489" s="130">
        <f t="shared" si="60"/>
        <v>0.192</v>
      </c>
      <c r="J489" s="180"/>
      <c r="K489" s="181"/>
      <c r="L489" s="181"/>
      <c r="M489" s="181"/>
      <c r="N489" s="181"/>
      <c r="O489" s="181"/>
      <c r="P489" s="181"/>
    </row>
    <row r="490" spans="1:16" s="131" customFormat="1" ht="16.899999999999999" customHeight="1" x14ac:dyDescent="0.25">
      <c r="A490" s="122"/>
      <c r="B490" s="150" t="s">
        <v>653</v>
      </c>
      <c r="C490" s="176">
        <v>1</v>
      </c>
      <c r="D490" s="177" t="s">
        <v>7</v>
      </c>
      <c r="E490" s="178">
        <v>1</v>
      </c>
      <c r="F490" s="179">
        <v>0.43</v>
      </c>
      <c r="G490" s="179"/>
      <c r="H490" s="179">
        <v>0.64</v>
      </c>
      <c r="I490" s="130">
        <f t="shared" si="60"/>
        <v>0.2752</v>
      </c>
      <c r="J490" s="180"/>
      <c r="K490" s="181"/>
      <c r="L490" s="181"/>
      <c r="M490" s="181"/>
      <c r="N490" s="181"/>
      <c r="O490" s="181"/>
      <c r="P490" s="181"/>
    </row>
    <row r="491" spans="1:16" s="131" customFormat="1" ht="16.899999999999999" customHeight="1" x14ac:dyDescent="0.25">
      <c r="A491" s="122"/>
      <c r="B491" s="150" t="s">
        <v>419</v>
      </c>
      <c r="C491" s="176">
        <v>1</v>
      </c>
      <c r="D491" s="177" t="s">
        <v>7</v>
      </c>
      <c r="E491" s="178">
        <v>1</v>
      </c>
      <c r="F491" s="179">
        <v>0.37</v>
      </c>
      <c r="G491" s="179"/>
      <c r="H491" s="179">
        <v>0.62</v>
      </c>
      <c r="I491" s="130">
        <f t="shared" si="60"/>
        <v>0.22939999999999999</v>
      </c>
      <c r="J491" s="180"/>
      <c r="K491" s="181"/>
      <c r="L491" s="181"/>
      <c r="M491" s="181"/>
      <c r="N491" s="181"/>
      <c r="O491" s="181"/>
      <c r="P491" s="181"/>
    </row>
    <row r="492" spans="1:16" s="131" customFormat="1" ht="16.899999999999999" customHeight="1" x14ac:dyDescent="0.25">
      <c r="A492" s="122"/>
      <c r="B492" s="150" t="s">
        <v>415</v>
      </c>
      <c r="C492" s="176">
        <v>1</v>
      </c>
      <c r="D492" s="177" t="s">
        <v>7</v>
      </c>
      <c r="E492" s="178">
        <v>1</v>
      </c>
      <c r="F492" s="179">
        <v>0.42</v>
      </c>
      <c r="G492" s="179"/>
      <c r="H492" s="179">
        <v>0.62</v>
      </c>
      <c r="I492" s="130">
        <f t="shared" si="60"/>
        <v>0.26039999999999996</v>
      </c>
      <c r="J492" s="180"/>
      <c r="K492" s="181"/>
      <c r="L492" s="181"/>
      <c r="M492" s="181"/>
      <c r="N492" s="181"/>
      <c r="O492" s="181"/>
      <c r="P492" s="181"/>
    </row>
    <row r="493" spans="1:16" s="131" customFormat="1" ht="16.899999999999999" customHeight="1" x14ac:dyDescent="0.25">
      <c r="A493" s="122"/>
      <c r="B493" s="150" t="s">
        <v>426</v>
      </c>
      <c r="C493" s="176">
        <v>1</v>
      </c>
      <c r="D493" s="177" t="s">
        <v>7</v>
      </c>
      <c r="E493" s="178">
        <v>1</v>
      </c>
      <c r="F493" s="179">
        <v>0.42</v>
      </c>
      <c r="G493" s="179"/>
      <c r="H493" s="179">
        <v>0.62</v>
      </c>
      <c r="I493" s="130">
        <f t="shared" si="60"/>
        <v>0.26039999999999996</v>
      </c>
      <c r="J493" s="180"/>
      <c r="K493" s="181"/>
      <c r="L493" s="181"/>
      <c r="M493" s="181"/>
      <c r="N493" s="181"/>
      <c r="O493" s="181"/>
      <c r="P493" s="181"/>
    </row>
    <row r="494" spans="1:16" s="131" customFormat="1" ht="16.899999999999999" customHeight="1" x14ac:dyDescent="0.25">
      <c r="A494" s="122"/>
      <c r="B494" s="150" t="s">
        <v>427</v>
      </c>
      <c r="C494" s="176">
        <v>1</v>
      </c>
      <c r="D494" s="177" t="s">
        <v>7</v>
      </c>
      <c r="E494" s="178">
        <v>2</v>
      </c>
      <c r="F494" s="179">
        <v>0.43</v>
      </c>
      <c r="G494" s="179"/>
      <c r="H494" s="179">
        <v>0.64</v>
      </c>
      <c r="I494" s="130">
        <f t="shared" si="60"/>
        <v>0.5504</v>
      </c>
      <c r="J494" s="180"/>
      <c r="K494" s="181"/>
      <c r="L494" s="181"/>
      <c r="M494" s="181"/>
      <c r="N494" s="181"/>
      <c r="O494" s="181"/>
      <c r="P494" s="181"/>
    </row>
    <row r="495" spans="1:16" s="131" customFormat="1" ht="16.899999999999999" customHeight="1" x14ac:dyDescent="0.25">
      <c r="A495" s="122"/>
      <c r="B495" s="150" t="s">
        <v>428</v>
      </c>
      <c r="C495" s="176">
        <v>1</v>
      </c>
      <c r="D495" s="177" t="s">
        <v>7</v>
      </c>
      <c r="E495" s="178">
        <v>2</v>
      </c>
      <c r="F495" s="179">
        <v>0.43</v>
      </c>
      <c r="G495" s="179"/>
      <c r="H495" s="179">
        <v>0.64</v>
      </c>
      <c r="I495" s="130">
        <f t="shared" si="60"/>
        <v>0.5504</v>
      </c>
      <c r="J495" s="180"/>
      <c r="K495" s="181"/>
      <c r="L495" s="181"/>
      <c r="M495" s="181"/>
      <c r="N495" s="181"/>
      <c r="O495" s="181"/>
      <c r="P495" s="181"/>
    </row>
    <row r="496" spans="1:16" s="131" customFormat="1" ht="16.899999999999999" customHeight="1" x14ac:dyDescent="0.25">
      <c r="A496" s="122"/>
      <c r="B496" s="150" t="s">
        <v>429</v>
      </c>
      <c r="C496" s="176">
        <v>1</v>
      </c>
      <c r="D496" s="177" t="s">
        <v>7</v>
      </c>
      <c r="E496" s="178">
        <v>2</v>
      </c>
      <c r="F496" s="179">
        <v>0.42</v>
      </c>
      <c r="G496" s="179"/>
      <c r="H496" s="179">
        <v>0.62</v>
      </c>
      <c r="I496" s="130">
        <f t="shared" si="60"/>
        <v>0.52079999999999993</v>
      </c>
      <c r="J496" s="180"/>
      <c r="K496" s="181"/>
      <c r="L496" s="181"/>
      <c r="M496" s="181"/>
      <c r="N496" s="181"/>
      <c r="O496" s="181"/>
      <c r="P496" s="181"/>
    </row>
    <row r="497" spans="1:16" s="131" customFormat="1" ht="16.899999999999999" customHeight="1" x14ac:dyDescent="0.25">
      <c r="A497" s="122"/>
      <c r="B497" s="150" t="s">
        <v>430</v>
      </c>
      <c r="C497" s="176">
        <v>1</v>
      </c>
      <c r="D497" s="177" t="s">
        <v>7</v>
      </c>
      <c r="E497" s="178">
        <v>1</v>
      </c>
      <c r="F497" s="179">
        <v>0.4</v>
      </c>
      <c r="G497" s="179"/>
      <c r="H497" s="179">
        <v>0.48</v>
      </c>
      <c r="I497" s="130">
        <f t="shared" si="60"/>
        <v>0.192</v>
      </c>
      <c r="J497" s="180"/>
      <c r="K497" s="181"/>
      <c r="L497" s="181"/>
      <c r="M497" s="181"/>
      <c r="N497" s="181"/>
      <c r="O497" s="181"/>
      <c r="P497" s="181"/>
    </row>
    <row r="498" spans="1:16" s="131" customFormat="1" ht="16.899999999999999" customHeight="1" x14ac:dyDescent="0.25">
      <c r="A498" s="122"/>
      <c r="B498" s="150" t="s">
        <v>431</v>
      </c>
      <c r="C498" s="176">
        <v>1</v>
      </c>
      <c r="D498" s="177" t="s">
        <v>7</v>
      </c>
      <c r="E498" s="178">
        <v>1</v>
      </c>
      <c r="F498" s="179">
        <v>0.4</v>
      </c>
      <c r="G498" s="179"/>
      <c r="H498" s="179">
        <v>0.48</v>
      </c>
      <c r="I498" s="130">
        <f t="shared" si="60"/>
        <v>0.192</v>
      </c>
      <c r="J498" s="180"/>
      <c r="K498" s="181"/>
      <c r="L498" s="181"/>
      <c r="M498" s="181"/>
      <c r="N498" s="181"/>
      <c r="O498" s="181"/>
      <c r="P498" s="181"/>
    </row>
    <row r="499" spans="1:16" s="131" customFormat="1" ht="16.899999999999999" customHeight="1" x14ac:dyDescent="0.25">
      <c r="A499" s="122"/>
      <c r="B499" s="150" t="s">
        <v>418</v>
      </c>
      <c r="C499" s="176">
        <v>1</v>
      </c>
      <c r="D499" s="177" t="s">
        <v>7</v>
      </c>
      <c r="E499" s="178">
        <v>1</v>
      </c>
      <c r="F499" s="179">
        <v>0.43</v>
      </c>
      <c r="G499" s="179"/>
      <c r="H499" s="179">
        <v>0.64</v>
      </c>
      <c r="I499" s="130">
        <f t="shared" si="60"/>
        <v>0.2752</v>
      </c>
      <c r="J499" s="180"/>
      <c r="K499" s="181"/>
      <c r="L499" s="181"/>
      <c r="M499" s="181"/>
      <c r="N499" s="181"/>
      <c r="O499" s="181"/>
      <c r="P499" s="181"/>
    </row>
    <row r="500" spans="1:16" s="131" customFormat="1" ht="16.899999999999999" customHeight="1" x14ac:dyDescent="0.25">
      <c r="A500" s="122"/>
      <c r="B500" s="150" t="s">
        <v>430</v>
      </c>
      <c r="C500" s="176">
        <v>1</v>
      </c>
      <c r="D500" s="177" t="s">
        <v>7</v>
      </c>
      <c r="E500" s="178">
        <v>1</v>
      </c>
      <c r="F500" s="179">
        <v>0.9</v>
      </c>
      <c r="G500" s="179">
        <v>0.86</v>
      </c>
      <c r="H500" s="179">
        <v>1.05</v>
      </c>
      <c r="I500" s="130">
        <f t="shared" si="60"/>
        <v>0.81270000000000009</v>
      </c>
      <c r="J500" s="180"/>
      <c r="K500" s="181"/>
      <c r="L500" s="181"/>
      <c r="M500" s="181"/>
      <c r="N500" s="181"/>
      <c r="O500" s="181"/>
      <c r="P500" s="181"/>
    </row>
    <row r="501" spans="1:16" s="131" customFormat="1" ht="16.899999999999999" customHeight="1" x14ac:dyDescent="0.25">
      <c r="A501" s="122"/>
      <c r="B501" s="150" t="s">
        <v>432</v>
      </c>
      <c r="C501" s="176">
        <v>1</v>
      </c>
      <c r="D501" s="177" t="s">
        <v>7</v>
      </c>
      <c r="E501" s="178">
        <v>1</v>
      </c>
      <c r="F501" s="179">
        <v>0.4</v>
      </c>
      <c r="G501" s="179"/>
      <c r="H501" s="179">
        <v>0.48</v>
      </c>
      <c r="I501" s="130">
        <f t="shared" si="60"/>
        <v>0.192</v>
      </c>
      <c r="J501" s="180"/>
      <c r="K501" s="181"/>
      <c r="L501" s="181"/>
      <c r="M501" s="181"/>
      <c r="N501" s="181"/>
      <c r="O501" s="181"/>
      <c r="P501" s="181"/>
    </row>
    <row r="502" spans="1:16" s="131" customFormat="1" ht="16.899999999999999" customHeight="1" x14ac:dyDescent="0.25">
      <c r="A502" s="122"/>
      <c r="B502" s="150" t="s">
        <v>419</v>
      </c>
      <c r="C502" s="176">
        <v>1</v>
      </c>
      <c r="D502" s="177" t="s">
        <v>7</v>
      </c>
      <c r="E502" s="178">
        <v>1</v>
      </c>
      <c r="F502" s="179">
        <v>0.37</v>
      </c>
      <c r="G502" s="179"/>
      <c r="H502" s="179">
        <v>0.62</v>
      </c>
      <c r="I502" s="130">
        <f t="shared" si="60"/>
        <v>0.22939999999999999</v>
      </c>
      <c r="J502" s="180"/>
      <c r="K502" s="181"/>
      <c r="L502" s="181"/>
      <c r="M502" s="181"/>
      <c r="N502" s="181"/>
      <c r="O502" s="181"/>
      <c r="P502" s="181"/>
    </row>
    <row r="503" spans="1:16" s="131" customFormat="1" ht="16.899999999999999" customHeight="1" x14ac:dyDescent="0.25">
      <c r="A503" s="122"/>
      <c r="B503" s="150" t="s">
        <v>654</v>
      </c>
      <c r="C503" s="176">
        <v>1</v>
      </c>
      <c r="D503" s="177" t="s">
        <v>7</v>
      </c>
      <c r="E503" s="178">
        <v>2</v>
      </c>
      <c r="F503" s="179">
        <v>0.43</v>
      </c>
      <c r="G503" s="179"/>
      <c r="H503" s="179">
        <v>0.64</v>
      </c>
      <c r="I503" s="130">
        <f t="shared" si="60"/>
        <v>0.5504</v>
      </c>
      <c r="J503" s="180"/>
      <c r="K503" s="181"/>
      <c r="L503" s="181"/>
      <c r="M503" s="181"/>
      <c r="N503" s="181"/>
      <c r="O503" s="181"/>
      <c r="P503" s="181"/>
    </row>
    <row r="504" spans="1:16" s="131" customFormat="1" ht="16.899999999999999" customHeight="1" x14ac:dyDescent="0.25">
      <c r="A504" s="122"/>
      <c r="B504" s="150" t="s">
        <v>430</v>
      </c>
      <c r="C504" s="176">
        <v>1</v>
      </c>
      <c r="D504" s="177" t="s">
        <v>7</v>
      </c>
      <c r="E504" s="178">
        <v>2</v>
      </c>
      <c r="F504" s="179">
        <v>0.4</v>
      </c>
      <c r="G504" s="179"/>
      <c r="H504" s="179">
        <v>0.48</v>
      </c>
      <c r="I504" s="130">
        <f t="shared" si="60"/>
        <v>0.38400000000000001</v>
      </c>
      <c r="J504" s="180"/>
      <c r="K504" s="181"/>
      <c r="L504" s="181"/>
      <c r="M504" s="181"/>
      <c r="N504" s="181"/>
      <c r="O504" s="181"/>
      <c r="P504" s="181"/>
    </row>
    <row r="505" spans="1:16" s="131" customFormat="1" ht="16.899999999999999" customHeight="1" x14ac:dyDescent="0.25">
      <c r="A505" s="122"/>
      <c r="B505" s="150" t="s">
        <v>433</v>
      </c>
      <c r="C505" s="176">
        <v>1</v>
      </c>
      <c r="D505" s="177" t="s">
        <v>7</v>
      </c>
      <c r="E505" s="178">
        <v>2</v>
      </c>
      <c r="F505" s="179">
        <v>0.43</v>
      </c>
      <c r="G505" s="179"/>
      <c r="H505" s="179">
        <v>0.64</v>
      </c>
      <c r="I505" s="130">
        <f t="shared" si="60"/>
        <v>0.5504</v>
      </c>
      <c r="J505" s="180"/>
      <c r="K505" s="181"/>
      <c r="L505" s="181"/>
      <c r="M505" s="181"/>
      <c r="N505" s="181"/>
      <c r="O505" s="181"/>
      <c r="P505" s="181"/>
    </row>
    <row r="506" spans="1:16" s="131" customFormat="1" ht="16.899999999999999" customHeight="1" x14ac:dyDescent="0.25">
      <c r="A506" s="122"/>
      <c r="B506" s="150" t="s">
        <v>598</v>
      </c>
      <c r="C506" s="176">
        <v>1</v>
      </c>
      <c r="D506" s="177" t="s">
        <v>7</v>
      </c>
      <c r="E506" s="178">
        <v>5</v>
      </c>
      <c r="F506" s="179">
        <v>0.43</v>
      </c>
      <c r="G506" s="179"/>
      <c r="H506" s="179">
        <v>0.64</v>
      </c>
      <c r="I506" s="130">
        <f t="shared" ref="I506:I508" si="61">PRODUCT(C506:H506)</f>
        <v>1.3759999999999999</v>
      </c>
      <c r="J506" s="180"/>
      <c r="K506" s="181"/>
      <c r="L506" s="181"/>
      <c r="M506" s="181"/>
      <c r="N506" s="181"/>
      <c r="O506" s="181"/>
      <c r="P506" s="181"/>
    </row>
    <row r="507" spans="1:16" s="131" customFormat="1" ht="16.899999999999999" customHeight="1" x14ac:dyDescent="0.25">
      <c r="A507" s="122"/>
      <c r="B507" s="150" t="s">
        <v>419</v>
      </c>
      <c r="C507" s="176">
        <v>1</v>
      </c>
      <c r="D507" s="177" t="s">
        <v>7</v>
      </c>
      <c r="E507" s="178">
        <v>8</v>
      </c>
      <c r="F507" s="179">
        <v>0.37</v>
      </c>
      <c r="G507" s="179"/>
      <c r="H507" s="179">
        <v>0.62</v>
      </c>
      <c r="I507" s="130">
        <f t="shared" si="61"/>
        <v>1.8351999999999999</v>
      </c>
      <c r="J507" s="180"/>
      <c r="K507" s="181"/>
      <c r="L507" s="181"/>
      <c r="M507" s="181"/>
      <c r="N507" s="181"/>
      <c r="O507" s="181"/>
      <c r="P507" s="181"/>
    </row>
    <row r="508" spans="1:16" s="131" customFormat="1" ht="16.899999999999999" customHeight="1" x14ac:dyDescent="0.25">
      <c r="A508" s="122"/>
      <c r="B508" s="150" t="s">
        <v>430</v>
      </c>
      <c r="C508" s="176">
        <v>1</v>
      </c>
      <c r="D508" s="177" t="s">
        <v>7</v>
      </c>
      <c r="E508" s="178">
        <v>7</v>
      </c>
      <c r="F508" s="179">
        <v>0.4</v>
      </c>
      <c r="G508" s="179"/>
      <c r="H508" s="179">
        <v>0.48</v>
      </c>
      <c r="I508" s="130">
        <f t="shared" si="61"/>
        <v>1.3440000000000001</v>
      </c>
      <c r="J508" s="180"/>
      <c r="K508" s="181"/>
      <c r="L508" s="181"/>
      <c r="M508" s="181"/>
      <c r="N508" s="181"/>
      <c r="O508" s="181"/>
      <c r="P508" s="181"/>
    </row>
    <row r="509" spans="1:16" s="131" customFormat="1" ht="16.899999999999999" customHeight="1" x14ac:dyDescent="0.25">
      <c r="A509" s="122"/>
      <c r="B509" s="150"/>
      <c r="C509" s="176"/>
      <c r="D509" s="177"/>
      <c r="E509" s="126"/>
      <c r="F509" s="179"/>
      <c r="G509" s="179"/>
      <c r="H509" s="179" t="s">
        <v>8</v>
      </c>
      <c r="I509" s="130">
        <f>SUM(I473:I508)</f>
        <v>18.033100000000001</v>
      </c>
      <c r="J509" s="249"/>
      <c r="K509" s="250"/>
    </row>
    <row r="510" spans="1:16" s="65" customFormat="1" ht="16.899999999999999" customHeight="1" x14ac:dyDescent="0.25">
      <c r="A510" s="71"/>
      <c r="B510" s="72"/>
      <c r="C510" s="58"/>
      <c r="D510" s="59"/>
      <c r="E510" s="60"/>
      <c r="F510" s="61"/>
      <c r="G510" s="61"/>
      <c r="H510" s="66" t="s">
        <v>9</v>
      </c>
      <c r="I510" s="67">
        <v>18.100000000000001</v>
      </c>
      <c r="J510" s="68" t="s">
        <v>625</v>
      </c>
    </row>
    <row r="511" spans="1:16" s="240" customFormat="1" ht="204.75" x14ac:dyDescent="0.25">
      <c r="A511" s="235">
        <v>35</v>
      </c>
      <c r="B511" s="72" t="s">
        <v>758</v>
      </c>
      <c r="C511" s="58"/>
      <c r="D511" s="59"/>
      <c r="E511" s="60"/>
      <c r="F511" s="61"/>
      <c r="G511" s="62"/>
      <c r="H511" s="246"/>
      <c r="I511" s="247"/>
      <c r="J511" s="237"/>
      <c r="K511" s="238"/>
      <c r="L511" s="239"/>
    </row>
    <row r="512" spans="1:16" s="240" customFormat="1" ht="16.899999999999999" customHeight="1" x14ac:dyDescent="0.25">
      <c r="A512" s="242"/>
      <c r="B512" s="243" t="s">
        <v>435</v>
      </c>
      <c r="C512" s="58">
        <v>1</v>
      </c>
      <c r="D512" s="59" t="s">
        <v>7</v>
      </c>
      <c r="E512" s="60">
        <v>72</v>
      </c>
      <c r="F512" s="61">
        <v>1.4</v>
      </c>
      <c r="G512" s="62">
        <v>0.93500000000000005</v>
      </c>
      <c r="H512" s="61"/>
      <c r="I512" s="63">
        <f>PRODUCT(C512:H512)</f>
        <v>94.248000000000005</v>
      </c>
      <c r="J512" s="237"/>
      <c r="K512" s="238"/>
      <c r="L512" s="239"/>
    </row>
    <row r="513" spans="1:12" s="240" customFormat="1" ht="16.899999999999999" customHeight="1" x14ac:dyDescent="0.25">
      <c r="A513" s="242"/>
      <c r="B513" s="243" t="s">
        <v>434</v>
      </c>
      <c r="C513" s="58">
        <v>-1</v>
      </c>
      <c r="D513" s="59" t="s">
        <v>7</v>
      </c>
      <c r="E513" s="60">
        <v>72</v>
      </c>
      <c r="F513" s="61">
        <v>0.57999999999999996</v>
      </c>
      <c r="G513" s="61">
        <v>0.44</v>
      </c>
      <c r="H513" s="61"/>
      <c r="I513" s="63">
        <f>PRODUCT(C513:H513)</f>
        <v>-18.374399999999998</v>
      </c>
      <c r="J513" s="237"/>
      <c r="K513" s="238"/>
      <c r="L513" s="239"/>
    </row>
    <row r="514" spans="1:12" s="240" customFormat="1" ht="16.899999999999999" customHeight="1" x14ac:dyDescent="0.25">
      <c r="A514" s="242"/>
      <c r="B514" s="243"/>
      <c r="C514" s="58"/>
      <c r="D514" s="59"/>
      <c r="E514" s="60"/>
      <c r="F514" s="61"/>
      <c r="G514" s="61"/>
      <c r="H514" s="244" t="s">
        <v>8</v>
      </c>
      <c r="I514" s="63">
        <f>SUM(I512:I513)</f>
        <v>75.87360000000001</v>
      </c>
      <c r="J514" s="237"/>
      <c r="K514" s="238"/>
      <c r="L514" s="239"/>
    </row>
    <row r="515" spans="1:12" s="240" customFormat="1" ht="16.899999999999999" customHeight="1" x14ac:dyDescent="0.25">
      <c r="A515" s="242"/>
      <c r="B515" s="243"/>
      <c r="C515" s="58"/>
      <c r="D515" s="59"/>
      <c r="E515" s="60"/>
      <c r="F515" s="61"/>
      <c r="G515" s="61"/>
      <c r="H515" s="66" t="s">
        <v>9</v>
      </c>
      <c r="I515" s="67">
        <v>75.900000000000006</v>
      </c>
      <c r="J515" s="68" t="s">
        <v>625</v>
      </c>
      <c r="K515" s="238"/>
      <c r="L515" s="239"/>
    </row>
    <row r="516" spans="1:12" s="240" customFormat="1" ht="175.15" customHeight="1" x14ac:dyDescent="0.25">
      <c r="A516" s="235">
        <v>36</v>
      </c>
      <c r="B516" s="202" t="s">
        <v>759</v>
      </c>
      <c r="C516" s="58"/>
      <c r="D516" s="59"/>
      <c r="E516" s="60"/>
      <c r="F516" s="61"/>
      <c r="G516" s="61"/>
      <c r="H516" s="61"/>
      <c r="I516" s="63"/>
      <c r="J516" s="237"/>
      <c r="K516" s="238"/>
      <c r="L516" s="239"/>
    </row>
    <row r="517" spans="1:12" s="240" customFormat="1" ht="16.899999999999999" customHeight="1" x14ac:dyDescent="0.25">
      <c r="A517" s="242"/>
      <c r="B517" s="243" t="s">
        <v>210</v>
      </c>
      <c r="C517" s="58">
        <v>1</v>
      </c>
      <c r="D517" s="59" t="s">
        <v>7</v>
      </c>
      <c r="E517" s="60">
        <v>72</v>
      </c>
      <c r="F517" s="61">
        <v>4.67</v>
      </c>
      <c r="G517" s="61"/>
      <c r="H517" s="61">
        <v>0.6</v>
      </c>
      <c r="I517" s="63">
        <f>PRODUCT(C517:H517)</f>
        <v>201.744</v>
      </c>
      <c r="J517" s="237"/>
      <c r="K517" s="238"/>
      <c r="L517" s="239"/>
    </row>
    <row r="518" spans="1:12" s="240" customFormat="1" ht="16.899999999999999" customHeight="1" x14ac:dyDescent="0.25">
      <c r="A518" s="242"/>
      <c r="B518" s="243" t="s">
        <v>185</v>
      </c>
      <c r="C518" s="58">
        <v>-1</v>
      </c>
      <c r="D518" s="59" t="s">
        <v>7</v>
      </c>
      <c r="E518" s="60">
        <v>72</v>
      </c>
      <c r="F518" s="61">
        <v>0.7</v>
      </c>
      <c r="G518" s="61"/>
      <c r="H518" s="61">
        <v>0.6</v>
      </c>
      <c r="I518" s="63">
        <f>PRODUCT(C518:H518)</f>
        <v>-30.24</v>
      </c>
      <c r="J518" s="237"/>
      <c r="K518" s="238"/>
      <c r="L518" s="239"/>
    </row>
    <row r="519" spans="1:12" s="240" customFormat="1" ht="16.899999999999999" customHeight="1" x14ac:dyDescent="0.25">
      <c r="A519" s="242"/>
      <c r="B519" s="243" t="s">
        <v>528</v>
      </c>
      <c r="C519" s="58">
        <v>1</v>
      </c>
      <c r="D519" s="59" t="s">
        <v>7</v>
      </c>
      <c r="E519" s="60">
        <v>72</v>
      </c>
      <c r="F519" s="61">
        <v>5.74</v>
      </c>
      <c r="G519" s="61"/>
      <c r="H519" s="61">
        <v>0.1</v>
      </c>
      <c r="I519" s="63">
        <f>PRODUCT(C519:H519)</f>
        <v>41.328000000000003</v>
      </c>
      <c r="J519" s="237"/>
      <c r="K519" s="238"/>
      <c r="L519" s="239"/>
    </row>
    <row r="520" spans="1:12" s="240" customFormat="1" ht="16.899999999999999" customHeight="1" x14ac:dyDescent="0.25">
      <c r="A520" s="242"/>
      <c r="B520" s="243" t="s">
        <v>185</v>
      </c>
      <c r="C520" s="58">
        <v>-1</v>
      </c>
      <c r="D520" s="59" t="s">
        <v>7</v>
      </c>
      <c r="E520" s="60">
        <v>72</v>
      </c>
      <c r="F520" s="61">
        <v>0.7</v>
      </c>
      <c r="G520" s="61"/>
      <c r="H520" s="61">
        <v>0.1</v>
      </c>
      <c r="I520" s="63">
        <f>PRODUCT(C520:H520)</f>
        <v>-5.04</v>
      </c>
      <c r="J520" s="237"/>
      <c r="K520" s="238"/>
      <c r="L520" s="239"/>
    </row>
    <row r="521" spans="1:12" s="240" customFormat="1" ht="16.899999999999999" customHeight="1" x14ac:dyDescent="0.25">
      <c r="A521" s="242"/>
      <c r="B521" s="243"/>
      <c r="C521" s="58"/>
      <c r="D521" s="59"/>
      <c r="E521" s="60"/>
      <c r="F521" s="61"/>
      <c r="G521" s="61"/>
      <c r="H521" s="244" t="s">
        <v>8</v>
      </c>
      <c r="I521" s="63">
        <f>SUM(I517:I520)</f>
        <v>207.792</v>
      </c>
      <c r="J521" s="237"/>
      <c r="K521" s="238"/>
      <c r="L521" s="239"/>
    </row>
    <row r="522" spans="1:12" s="240" customFormat="1" ht="16.899999999999999" customHeight="1" x14ac:dyDescent="0.25">
      <c r="A522" s="242"/>
      <c r="B522" s="243"/>
      <c r="C522" s="58"/>
      <c r="D522" s="59"/>
      <c r="E522" s="60"/>
      <c r="F522" s="61"/>
      <c r="G522" s="61"/>
      <c r="H522" s="66" t="s">
        <v>9</v>
      </c>
      <c r="I522" s="67">
        <v>207.8</v>
      </c>
      <c r="J522" s="68" t="s">
        <v>625</v>
      </c>
      <c r="K522" s="238"/>
      <c r="L522" s="239"/>
    </row>
    <row r="523" spans="1:12" s="253" customFormat="1" ht="78.75" x14ac:dyDescent="0.25">
      <c r="A523" s="81">
        <v>37</v>
      </c>
      <c r="B523" s="82" t="s">
        <v>219</v>
      </c>
      <c r="C523" s="83"/>
      <c r="D523" s="84"/>
      <c r="E523" s="85"/>
      <c r="F523" s="86"/>
      <c r="G523" s="86"/>
      <c r="H523" s="86"/>
      <c r="I523" s="251"/>
      <c r="J523" s="252"/>
    </row>
    <row r="524" spans="1:12" s="220" customFormat="1" ht="16.899999999999999" customHeight="1" x14ac:dyDescent="0.25">
      <c r="A524" s="230" t="s">
        <v>76</v>
      </c>
      <c r="B524" s="254" t="s">
        <v>122</v>
      </c>
      <c r="C524" s="83"/>
      <c r="D524" s="255"/>
      <c r="E524" s="256"/>
      <c r="F524" s="257">
        <f>I387</f>
        <v>23.1</v>
      </c>
      <c r="G524" s="257">
        <v>0.04</v>
      </c>
      <c r="H524" s="257"/>
      <c r="I524" s="258">
        <f>PRODUCT(C524:H524)</f>
        <v>0.92400000000000004</v>
      </c>
      <c r="J524" s="259"/>
    </row>
    <row r="525" spans="1:12" s="220" customFormat="1" ht="16.899999999999999" customHeight="1" x14ac:dyDescent="0.25">
      <c r="A525" s="230"/>
      <c r="B525" s="150" t="s">
        <v>523</v>
      </c>
      <c r="C525" s="83"/>
      <c r="D525" s="255"/>
      <c r="E525" s="256"/>
      <c r="F525" s="257"/>
      <c r="G525" s="257"/>
      <c r="H525" s="257"/>
      <c r="I525" s="258">
        <f>I427</f>
        <v>0.60000000000000009</v>
      </c>
      <c r="J525" s="259"/>
    </row>
    <row r="526" spans="1:12" s="220" customFormat="1" ht="16.899999999999999" customHeight="1" x14ac:dyDescent="0.25">
      <c r="A526" s="230"/>
      <c r="B526" s="150" t="s">
        <v>220</v>
      </c>
      <c r="C526" s="83"/>
      <c r="D526" s="255"/>
      <c r="E526" s="256"/>
      <c r="F526" s="257"/>
      <c r="G526" s="257"/>
      <c r="H526" s="257"/>
      <c r="I526" s="258">
        <f>I430</f>
        <v>2.9700000000000001E-2</v>
      </c>
      <c r="J526" s="259"/>
    </row>
    <row r="527" spans="1:12" s="220" customFormat="1" ht="16.899999999999999" customHeight="1" x14ac:dyDescent="0.25">
      <c r="A527" s="230"/>
      <c r="B527" s="231"/>
      <c r="C527" s="213"/>
      <c r="D527" s="214"/>
      <c r="E527" s="215"/>
      <c r="F527" s="216"/>
      <c r="G527" s="216"/>
      <c r="H527" s="257" t="s">
        <v>8</v>
      </c>
      <c r="I527" s="87">
        <f>SUM(I524:I526)</f>
        <v>1.5537000000000001</v>
      </c>
      <c r="J527" s="259"/>
    </row>
    <row r="528" spans="1:12" s="220" customFormat="1" ht="16.899999999999999" customHeight="1" x14ac:dyDescent="0.25">
      <c r="A528" s="230"/>
      <c r="B528" s="231"/>
      <c r="C528" s="213"/>
      <c r="D528" s="214"/>
      <c r="E528" s="215"/>
      <c r="F528" s="216"/>
      <c r="G528" s="257">
        <f>I527</f>
        <v>1.5537000000000001</v>
      </c>
      <c r="H528" s="257">
        <v>100</v>
      </c>
      <c r="I528" s="87">
        <f>H528*G528</f>
        <v>155.37</v>
      </c>
      <c r="J528" s="259" t="s">
        <v>11</v>
      </c>
    </row>
    <row r="529" spans="1:11" s="220" customFormat="1" ht="16.899999999999999" customHeight="1" x14ac:dyDescent="0.25">
      <c r="A529" s="230"/>
      <c r="B529" s="254"/>
      <c r="C529" s="213"/>
      <c r="D529" s="214"/>
      <c r="E529" s="215"/>
      <c r="F529" s="216"/>
      <c r="G529" s="216"/>
      <c r="H529" s="217" t="s">
        <v>9</v>
      </c>
      <c r="I529" s="218">
        <v>0.16</v>
      </c>
      <c r="J529" s="219" t="s">
        <v>64</v>
      </c>
    </row>
    <row r="530" spans="1:11" s="303" customFormat="1" ht="132" customHeight="1" x14ac:dyDescent="0.25">
      <c r="A530" s="39">
        <v>38</v>
      </c>
      <c r="B530" s="72" t="s">
        <v>736</v>
      </c>
      <c r="C530" s="49"/>
      <c r="D530" s="50"/>
      <c r="E530" s="51"/>
      <c r="F530" s="298"/>
      <c r="G530" s="299"/>
      <c r="H530" s="299"/>
      <c r="I530" s="300"/>
      <c r="J530" s="301"/>
      <c r="K530" s="302"/>
    </row>
    <row r="531" spans="1:11" s="19" customFormat="1" ht="16.899999999999999" customHeight="1" x14ac:dyDescent="0.25">
      <c r="A531" s="235"/>
      <c r="B531" s="243" t="s">
        <v>737</v>
      </c>
      <c r="C531" s="260">
        <v>1</v>
      </c>
      <c r="D531" s="261" t="s">
        <v>7</v>
      </c>
      <c r="E531" s="262">
        <v>30</v>
      </c>
      <c r="F531" s="304"/>
      <c r="G531" s="304"/>
      <c r="H531" s="304"/>
      <c r="I531" s="265">
        <f>PRODUCT(C531:H531)</f>
        <v>30</v>
      </c>
      <c r="J531" s="305"/>
      <c r="K531" s="306"/>
    </row>
    <row r="532" spans="1:11" s="303" customFormat="1" ht="16.899999999999999" customHeight="1" x14ac:dyDescent="0.25">
      <c r="A532" s="307"/>
      <c r="B532" s="308"/>
      <c r="C532" s="49"/>
      <c r="D532" s="50"/>
      <c r="E532" s="51"/>
      <c r="F532" s="299"/>
      <c r="G532" s="309"/>
      <c r="H532" s="310" t="s">
        <v>8</v>
      </c>
      <c r="I532" s="311">
        <f>SUM(I531:I531)</f>
        <v>30</v>
      </c>
      <c r="J532" s="301" t="s">
        <v>1</v>
      </c>
      <c r="K532" s="302"/>
    </row>
    <row r="533" spans="1:11" s="65" customFormat="1" ht="16.899999999999999" customHeight="1" x14ac:dyDescent="0.25">
      <c r="A533" s="71"/>
      <c r="B533" s="72"/>
      <c r="C533" s="58"/>
      <c r="D533" s="59"/>
      <c r="E533" s="60"/>
      <c r="F533" s="61"/>
      <c r="G533" s="204"/>
      <c r="H533" s="66"/>
      <c r="I533" s="67"/>
      <c r="J533" s="199"/>
    </row>
    <row r="534" spans="1:11" s="19" customFormat="1" ht="99" customHeight="1" x14ac:dyDescent="0.25">
      <c r="A534" s="235">
        <v>39</v>
      </c>
      <c r="B534" s="236" t="s">
        <v>66</v>
      </c>
      <c r="C534" s="260"/>
      <c r="D534" s="261"/>
      <c r="E534" s="262"/>
      <c r="F534" s="263"/>
      <c r="G534" s="264"/>
      <c r="H534" s="263"/>
      <c r="I534" s="265"/>
      <c r="J534" s="266"/>
      <c r="K534" s="267"/>
    </row>
    <row r="535" spans="1:11" s="272" customFormat="1" ht="33.6" customHeight="1" x14ac:dyDescent="0.25">
      <c r="A535" s="235"/>
      <c r="B535" s="241" t="s">
        <v>620</v>
      </c>
      <c r="C535" s="268"/>
      <c r="D535" s="269"/>
      <c r="E535" s="270"/>
      <c r="F535" s="264"/>
      <c r="G535" s="264"/>
      <c r="H535" s="264"/>
      <c r="I535" s="268"/>
      <c r="J535" s="270"/>
      <c r="K535" s="271"/>
    </row>
    <row r="536" spans="1:11" s="240" customFormat="1" ht="16.899999999999999" customHeight="1" x14ac:dyDescent="0.25">
      <c r="A536" s="242"/>
      <c r="B536" s="243" t="s">
        <v>234</v>
      </c>
      <c r="C536" s="93">
        <v>4</v>
      </c>
      <c r="D536" s="94" t="s">
        <v>7</v>
      </c>
      <c r="E536" s="95">
        <v>4</v>
      </c>
      <c r="F536" s="96">
        <v>15</v>
      </c>
      <c r="G536" s="245"/>
      <c r="H536" s="244"/>
      <c r="I536" s="184">
        <f>PRODUCT(C536:H536)</f>
        <v>240</v>
      </c>
      <c r="J536" s="273"/>
      <c r="K536" s="239"/>
    </row>
    <row r="537" spans="1:11" s="240" customFormat="1" ht="16.899999999999999" customHeight="1" x14ac:dyDescent="0.25">
      <c r="A537" s="242"/>
      <c r="B537" s="243" t="s">
        <v>235</v>
      </c>
      <c r="C537" s="93">
        <v>1</v>
      </c>
      <c r="D537" s="94" t="s">
        <v>7</v>
      </c>
      <c r="E537" s="95">
        <v>2</v>
      </c>
      <c r="F537" s="96">
        <v>15</v>
      </c>
      <c r="G537" s="245"/>
      <c r="H537" s="244"/>
      <c r="I537" s="184">
        <f>PRODUCT(C537:H537)</f>
        <v>30</v>
      </c>
      <c r="J537" s="273"/>
      <c r="K537" s="239"/>
    </row>
    <row r="538" spans="1:11" s="240" customFormat="1" ht="16.899999999999999" customHeight="1" x14ac:dyDescent="0.25">
      <c r="A538" s="242"/>
      <c r="B538" s="243" t="s">
        <v>437</v>
      </c>
      <c r="C538" s="93">
        <v>1</v>
      </c>
      <c r="D538" s="94" t="s">
        <v>7</v>
      </c>
      <c r="E538" s="95">
        <v>18</v>
      </c>
      <c r="F538" s="96">
        <v>2</v>
      </c>
      <c r="G538" s="245"/>
      <c r="H538" s="244"/>
      <c r="I538" s="184">
        <f>PRODUCT(C538:H538)</f>
        <v>36</v>
      </c>
      <c r="J538" s="273"/>
      <c r="K538" s="239"/>
    </row>
    <row r="539" spans="1:11" s="240" customFormat="1" ht="16.899999999999999" customHeight="1" x14ac:dyDescent="0.25">
      <c r="A539" s="242"/>
      <c r="B539" s="243"/>
      <c r="C539" s="93"/>
      <c r="D539" s="94"/>
      <c r="E539" s="95"/>
      <c r="F539" s="96"/>
      <c r="G539" s="245"/>
      <c r="H539" s="274" t="s">
        <v>8</v>
      </c>
      <c r="I539" s="275">
        <f>SUM(I536:I538)</f>
        <v>306</v>
      </c>
      <c r="J539" s="276" t="s">
        <v>10</v>
      </c>
      <c r="K539" s="239"/>
    </row>
    <row r="540" spans="1:11" s="240" customFormat="1" ht="34.9" customHeight="1" x14ac:dyDescent="0.25">
      <c r="A540" s="242"/>
      <c r="B540" s="243" t="s">
        <v>621</v>
      </c>
      <c r="C540" s="93"/>
      <c r="D540" s="94"/>
      <c r="E540" s="95"/>
      <c r="F540" s="244"/>
      <c r="G540" s="245"/>
      <c r="H540" s="244"/>
      <c r="I540" s="277"/>
      <c r="J540" s="278"/>
      <c r="K540" s="239"/>
    </row>
    <row r="541" spans="1:11" s="90" customFormat="1" ht="16.899999999999999" customHeight="1" x14ac:dyDescent="0.25">
      <c r="A541" s="81"/>
      <c r="B541" s="279" t="s">
        <v>438</v>
      </c>
      <c r="C541" s="83">
        <v>1</v>
      </c>
      <c r="D541" s="84" t="s">
        <v>7</v>
      </c>
      <c r="E541" s="280">
        <v>18</v>
      </c>
      <c r="F541" s="86">
        <v>10</v>
      </c>
      <c r="G541" s="86"/>
      <c r="H541" s="86"/>
      <c r="I541" s="281">
        <f t="shared" ref="I541:I546" si="62">PRODUCT(C541:H541)</f>
        <v>180</v>
      </c>
      <c r="J541" s="88"/>
      <c r="K541" s="89"/>
    </row>
    <row r="542" spans="1:11" s="90" customFormat="1" ht="16.899999999999999" customHeight="1" x14ac:dyDescent="0.25">
      <c r="A542" s="81"/>
      <c r="B542" s="279" t="s">
        <v>439</v>
      </c>
      <c r="C542" s="83">
        <v>1</v>
      </c>
      <c r="D542" s="84" t="s">
        <v>7</v>
      </c>
      <c r="E542" s="280">
        <v>18</v>
      </c>
      <c r="F542" s="86">
        <v>7</v>
      </c>
      <c r="G542" s="86"/>
      <c r="H542" s="86"/>
      <c r="I542" s="281">
        <f t="shared" si="62"/>
        <v>126</v>
      </c>
      <c r="J542" s="88"/>
      <c r="K542" s="89"/>
    </row>
    <row r="543" spans="1:11" s="90" customFormat="1" ht="16.899999999999999" customHeight="1" x14ac:dyDescent="0.25">
      <c r="A543" s="81"/>
      <c r="B543" s="279" t="s">
        <v>440</v>
      </c>
      <c r="C543" s="83">
        <v>1</v>
      </c>
      <c r="D543" s="84" t="s">
        <v>7</v>
      </c>
      <c r="E543" s="280">
        <v>18</v>
      </c>
      <c r="F543" s="86">
        <v>5</v>
      </c>
      <c r="G543" s="86"/>
      <c r="H543" s="86"/>
      <c r="I543" s="281">
        <f t="shared" si="62"/>
        <v>90</v>
      </c>
      <c r="J543" s="88"/>
      <c r="K543" s="89"/>
    </row>
    <row r="544" spans="1:11" s="90" customFormat="1" ht="16.899999999999999" customHeight="1" x14ac:dyDescent="0.25">
      <c r="A544" s="81"/>
      <c r="B544" s="279" t="s">
        <v>441</v>
      </c>
      <c r="C544" s="83">
        <v>1</v>
      </c>
      <c r="D544" s="84" t="s">
        <v>7</v>
      </c>
      <c r="E544" s="280">
        <v>18</v>
      </c>
      <c r="F544" s="86">
        <v>3</v>
      </c>
      <c r="G544" s="86"/>
      <c r="H544" s="86"/>
      <c r="I544" s="281">
        <f t="shared" si="62"/>
        <v>54</v>
      </c>
      <c r="J544" s="88"/>
      <c r="K544" s="89"/>
    </row>
    <row r="545" spans="1:12" s="240" customFormat="1" ht="16.899999999999999" customHeight="1" x14ac:dyDescent="0.25">
      <c r="A545" s="242"/>
      <c r="B545" s="243" t="s">
        <v>63</v>
      </c>
      <c r="C545" s="93">
        <v>1</v>
      </c>
      <c r="D545" s="94" t="s">
        <v>7</v>
      </c>
      <c r="E545" s="95">
        <v>72</v>
      </c>
      <c r="F545" s="96">
        <v>1.5</v>
      </c>
      <c r="G545" s="245"/>
      <c r="H545" s="244"/>
      <c r="I545" s="277">
        <f t="shared" si="62"/>
        <v>108</v>
      </c>
      <c r="J545" s="278"/>
      <c r="K545" s="239"/>
    </row>
    <row r="546" spans="1:12" s="240" customFormat="1" ht="16.899999999999999" customHeight="1" x14ac:dyDescent="0.25">
      <c r="A546" s="242"/>
      <c r="B546" s="243" t="s">
        <v>233</v>
      </c>
      <c r="C546" s="93">
        <v>1</v>
      </c>
      <c r="D546" s="94" t="s">
        <v>7</v>
      </c>
      <c r="E546" s="95">
        <v>72</v>
      </c>
      <c r="F546" s="96">
        <v>4</v>
      </c>
      <c r="G546" s="245"/>
      <c r="H546" s="244"/>
      <c r="I546" s="277">
        <f t="shared" si="62"/>
        <v>288</v>
      </c>
      <c r="J546" s="278"/>
      <c r="K546" s="239"/>
    </row>
    <row r="547" spans="1:12" s="240" customFormat="1" ht="16.899999999999999" customHeight="1" x14ac:dyDescent="0.25">
      <c r="A547" s="242"/>
      <c r="B547" s="243"/>
      <c r="C547" s="282"/>
      <c r="D547" s="283"/>
      <c r="E547" s="73"/>
      <c r="F547" s="245"/>
      <c r="G547" s="245"/>
      <c r="H547" s="246" t="s">
        <v>8</v>
      </c>
      <c r="I547" s="284">
        <f>SUM(I541:I546)</f>
        <v>846</v>
      </c>
      <c r="J547" s="273" t="s">
        <v>10</v>
      </c>
      <c r="K547" s="239"/>
    </row>
    <row r="548" spans="1:12" s="287" customFormat="1" ht="141.75" x14ac:dyDescent="0.25">
      <c r="A548" s="71">
        <v>40</v>
      </c>
      <c r="B548" s="202" t="s">
        <v>139</v>
      </c>
      <c r="C548" s="58"/>
      <c r="D548" s="59"/>
      <c r="E548" s="60"/>
      <c r="F548" s="62"/>
      <c r="G548" s="204"/>
      <c r="H548" s="62"/>
      <c r="I548" s="184"/>
      <c r="J548" s="285"/>
      <c r="K548" s="286"/>
    </row>
    <row r="549" spans="1:12" s="293" customFormat="1" ht="16.899999999999999" customHeight="1" x14ac:dyDescent="0.25">
      <c r="A549" s="165"/>
      <c r="B549" s="288" t="s">
        <v>63</v>
      </c>
      <c r="C549" s="158">
        <v>1</v>
      </c>
      <c r="D549" s="159" t="s">
        <v>7</v>
      </c>
      <c r="E549" s="160">
        <v>72</v>
      </c>
      <c r="F549" s="161"/>
      <c r="G549" s="289"/>
      <c r="H549" s="200"/>
      <c r="I549" s="258">
        <f>PRODUCT(C549:H549)</f>
        <v>72</v>
      </c>
      <c r="J549" s="290"/>
      <c r="K549" s="291"/>
      <c r="L549" s="292"/>
    </row>
    <row r="550" spans="1:12" s="293" customFormat="1" ht="16.899999999999999" customHeight="1" x14ac:dyDescent="0.25">
      <c r="A550" s="165"/>
      <c r="B550" s="288" t="s">
        <v>140</v>
      </c>
      <c r="C550" s="158">
        <v>1</v>
      </c>
      <c r="D550" s="159" t="s">
        <v>7</v>
      </c>
      <c r="E550" s="160">
        <v>72</v>
      </c>
      <c r="F550" s="161"/>
      <c r="G550" s="289"/>
      <c r="H550" s="200"/>
      <c r="I550" s="258">
        <f>PRODUCT(C550:H550)</f>
        <v>72</v>
      </c>
      <c r="J550" s="290"/>
      <c r="K550" s="291"/>
      <c r="L550" s="292"/>
    </row>
    <row r="551" spans="1:12" s="293" customFormat="1" ht="16.899999999999999" customHeight="1" x14ac:dyDescent="0.25">
      <c r="A551" s="165"/>
      <c r="B551" s="288"/>
      <c r="C551" s="158"/>
      <c r="D551" s="159"/>
      <c r="E551" s="160"/>
      <c r="F551" s="200"/>
      <c r="G551" s="289"/>
      <c r="H551" s="294" t="s">
        <v>8</v>
      </c>
      <c r="I551" s="295">
        <f>SUM(I549:I550)</f>
        <v>144</v>
      </c>
      <c r="J551" s="296" t="s">
        <v>1</v>
      </c>
      <c r="K551" s="291"/>
      <c r="L551" s="292"/>
    </row>
    <row r="552" spans="1:12" s="293" customFormat="1" ht="189" x14ac:dyDescent="0.25">
      <c r="A552" s="71">
        <v>41</v>
      </c>
      <c r="B552" s="202" t="s">
        <v>205</v>
      </c>
      <c r="C552" s="158"/>
      <c r="D552" s="159"/>
      <c r="E552" s="160"/>
      <c r="F552" s="200"/>
      <c r="G552" s="289"/>
      <c r="H552" s="294"/>
      <c r="I552" s="295"/>
      <c r="J552" s="296"/>
      <c r="K552" s="291"/>
      <c r="L552" s="292"/>
    </row>
    <row r="553" spans="1:12" s="293" customFormat="1" ht="16.899999999999999" customHeight="1" x14ac:dyDescent="0.25">
      <c r="A553" s="165"/>
      <c r="B553" s="288" t="s">
        <v>442</v>
      </c>
      <c r="C553" s="93">
        <v>1</v>
      </c>
      <c r="D553" s="94" t="s">
        <v>7</v>
      </c>
      <c r="E553" s="95">
        <v>14</v>
      </c>
      <c r="F553" s="96"/>
      <c r="G553" s="245"/>
      <c r="H553" s="244"/>
      <c r="I553" s="277">
        <f>PRODUCT(C553:H553)</f>
        <v>14</v>
      </c>
      <c r="J553" s="296"/>
      <c r="K553" s="291"/>
      <c r="L553" s="292"/>
    </row>
    <row r="554" spans="1:12" s="293" customFormat="1" ht="16.899999999999999" customHeight="1" x14ac:dyDescent="0.25">
      <c r="A554" s="165"/>
      <c r="B554" s="288" t="s">
        <v>443</v>
      </c>
      <c r="C554" s="93">
        <v>1</v>
      </c>
      <c r="D554" s="94" t="s">
        <v>7</v>
      </c>
      <c r="E554" s="95">
        <v>14</v>
      </c>
      <c r="F554" s="96"/>
      <c r="G554" s="245"/>
      <c r="H554" s="244"/>
      <c r="I554" s="277">
        <f>PRODUCT(C554:H554)</f>
        <v>14</v>
      </c>
      <c r="J554" s="296"/>
      <c r="K554" s="291"/>
      <c r="L554" s="292"/>
    </row>
    <row r="555" spans="1:12" s="293" customFormat="1" ht="16.899999999999999" customHeight="1" x14ac:dyDescent="0.25">
      <c r="A555" s="165"/>
      <c r="B555" s="288" t="s">
        <v>444</v>
      </c>
      <c r="C555" s="93">
        <v>1</v>
      </c>
      <c r="D555" s="94" t="s">
        <v>7</v>
      </c>
      <c r="E555" s="95">
        <v>9</v>
      </c>
      <c r="F555" s="96"/>
      <c r="G555" s="245"/>
      <c r="H555" s="244"/>
      <c r="I555" s="277">
        <f>PRODUCT(C555:H555)</f>
        <v>9</v>
      </c>
      <c r="J555" s="296"/>
      <c r="K555" s="291"/>
      <c r="L555" s="292"/>
    </row>
    <row r="556" spans="1:12" s="293" customFormat="1" ht="16.899999999999999" customHeight="1" x14ac:dyDescent="0.25">
      <c r="A556" s="165"/>
      <c r="B556" s="288"/>
      <c r="C556" s="93"/>
      <c r="D556" s="94"/>
      <c r="E556" s="95"/>
      <c r="F556" s="96"/>
      <c r="G556" s="297"/>
      <c r="H556" s="246" t="s">
        <v>8</v>
      </c>
      <c r="I556" s="247">
        <f>SUM(I553:I555)</f>
        <v>37</v>
      </c>
      <c r="J556" s="296" t="s">
        <v>1</v>
      </c>
      <c r="K556" s="291"/>
      <c r="L556" s="292"/>
    </row>
    <row r="557" spans="1:12" s="287" customFormat="1" ht="141.75" x14ac:dyDescent="0.25">
      <c r="A557" s="71">
        <v>42</v>
      </c>
      <c r="B557" s="202" t="s">
        <v>599</v>
      </c>
      <c r="C557" s="58"/>
      <c r="D557" s="59"/>
      <c r="E557" s="60"/>
      <c r="F557" s="62"/>
      <c r="G557" s="204"/>
      <c r="H557" s="62"/>
      <c r="I557" s="184"/>
      <c r="J557" s="285"/>
      <c r="K557" s="286"/>
    </row>
    <row r="558" spans="1:12" s="240" customFormat="1" ht="16.899999999999999" customHeight="1" x14ac:dyDescent="0.25">
      <c r="A558" s="242"/>
      <c r="B558" s="243" t="s">
        <v>206</v>
      </c>
      <c r="C558" s="93">
        <v>1</v>
      </c>
      <c r="D558" s="94" t="s">
        <v>7</v>
      </c>
      <c r="E558" s="95">
        <v>4</v>
      </c>
      <c r="F558" s="96">
        <v>3</v>
      </c>
      <c r="G558" s="245"/>
      <c r="H558" s="244"/>
      <c r="I558" s="277">
        <f>PRODUCT(C558:H558)</f>
        <v>12</v>
      </c>
      <c r="J558" s="312"/>
      <c r="K558" s="238"/>
      <c r="L558" s="239"/>
    </row>
    <row r="559" spans="1:12" s="240" customFormat="1" ht="16.899999999999999" customHeight="1" x14ac:dyDescent="0.25">
      <c r="A559" s="242"/>
      <c r="B559" s="243" t="s">
        <v>207</v>
      </c>
      <c r="C559" s="93">
        <v>1</v>
      </c>
      <c r="D559" s="94" t="s">
        <v>7</v>
      </c>
      <c r="E559" s="95">
        <v>3</v>
      </c>
      <c r="F559" s="96">
        <v>3</v>
      </c>
      <c r="G559" s="245"/>
      <c r="H559" s="244"/>
      <c r="I559" s="277">
        <f>PRODUCT(C559:H559)</f>
        <v>9</v>
      </c>
      <c r="J559" s="312"/>
      <c r="K559" s="238"/>
      <c r="L559" s="239"/>
    </row>
    <row r="560" spans="1:12" s="240" customFormat="1" ht="16.899999999999999" customHeight="1" x14ac:dyDescent="0.25">
      <c r="A560" s="242"/>
      <c r="B560" s="243"/>
      <c r="C560" s="93"/>
      <c r="D560" s="94"/>
      <c r="E560" s="95"/>
      <c r="F560" s="244"/>
      <c r="G560" s="245"/>
      <c r="H560" s="246" t="s">
        <v>8</v>
      </c>
      <c r="I560" s="247">
        <f>SUM(I558:I559)</f>
        <v>21</v>
      </c>
      <c r="J560" s="237" t="s">
        <v>10</v>
      </c>
      <c r="K560" s="238"/>
      <c r="L560" s="239"/>
    </row>
    <row r="561" spans="1:11" s="175" customFormat="1" ht="63" x14ac:dyDescent="0.25">
      <c r="A561" s="74">
        <v>43</v>
      </c>
      <c r="B561" s="313" t="s">
        <v>357</v>
      </c>
      <c r="C561" s="169"/>
      <c r="D561" s="170"/>
      <c r="E561" s="171"/>
      <c r="F561" s="172"/>
      <c r="G561" s="172"/>
      <c r="H561" s="172"/>
      <c r="I561" s="173"/>
      <c r="J561" s="174"/>
    </row>
    <row r="562" spans="1:11" s="175" customFormat="1" ht="34.15" customHeight="1" x14ac:dyDescent="0.25">
      <c r="A562" s="74"/>
      <c r="B562" s="313" t="s">
        <v>358</v>
      </c>
      <c r="C562" s="169"/>
      <c r="D562" s="170"/>
      <c r="E562" s="171"/>
      <c r="F562" s="172"/>
      <c r="G562" s="172"/>
      <c r="H562" s="172"/>
      <c r="I562" s="173"/>
      <c r="J562" s="174"/>
    </row>
    <row r="563" spans="1:11" s="90" customFormat="1" ht="16.899999999999999" customHeight="1" x14ac:dyDescent="0.25">
      <c r="A563" s="81"/>
      <c r="B563" s="82" t="s">
        <v>359</v>
      </c>
      <c r="C563" s="83">
        <v>1</v>
      </c>
      <c r="D563" s="84" t="s">
        <v>7</v>
      </c>
      <c r="E563" s="85">
        <v>72</v>
      </c>
      <c r="F563" s="86">
        <v>0.9</v>
      </c>
      <c r="G563" s="133"/>
      <c r="H563" s="86"/>
      <c r="I563" s="87">
        <f t="shared" ref="I563:I567" si="63">PRODUCT(C563:H563)</f>
        <v>64.8</v>
      </c>
      <c r="J563" s="88"/>
      <c r="K563" s="89"/>
    </row>
    <row r="564" spans="1:11" s="90" customFormat="1" ht="16.899999999999999" customHeight="1" x14ac:dyDescent="0.25">
      <c r="A564" s="81"/>
      <c r="B564" s="82" t="s">
        <v>360</v>
      </c>
      <c r="C564" s="83">
        <v>2</v>
      </c>
      <c r="D564" s="84" t="s">
        <v>7</v>
      </c>
      <c r="E564" s="85">
        <v>72</v>
      </c>
      <c r="F564" s="86">
        <v>0.15</v>
      </c>
      <c r="G564" s="133"/>
      <c r="H564" s="86"/>
      <c r="I564" s="87">
        <f t="shared" si="63"/>
        <v>21.599999999999998</v>
      </c>
      <c r="J564" s="88"/>
      <c r="K564" s="89"/>
    </row>
    <row r="565" spans="1:11" s="90" customFormat="1" ht="16.899999999999999" customHeight="1" x14ac:dyDescent="0.25">
      <c r="A565" s="81"/>
      <c r="B565" s="82" t="s">
        <v>361</v>
      </c>
      <c r="C565" s="83">
        <v>2</v>
      </c>
      <c r="D565" s="84" t="s">
        <v>7</v>
      </c>
      <c r="E565" s="85">
        <v>9</v>
      </c>
      <c r="F565" s="86">
        <v>2</v>
      </c>
      <c r="G565" s="133"/>
      <c r="H565" s="86"/>
      <c r="I565" s="87">
        <f t="shared" si="63"/>
        <v>36</v>
      </c>
      <c r="J565" s="88"/>
      <c r="K565" s="89"/>
    </row>
    <row r="566" spans="1:11" s="90" customFormat="1" ht="16.899999999999999" customHeight="1" x14ac:dyDescent="0.25">
      <c r="A566" s="81"/>
      <c r="B566" s="82" t="s">
        <v>362</v>
      </c>
      <c r="C566" s="83">
        <v>1</v>
      </c>
      <c r="D566" s="84" t="s">
        <v>7</v>
      </c>
      <c r="E566" s="85">
        <v>14</v>
      </c>
      <c r="F566" s="86">
        <v>1.2</v>
      </c>
      <c r="G566" s="133"/>
      <c r="H566" s="86"/>
      <c r="I566" s="87">
        <f t="shared" si="63"/>
        <v>16.8</v>
      </c>
      <c r="J566" s="88"/>
      <c r="K566" s="89"/>
    </row>
    <row r="567" spans="1:11" s="90" customFormat="1" ht="16.899999999999999" customHeight="1" x14ac:dyDescent="0.25">
      <c r="A567" s="81"/>
      <c r="B567" s="82" t="s">
        <v>363</v>
      </c>
      <c r="C567" s="83">
        <v>1</v>
      </c>
      <c r="D567" s="84" t="s">
        <v>7</v>
      </c>
      <c r="E567" s="85">
        <v>14</v>
      </c>
      <c r="F567" s="86">
        <v>2</v>
      </c>
      <c r="G567" s="133"/>
      <c r="H567" s="86"/>
      <c r="I567" s="87">
        <f t="shared" si="63"/>
        <v>28</v>
      </c>
      <c r="J567" s="88"/>
      <c r="K567" s="89"/>
    </row>
    <row r="568" spans="1:11" s="175" customFormat="1" ht="16.899999999999999" customHeight="1" x14ac:dyDescent="0.25">
      <c r="A568" s="74"/>
      <c r="B568" s="314"/>
      <c r="C568" s="169"/>
      <c r="D568" s="170"/>
      <c r="E568" s="171"/>
      <c r="F568" s="315"/>
      <c r="G568" s="172"/>
      <c r="H568" s="316" t="s">
        <v>8</v>
      </c>
      <c r="I568" s="317">
        <f>SUM(I563:I567)</f>
        <v>167.2</v>
      </c>
      <c r="J568" s="318" t="s">
        <v>10</v>
      </c>
    </row>
    <row r="569" spans="1:11" s="175" customFormat="1" ht="16.899999999999999" customHeight="1" x14ac:dyDescent="0.25">
      <c r="A569" s="74"/>
      <c r="B569" s="314"/>
      <c r="C569" s="169"/>
      <c r="D569" s="170"/>
      <c r="E569" s="171"/>
      <c r="F569" s="315"/>
      <c r="G569" s="172"/>
      <c r="H569" s="316"/>
      <c r="I569" s="317"/>
      <c r="J569" s="318"/>
    </row>
    <row r="570" spans="1:11" s="175" customFormat="1" ht="34.15" customHeight="1" x14ac:dyDescent="0.25">
      <c r="A570" s="74"/>
      <c r="B570" s="313" t="s">
        <v>364</v>
      </c>
      <c r="C570" s="169"/>
      <c r="D570" s="170"/>
      <c r="E570" s="171"/>
      <c r="F570" s="172"/>
      <c r="G570" s="172"/>
      <c r="H570" s="172"/>
      <c r="I570" s="173"/>
      <c r="J570" s="174"/>
    </row>
    <row r="571" spans="1:11" s="90" customFormat="1" ht="16.899999999999999" customHeight="1" x14ac:dyDescent="0.25">
      <c r="A571" s="81"/>
      <c r="B571" s="82" t="s">
        <v>208</v>
      </c>
      <c r="C571" s="83">
        <v>1</v>
      </c>
      <c r="D571" s="84" t="s">
        <v>7</v>
      </c>
      <c r="E571" s="85">
        <v>72</v>
      </c>
      <c r="F571" s="86">
        <v>0.6</v>
      </c>
      <c r="G571" s="133"/>
      <c r="H571" s="86"/>
      <c r="I571" s="87">
        <f t="shared" ref="I571:I575" si="64">PRODUCT(C571:H571)</f>
        <v>43.199999999999996</v>
      </c>
      <c r="J571" s="88"/>
      <c r="K571" s="89"/>
    </row>
    <row r="572" spans="1:11" s="90" customFormat="1" ht="16.899999999999999" customHeight="1" x14ac:dyDescent="0.25">
      <c r="A572" s="81"/>
      <c r="B572" s="82" t="s">
        <v>365</v>
      </c>
      <c r="C572" s="83">
        <v>1</v>
      </c>
      <c r="D572" s="84" t="s">
        <v>7</v>
      </c>
      <c r="E572" s="85">
        <v>72</v>
      </c>
      <c r="F572" s="86">
        <v>0.6</v>
      </c>
      <c r="G572" s="133"/>
      <c r="H572" s="86"/>
      <c r="I572" s="87">
        <f t="shared" si="64"/>
        <v>43.199999999999996</v>
      </c>
      <c r="J572" s="88"/>
      <c r="K572" s="89"/>
    </row>
    <row r="573" spans="1:11" s="90" customFormat="1" ht="16.899999999999999" customHeight="1" x14ac:dyDescent="0.25">
      <c r="A573" s="81"/>
      <c r="B573" s="82" t="s">
        <v>366</v>
      </c>
      <c r="C573" s="83">
        <v>4</v>
      </c>
      <c r="D573" s="84" t="s">
        <v>7</v>
      </c>
      <c r="E573" s="85">
        <v>3</v>
      </c>
      <c r="F573" s="86">
        <v>3</v>
      </c>
      <c r="G573" s="133"/>
      <c r="H573" s="86"/>
      <c r="I573" s="87">
        <f t="shared" si="64"/>
        <v>36</v>
      </c>
      <c r="J573" s="88"/>
      <c r="K573" s="89"/>
    </row>
    <row r="574" spans="1:11" s="90" customFormat="1" ht="16.899999999999999" customHeight="1" x14ac:dyDescent="0.25">
      <c r="A574" s="81"/>
      <c r="B574" s="82" t="s">
        <v>366</v>
      </c>
      <c r="C574" s="83">
        <v>1</v>
      </c>
      <c r="D574" s="84" t="s">
        <v>7</v>
      </c>
      <c r="E574" s="85">
        <v>2</v>
      </c>
      <c r="F574" s="86">
        <v>3</v>
      </c>
      <c r="G574" s="133"/>
      <c r="H574" s="86"/>
      <c r="I574" s="87">
        <f t="shared" si="64"/>
        <v>6</v>
      </c>
      <c r="J574" s="88"/>
      <c r="K574" s="89"/>
    </row>
    <row r="575" spans="1:11" s="90" customFormat="1" ht="16.899999999999999" customHeight="1" x14ac:dyDescent="0.25">
      <c r="A575" s="81"/>
      <c r="B575" s="82" t="s">
        <v>367</v>
      </c>
      <c r="C575" s="83">
        <v>1</v>
      </c>
      <c r="D575" s="84" t="s">
        <v>7</v>
      </c>
      <c r="E575" s="85">
        <v>14</v>
      </c>
      <c r="F575" s="86">
        <v>3</v>
      </c>
      <c r="G575" s="133"/>
      <c r="H575" s="86"/>
      <c r="I575" s="87">
        <f t="shared" si="64"/>
        <v>42</v>
      </c>
      <c r="J575" s="88"/>
      <c r="K575" s="89"/>
    </row>
    <row r="576" spans="1:11" s="175" customFormat="1" ht="16.899999999999999" customHeight="1" x14ac:dyDescent="0.25">
      <c r="A576" s="74"/>
      <c r="B576" s="314"/>
      <c r="C576" s="169"/>
      <c r="D576" s="170"/>
      <c r="E576" s="171"/>
      <c r="F576" s="315"/>
      <c r="G576" s="172"/>
      <c r="H576" s="316" t="s">
        <v>8</v>
      </c>
      <c r="I576" s="317">
        <f>SUM(I571:I575)</f>
        <v>170.39999999999998</v>
      </c>
      <c r="J576" s="318" t="s">
        <v>10</v>
      </c>
    </row>
    <row r="577" spans="1:12" s="287" customFormat="1" ht="141.75" x14ac:dyDescent="0.25">
      <c r="A577" s="71">
        <v>44</v>
      </c>
      <c r="B577" s="72" t="s">
        <v>141</v>
      </c>
      <c r="C577" s="58"/>
      <c r="D577" s="59"/>
      <c r="E577" s="60"/>
      <c r="F577" s="62"/>
      <c r="G577" s="204"/>
      <c r="H577" s="62"/>
      <c r="I577" s="184"/>
      <c r="J577" s="285"/>
      <c r="K577" s="286"/>
    </row>
    <row r="578" spans="1:12" s="287" customFormat="1" ht="16.899999999999999" customHeight="1" x14ac:dyDescent="0.25">
      <c r="A578" s="71"/>
      <c r="B578" s="72" t="s">
        <v>63</v>
      </c>
      <c r="C578" s="158">
        <v>1</v>
      </c>
      <c r="D578" s="159" t="s">
        <v>7</v>
      </c>
      <c r="E578" s="160">
        <v>72</v>
      </c>
      <c r="F578" s="161">
        <v>0.5</v>
      </c>
      <c r="G578" s="289"/>
      <c r="H578" s="200"/>
      <c r="I578" s="258">
        <f>PRODUCT(C578:H578)</f>
        <v>36</v>
      </c>
      <c r="J578" s="285"/>
      <c r="K578" s="286"/>
    </row>
    <row r="579" spans="1:12" s="293" customFormat="1" ht="16.899999999999999" customHeight="1" x14ac:dyDescent="0.25">
      <c r="A579" s="165"/>
      <c r="B579" s="288"/>
      <c r="C579" s="158"/>
      <c r="D579" s="159"/>
      <c r="E579" s="160"/>
      <c r="F579" s="200"/>
      <c r="G579" s="289"/>
      <c r="H579" s="294" t="s">
        <v>8</v>
      </c>
      <c r="I579" s="295">
        <v>36</v>
      </c>
      <c r="J579" s="296" t="s">
        <v>10</v>
      </c>
      <c r="K579" s="291"/>
      <c r="L579" s="292"/>
    </row>
    <row r="580" spans="1:12" s="240" customFormat="1" ht="236.25" x14ac:dyDescent="0.25">
      <c r="A580" s="235">
        <v>45</v>
      </c>
      <c r="B580" s="241" t="s">
        <v>209</v>
      </c>
      <c r="C580" s="93"/>
      <c r="D580" s="94"/>
      <c r="E580" s="95"/>
      <c r="F580" s="244"/>
      <c r="G580" s="245"/>
      <c r="H580" s="246"/>
      <c r="I580" s="247"/>
      <c r="J580" s="237"/>
      <c r="K580" s="238"/>
      <c r="L580" s="239"/>
    </row>
    <row r="581" spans="1:12" s="240" customFormat="1" ht="16.899999999999999" customHeight="1" x14ac:dyDescent="0.25">
      <c r="A581" s="242"/>
      <c r="B581" s="243" t="s">
        <v>616</v>
      </c>
      <c r="C581" s="58">
        <v>1</v>
      </c>
      <c r="D581" s="59" t="s">
        <v>7</v>
      </c>
      <c r="E581" s="60">
        <v>6</v>
      </c>
      <c r="F581" s="61"/>
      <c r="G581" s="62"/>
      <c r="H581" s="61"/>
      <c r="I581" s="63">
        <f>PRODUCT(C581:H581)</f>
        <v>6</v>
      </c>
      <c r="J581" s="237"/>
      <c r="K581" s="238"/>
      <c r="L581" s="239"/>
    </row>
    <row r="582" spans="1:12" s="240" customFormat="1" ht="16.899999999999999" customHeight="1" x14ac:dyDescent="0.25">
      <c r="A582" s="242"/>
      <c r="B582" s="243"/>
      <c r="C582" s="58"/>
      <c r="D582" s="59"/>
      <c r="E582" s="60"/>
      <c r="F582" s="61"/>
      <c r="G582" s="62"/>
      <c r="H582" s="246" t="s">
        <v>8</v>
      </c>
      <c r="I582" s="247">
        <f>SUM(I581:I581)</f>
        <v>6</v>
      </c>
      <c r="J582" s="237" t="s">
        <v>1</v>
      </c>
      <c r="K582" s="238"/>
      <c r="L582" s="239"/>
    </row>
    <row r="583" spans="1:12" s="240" customFormat="1" ht="299.25" x14ac:dyDescent="0.25">
      <c r="A583" s="235">
        <v>46</v>
      </c>
      <c r="B583" s="241" t="s">
        <v>293</v>
      </c>
      <c r="C583" s="58"/>
      <c r="D583" s="59"/>
      <c r="E583" s="60"/>
      <c r="F583" s="61"/>
      <c r="G583" s="62"/>
      <c r="H583" s="246"/>
      <c r="I583" s="247"/>
      <c r="J583" s="237"/>
      <c r="K583" s="238"/>
      <c r="L583" s="239"/>
    </row>
    <row r="584" spans="1:12" s="240" customFormat="1" ht="16.899999999999999" customHeight="1" x14ac:dyDescent="0.25">
      <c r="A584" s="242"/>
      <c r="B584" s="243" t="s">
        <v>445</v>
      </c>
      <c r="C584" s="58">
        <v>4</v>
      </c>
      <c r="D584" s="59" t="s">
        <v>7</v>
      </c>
      <c r="E584" s="60">
        <v>12</v>
      </c>
      <c r="F584" s="61"/>
      <c r="G584" s="62"/>
      <c r="H584" s="61"/>
      <c r="I584" s="63">
        <f>PRODUCT(C584:H584)</f>
        <v>48</v>
      </c>
      <c r="J584" s="237"/>
      <c r="K584" s="238"/>
      <c r="L584" s="239"/>
    </row>
    <row r="585" spans="1:12" s="240" customFormat="1" ht="16.899999999999999" customHeight="1" x14ac:dyDescent="0.25">
      <c r="A585" s="242"/>
      <c r="B585" s="243" t="s">
        <v>446</v>
      </c>
      <c r="C585" s="58">
        <v>1</v>
      </c>
      <c r="D585" s="59" t="s">
        <v>7</v>
      </c>
      <c r="E585" s="60">
        <v>6</v>
      </c>
      <c r="F585" s="61"/>
      <c r="G585" s="62"/>
      <c r="H585" s="61"/>
      <c r="I585" s="63">
        <f>PRODUCT(C585:H585)</f>
        <v>6</v>
      </c>
      <c r="J585" s="237"/>
      <c r="K585" s="238"/>
      <c r="L585" s="239"/>
    </row>
    <row r="586" spans="1:12" s="240" customFormat="1" ht="16.899999999999999" customHeight="1" x14ac:dyDescent="0.25">
      <c r="A586" s="242"/>
      <c r="B586" s="243"/>
      <c r="C586" s="58"/>
      <c r="D586" s="59"/>
      <c r="E586" s="60"/>
      <c r="F586" s="61"/>
      <c r="G586" s="62"/>
      <c r="H586" s="246" t="s">
        <v>8</v>
      </c>
      <c r="I586" s="247">
        <f>SUM(I584:I585)</f>
        <v>54</v>
      </c>
      <c r="J586" s="237" t="s">
        <v>1</v>
      </c>
      <c r="K586" s="238"/>
      <c r="L586" s="239"/>
    </row>
    <row r="587" spans="1:12" s="272" customFormat="1" ht="94.5" x14ac:dyDescent="0.25">
      <c r="A587" s="235">
        <v>47</v>
      </c>
      <c r="B587" s="241" t="s">
        <v>70</v>
      </c>
      <c r="C587" s="260"/>
      <c r="D587" s="261"/>
      <c r="E587" s="262"/>
      <c r="F587" s="263"/>
      <c r="G587" s="264"/>
      <c r="H587" s="263"/>
      <c r="I587" s="265"/>
      <c r="J587" s="266"/>
      <c r="K587" s="271"/>
    </row>
    <row r="588" spans="1:12" s="240" customFormat="1" ht="16.899999999999999" customHeight="1" x14ac:dyDescent="0.25">
      <c r="A588" s="242"/>
      <c r="B588" s="243" t="s">
        <v>447</v>
      </c>
      <c r="C588" s="93">
        <v>1</v>
      </c>
      <c r="D588" s="94" t="s">
        <v>7</v>
      </c>
      <c r="E588" s="95">
        <v>72</v>
      </c>
      <c r="F588" s="244"/>
      <c r="G588" s="245"/>
      <c r="H588" s="244"/>
      <c r="I588" s="277">
        <f>PRODUCT(C588:H588)</f>
        <v>72</v>
      </c>
      <c r="J588" s="312"/>
      <c r="K588" s="238"/>
      <c r="L588" s="239"/>
    </row>
    <row r="589" spans="1:12" s="240" customFormat="1" ht="16.899999999999999" customHeight="1" x14ac:dyDescent="0.25">
      <c r="A589" s="242"/>
      <c r="B589" s="243"/>
      <c r="C589" s="93"/>
      <c r="D589" s="94"/>
      <c r="E589" s="95"/>
      <c r="F589" s="244"/>
      <c r="G589" s="245"/>
      <c r="H589" s="246" t="s">
        <v>8</v>
      </c>
      <c r="I589" s="247">
        <f>SUM(I588:I588)</f>
        <v>72</v>
      </c>
      <c r="J589" s="237" t="s">
        <v>1</v>
      </c>
      <c r="K589" s="238"/>
      <c r="L589" s="239"/>
    </row>
    <row r="590" spans="1:12" s="272" customFormat="1" ht="94.5" x14ac:dyDescent="0.25">
      <c r="A590" s="235">
        <v>48</v>
      </c>
      <c r="B590" s="241" t="s">
        <v>77</v>
      </c>
      <c r="C590" s="260"/>
      <c r="D590" s="261"/>
      <c r="E590" s="262"/>
      <c r="F590" s="263"/>
      <c r="G590" s="264"/>
      <c r="H590" s="263"/>
      <c r="I590" s="265"/>
      <c r="J590" s="266"/>
      <c r="K590" s="271"/>
    </row>
    <row r="591" spans="1:12" s="240" customFormat="1" ht="16.899999999999999" customHeight="1" x14ac:dyDescent="0.25">
      <c r="A591" s="242"/>
      <c r="B591" s="243" t="s">
        <v>402</v>
      </c>
      <c r="C591" s="93">
        <v>2</v>
      </c>
      <c r="D591" s="94" t="s">
        <v>7</v>
      </c>
      <c r="E591" s="95">
        <v>72</v>
      </c>
      <c r="F591" s="244"/>
      <c r="G591" s="245"/>
      <c r="H591" s="244"/>
      <c r="I591" s="277">
        <f>PRODUCT(C591:H591)</f>
        <v>144</v>
      </c>
      <c r="J591" s="312"/>
      <c r="K591" s="238"/>
      <c r="L591" s="239"/>
    </row>
    <row r="592" spans="1:12" s="240" customFormat="1" ht="16.899999999999999" customHeight="1" x14ac:dyDescent="0.25">
      <c r="A592" s="242"/>
      <c r="B592" s="243"/>
      <c r="C592" s="93"/>
      <c r="D592" s="94"/>
      <c r="E592" s="95"/>
      <c r="F592" s="244"/>
      <c r="G592" s="245"/>
      <c r="H592" s="246" t="s">
        <v>8</v>
      </c>
      <c r="I592" s="247">
        <f>SUM(I591:I591)</f>
        <v>144</v>
      </c>
      <c r="J592" s="237" t="s">
        <v>1</v>
      </c>
      <c r="K592" s="238"/>
      <c r="L592" s="239"/>
    </row>
    <row r="593" spans="1:11" s="175" customFormat="1" ht="35.450000000000003" customHeight="1" x14ac:dyDescent="0.25">
      <c r="A593" s="74">
        <v>49</v>
      </c>
      <c r="B593" s="313" t="s">
        <v>738</v>
      </c>
      <c r="C593" s="169"/>
      <c r="D593" s="170"/>
      <c r="E593" s="171"/>
      <c r="F593" s="172"/>
      <c r="G593" s="172"/>
      <c r="H593" s="172"/>
      <c r="I593" s="173"/>
      <c r="J593" s="174"/>
    </row>
    <row r="594" spans="1:11" s="175" customFormat="1" ht="16.899999999999999" customHeight="1" x14ac:dyDescent="0.25">
      <c r="A594" s="74"/>
      <c r="B594" s="313" t="s">
        <v>374</v>
      </c>
      <c r="C594" s="169"/>
      <c r="D594" s="170"/>
      <c r="E594" s="171"/>
      <c r="F594" s="172"/>
      <c r="G594" s="172"/>
      <c r="H594" s="172"/>
      <c r="I594" s="173"/>
      <c r="J594" s="174"/>
    </row>
    <row r="595" spans="1:11" s="131" customFormat="1" ht="16.899999999999999" customHeight="1" x14ac:dyDescent="0.25">
      <c r="A595" s="122"/>
      <c r="B595" s="146" t="s">
        <v>240</v>
      </c>
      <c r="C595" s="205">
        <v>2</v>
      </c>
      <c r="D595" s="206" t="s">
        <v>7</v>
      </c>
      <c r="E595" s="207">
        <v>9</v>
      </c>
      <c r="F595" s="133">
        <v>3</v>
      </c>
      <c r="G595" s="133"/>
      <c r="H595" s="133"/>
      <c r="I595" s="87">
        <f>PRODUCT(C595:H595)</f>
        <v>54</v>
      </c>
      <c r="J595" s="208"/>
      <c r="K595" s="209"/>
    </row>
    <row r="596" spans="1:11" s="175" customFormat="1" ht="16.899999999999999" customHeight="1" x14ac:dyDescent="0.25">
      <c r="A596" s="74"/>
      <c r="B596" s="314"/>
      <c r="C596" s="169"/>
      <c r="D596" s="170"/>
      <c r="E596" s="171"/>
      <c r="F596" s="315"/>
      <c r="G596" s="172"/>
      <c r="H596" s="316" t="s">
        <v>8</v>
      </c>
      <c r="I596" s="317">
        <f>SUM(I595)</f>
        <v>54</v>
      </c>
      <c r="J596" s="318" t="s">
        <v>10</v>
      </c>
    </row>
    <row r="597" spans="1:11" s="175" customFormat="1" ht="16.899999999999999" customHeight="1" x14ac:dyDescent="0.25">
      <c r="A597" s="74"/>
      <c r="B597" s="314"/>
      <c r="C597" s="169"/>
      <c r="D597" s="170"/>
      <c r="E597" s="171"/>
      <c r="F597" s="315"/>
      <c r="G597" s="172"/>
      <c r="H597" s="316"/>
      <c r="I597" s="317"/>
      <c r="J597" s="318"/>
    </row>
    <row r="598" spans="1:11" s="175" customFormat="1" ht="16.899999999999999" customHeight="1" x14ac:dyDescent="0.25">
      <c r="A598" s="74"/>
      <c r="B598" s="313" t="s">
        <v>373</v>
      </c>
      <c r="C598" s="169"/>
      <c r="D598" s="170"/>
      <c r="E598" s="171"/>
      <c r="F598" s="172"/>
      <c r="G598" s="172"/>
      <c r="H598" s="172"/>
      <c r="I598" s="173"/>
      <c r="J598" s="174"/>
    </row>
    <row r="599" spans="1:11" s="131" customFormat="1" ht="16.899999999999999" customHeight="1" x14ac:dyDescent="0.25">
      <c r="A599" s="122"/>
      <c r="B599" s="146" t="s">
        <v>372</v>
      </c>
      <c r="C599" s="205">
        <v>1</v>
      </c>
      <c r="D599" s="206" t="s">
        <v>7</v>
      </c>
      <c r="E599" s="207">
        <v>1</v>
      </c>
      <c r="F599" s="133">
        <v>55</v>
      </c>
      <c r="G599" s="133"/>
      <c r="H599" s="133"/>
      <c r="I599" s="87">
        <f>PRODUCT(C599:H599)</f>
        <v>55</v>
      </c>
      <c r="J599" s="208"/>
      <c r="K599" s="209"/>
    </row>
    <row r="600" spans="1:11" s="131" customFormat="1" ht="16.899999999999999" customHeight="1" x14ac:dyDescent="0.25">
      <c r="A600" s="122"/>
      <c r="B600" s="146" t="s">
        <v>371</v>
      </c>
      <c r="C600" s="205">
        <v>1</v>
      </c>
      <c r="D600" s="206" t="s">
        <v>7</v>
      </c>
      <c r="E600" s="207">
        <v>1</v>
      </c>
      <c r="F600" s="133">
        <v>70</v>
      </c>
      <c r="G600" s="133"/>
      <c r="H600" s="133"/>
      <c r="I600" s="87">
        <f>PRODUCT(C600:H600)</f>
        <v>70</v>
      </c>
      <c r="J600" s="208"/>
      <c r="K600" s="209"/>
    </row>
    <row r="601" spans="1:11" s="175" customFormat="1" ht="16.899999999999999" customHeight="1" x14ac:dyDescent="0.25">
      <c r="A601" s="74"/>
      <c r="B601" s="314"/>
      <c r="C601" s="169"/>
      <c r="D601" s="170"/>
      <c r="E601" s="171"/>
      <c r="F601" s="315"/>
      <c r="G601" s="172"/>
      <c r="H601" s="316" t="s">
        <v>8</v>
      </c>
      <c r="I601" s="317">
        <f>SUM(I599:I600)</f>
        <v>125</v>
      </c>
      <c r="J601" s="318" t="s">
        <v>10</v>
      </c>
    </row>
    <row r="602" spans="1:11" s="175" customFormat="1" ht="110.25" x14ac:dyDescent="0.25">
      <c r="A602" s="74">
        <v>50</v>
      </c>
      <c r="B602" s="313" t="s">
        <v>370</v>
      </c>
      <c r="C602" s="169"/>
      <c r="D602" s="170"/>
      <c r="E602" s="171"/>
      <c r="F602" s="172"/>
      <c r="G602" s="172"/>
      <c r="H602" s="172"/>
      <c r="I602" s="173"/>
      <c r="J602" s="174"/>
    </row>
    <row r="603" spans="1:11" s="117" customFormat="1" ht="16.899999999999999" customHeight="1" x14ac:dyDescent="0.25">
      <c r="A603" s="107"/>
      <c r="B603" s="363" t="s">
        <v>369</v>
      </c>
      <c r="C603" s="109"/>
      <c r="D603" s="110"/>
      <c r="E603" s="111"/>
      <c r="F603" s="114"/>
      <c r="G603" s="114"/>
      <c r="H603" s="114"/>
      <c r="I603" s="364"/>
      <c r="J603" s="116"/>
    </row>
    <row r="604" spans="1:11" s="131" customFormat="1" ht="16.899999999999999" customHeight="1" x14ac:dyDescent="0.25">
      <c r="A604" s="122"/>
      <c r="B604" s="146" t="s">
        <v>368</v>
      </c>
      <c r="C604" s="205">
        <v>1</v>
      </c>
      <c r="D604" s="206" t="s">
        <v>7</v>
      </c>
      <c r="E604" s="207">
        <v>1</v>
      </c>
      <c r="F604" s="133">
        <v>6</v>
      </c>
      <c r="G604" s="133"/>
      <c r="H604" s="133"/>
      <c r="I604" s="130">
        <f>PRODUCT(C604:H604)</f>
        <v>6</v>
      </c>
      <c r="J604" s="208"/>
      <c r="K604" s="209"/>
    </row>
    <row r="605" spans="1:11" s="175" customFormat="1" ht="16.899999999999999" customHeight="1" x14ac:dyDescent="0.25">
      <c r="A605" s="74"/>
      <c r="B605" s="314"/>
      <c r="C605" s="169"/>
      <c r="D605" s="170"/>
      <c r="E605" s="171"/>
      <c r="F605" s="315"/>
      <c r="G605" s="172"/>
      <c r="H605" s="316" t="s">
        <v>8</v>
      </c>
      <c r="I605" s="317">
        <f>SUM(I604:I604)</f>
        <v>6</v>
      </c>
      <c r="J605" s="318" t="s">
        <v>10</v>
      </c>
    </row>
    <row r="606" spans="1:11" s="65" customFormat="1" ht="157.5" x14ac:dyDescent="0.25">
      <c r="A606" s="71">
        <v>51</v>
      </c>
      <c r="B606" s="72" t="s">
        <v>127</v>
      </c>
      <c r="C606" s="58"/>
      <c r="D606" s="59"/>
      <c r="E606" s="60"/>
      <c r="F606" s="319"/>
      <c r="G606" s="204"/>
      <c r="H606" s="61"/>
      <c r="I606" s="63"/>
      <c r="J606" s="64"/>
    </row>
    <row r="607" spans="1:11" s="65" customFormat="1" ht="16.899999999999999" customHeight="1" x14ac:dyDescent="0.25">
      <c r="A607" s="71"/>
      <c r="B607" s="72" t="s">
        <v>120</v>
      </c>
      <c r="C607" s="58">
        <v>1</v>
      </c>
      <c r="D607" s="59" t="s">
        <v>7</v>
      </c>
      <c r="E607" s="60">
        <v>5</v>
      </c>
      <c r="F607" s="61">
        <v>0.9</v>
      </c>
      <c r="G607" s="61"/>
      <c r="H607" s="61">
        <v>2.1</v>
      </c>
      <c r="I607" s="63">
        <f>PRODUCT(C607:H607)</f>
        <v>9.4500000000000011</v>
      </c>
      <c r="J607" s="64"/>
    </row>
    <row r="608" spans="1:11" s="65" customFormat="1" ht="16.899999999999999" customHeight="1" x14ac:dyDescent="0.25">
      <c r="A608" s="71"/>
      <c r="B608" s="72" t="s">
        <v>448</v>
      </c>
      <c r="C608" s="58">
        <v>1</v>
      </c>
      <c r="D608" s="59" t="s">
        <v>7</v>
      </c>
      <c r="E608" s="60">
        <v>8</v>
      </c>
      <c r="F608" s="61">
        <v>1</v>
      </c>
      <c r="G608" s="61"/>
      <c r="H608" s="61">
        <v>1.35</v>
      </c>
      <c r="I608" s="63">
        <f>PRODUCT(C608:H608)</f>
        <v>10.8</v>
      </c>
      <c r="J608" s="64"/>
    </row>
    <row r="609" spans="1:16" s="65" customFormat="1" ht="16.899999999999999" customHeight="1" x14ac:dyDescent="0.25">
      <c r="A609" s="71"/>
      <c r="B609" s="72" t="s">
        <v>448</v>
      </c>
      <c r="C609" s="58">
        <v>1</v>
      </c>
      <c r="D609" s="59" t="s">
        <v>7</v>
      </c>
      <c r="E609" s="60">
        <v>2</v>
      </c>
      <c r="F609" s="61">
        <v>2.1</v>
      </c>
      <c r="G609" s="61"/>
      <c r="H609" s="61">
        <v>1.35</v>
      </c>
      <c r="I609" s="63">
        <f>PRODUCT(C609:H609)</f>
        <v>5.6700000000000008</v>
      </c>
      <c r="J609" s="64"/>
    </row>
    <row r="610" spans="1:16" s="131" customFormat="1" ht="16.899999999999999" customHeight="1" x14ac:dyDescent="0.25">
      <c r="A610" s="122"/>
      <c r="B610" s="150" t="s">
        <v>570</v>
      </c>
      <c r="C610" s="176">
        <v>1</v>
      </c>
      <c r="D610" s="177" t="s">
        <v>7</v>
      </c>
      <c r="E610" s="178">
        <v>2</v>
      </c>
      <c r="F610" s="179">
        <v>0.9</v>
      </c>
      <c r="G610" s="179"/>
      <c r="H610" s="179">
        <v>1.05</v>
      </c>
      <c r="I610" s="130">
        <f t="shared" ref="I610" si="65">PRODUCT(C610:H610)</f>
        <v>1.8900000000000001</v>
      </c>
      <c r="J610" s="180"/>
      <c r="K610" s="181"/>
      <c r="L610" s="181"/>
      <c r="M610" s="181"/>
      <c r="N610" s="181"/>
      <c r="O610" s="181"/>
      <c r="P610" s="181"/>
    </row>
    <row r="611" spans="1:16" s="65" customFormat="1" ht="16.899999999999999" customHeight="1" x14ac:dyDescent="0.25">
      <c r="A611" s="71"/>
      <c r="B611" s="72"/>
      <c r="C611" s="58"/>
      <c r="D611" s="59"/>
      <c r="E611" s="60"/>
      <c r="F611" s="61"/>
      <c r="G611" s="204"/>
      <c r="H611" s="61" t="s">
        <v>8</v>
      </c>
      <c r="I611" s="63">
        <f>SUM(I607:I610)</f>
        <v>27.810000000000002</v>
      </c>
      <c r="J611" s="64"/>
    </row>
    <row r="612" spans="1:16" s="65" customFormat="1" ht="16.899999999999999" customHeight="1" x14ac:dyDescent="0.25">
      <c r="A612" s="71"/>
      <c r="B612" s="72"/>
      <c r="C612" s="58"/>
      <c r="D612" s="59"/>
      <c r="E612" s="60"/>
      <c r="F612" s="61"/>
      <c r="G612" s="204"/>
      <c r="H612" s="66" t="s">
        <v>9</v>
      </c>
      <c r="I612" s="67">
        <v>27.9</v>
      </c>
      <c r="J612" s="199" t="s">
        <v>625</v>
      </c>
    </row>
    <row r="613" spans="1:16" s="65" customFormat="1" ht="94.5" x14ac:dyDescent="0.25">
      <c r="A613" s="71">
        <v>52</v>
      </c>
      <c r="B613" s="72" t="s">
        <v>19</v>
      </c>
      <c r="C613" s="58"/>
      <c r="D613" s="59"/>
      <c r="E613" s="60"/>
      <c r="F613" s="319"/>
      <c r="G613" s="204"/>
      <c r="H613" s="61"/>
      <c r="I613" s="63"/>
      <c r="J613" s="64"/>
    </row>
    <row r="614" spans="1:16" s="90" customFormat="1" ht="16.899999999999999" customHeight="1" x14ac:dyDescent="0.25">
      <c r="A614" s="81"/>
      <c r="B614" s="279" t="s">
        <v>449</v>
      </c>
      <c r="C614" s="83">
        <v>72</v>
      </c>
      <c r="D614" s="84" t="s">
        <v>7</v>
      </c>
      <c r="E614" s="85">
        <v>3</v>
      </c>
      <c r="F614" s="86">
        <v>0.9</v>
      </c>
      <c r="G614" s="86">
        <v>2.4</v>
      </c>
      <c r="H614" s="86">
        <v>2.1</v>
      </c>
      <c r="I614" s="281">
        <f>PRODUCT(C614:H614)</f>
        <v>979.77600000000007</v>
      </c>
      <c r="J614" s="320"/>
      <c r="K614" s="89"/>
    </row>
    <row r="615" spans="1:16" s="65" customFormat="1" ht="16.899999999999999" customHeight="1" x14ac:dyDescent="0.25">
      <c r="A615" s="71"/>
      <c r="B615" s="72" t="s">
        <v>600</v>
      </c>
      <c r="C615" s="58">
        <v>1</v>
      </c>
      <c r="D615" s="59" t="s">
        <v>7</v>
      </c>
      <c r="E615" s="60">
        <v>4</v>
      </c>
      <c r="F615" s="61">
        <v>1.4</v>
      </c>
      <c r="G615" s="61">
        <v>2</v>
      </c>
      <c r="H615" s="61">
        <v>1.4</v>
      </c>
      <c r="I615" s="63">
        <f>PRODUCT(C615:H615)</f>
        <v>15.679999999999998</v>
      </c>
      <c r="J615" s="64"/>
    </row>
    <row r="616" spans="1:16" s="65" customFormat="1" ht="16.899999999999999" customHeight="1" x14ac:dyDescent="0.25">
      <c r="A616" s="71"/>
      <c r="B616" s="72"/>
      <c r="C616" s="58">
        <v>1</v>
      </c>
      <c r="D616" s="59" t="s">
        <v>7</v>
      </c>
      <c r="E616" s="60">
        <v>4</v>
      </c>
      <c r="F616" s="61">
        <v>0.8</v>
      </c>
      <c r="G616" s="61">
        <v>2</v>
      </c>
      <c r="H616" s="61">
        <v>0.85</v>
      </c>
      <c r="I616" s="63">
        <f>PRODUCT(C616:H616)</f>
        <v>5.44</v>
      </c>
      <c r="J616" s="64"/>
    </row>
    <row r="617" spans="1:16" s="65" customFormat="1" ht="16.899999999999999" customHeight="1" x14ac:dyDescent="0.25">
      <c r="A617" s="71"/>
      <c r="B617" s="72" t="s">
        <v>601</v>
      </c>
      <c r="C617" s="58">
        <v>1</v>
      </c>
      <c r="D617" s="59" t="s">
        <v>7</v>
      </c>
      <c r="E617" s="60">
        <v>1</v>
      </c>
      <c r="F617" s="61">
        <v>1.1000000000000001</v>
      </c>
      <c r="G617" s="61">
        <v>2</v>
      </c>
      <c r="H617" s="61">
        <v>1.1499999999999999</v>
      </c>
      <c r="I617" s="63">
        <f>PRODUCT(C617:H617)</f>
        <v>2.5299999999999998</v>
      </c>
      <c r="J617" s="64"/>
    </row>
    <row r="618" spans="1:16" s="65" customFormat="1" ht="16.899999999999999" customHeight="1" x14ac:dyDescent="0.25">
      <c r="A618" s="71"/>
      <c r="B618" s="72"/>
      <c r="C618" s="58">
        <v>1</v>
      </c>
      <c r="D618" s="59" t="s">
        <v>7</v>
      </c>
      <c r="E618" s="60">
        <v>1</v>
      </c>
      <c r="F618" s="61">
        <v>0.3</v>
      </c>
      <c r="G618" s="61">
        <v>2</v>
      </c>
      <c r="H618" s="61">
        <v>0.6</v>
      </c>
      <c r="I618" s="63">
        <f>PRODUCT(C618:H618)</f>
        <v>0.36</v>
      </c>
      <c r="J618" s="64"/>
    </row>
    <row r="619" spans="1:16" s="65" customFormat="1" ht="16.899999999999999" customHeight="1" x14ac:dyDescent="0.25">
      <c r="A619" s="71"/>
      <c r="B619" s="72"/>
      <c r="C619" s="58"/>
      <c r="D619" s="59"/>
      <c r="E619" s="60"/>
      <c r="F619" s="61"/>
      <c r="G619" s="204"/>
      <c r="H619" s="61" t="s">
        <v>8</v>
      </c>
      <c r="I619" s="63">
        <f>SUM(I614:I618)</f>
        <v>1003.7860000000001</v>
      </c>
      <c r="J619" s="64"/>
    </row>
    <row r="620" spans="1:16" s="65" customFormat="1" ht="16.899999999999999" customHeight="1" x14ac:dyDescent="0.25">
      <c r="A620" s="71"/>
      <c r="B620" s="72"/>
      <c r="C620" s="58"/>
      <c r="D620" s="59"/>
      <c r="E620" s="60"/>
      <c r="F620" s="61"/>
      <c r="G620" s="204"/>
      <c r="H620" s="66" t="s">
        <v>9</v>
      </c>
      <c r="I620" s="67">
        <v>1003.8</v>
      </c>
      <c r="J620" s="68" t="s">
        <v>625</v>
      </c>
    </row>
    <row r="621" spans="1:16" s="65" customFormat="1" ht="63" x14ac:dyDescent="0.25">
      <c r="A621" s="71">
        <v>53</v>
      </c>
      <c r="B621" s="72" t="s">
        <v>450</v>
      </c>
      <c r="C621" s="58"/>
      <c r="D621" s="59"/>
      <c r="E621" s="60"/>
      <c r="F621" s="319"/>
      <c r="G621" s="204"/>
      <c r="H621" s="61"/>
      <c r="I621" s="63"/>
      <c r="J621" s="64"/>
    </row>
    <row r="622" spans="1:16" s="131" customFormat="1" ht="16.899999999999999" customHeight="1" x14ac:dyDescent="0.25">
      <c r="A622" s="122"/>
      <c r="B622" s="321" t="s">
        <v>451</v>
      </c>
      <c r="C622" s="205">
        <v>1</v>
      </c>
      <c r="D622" s="206" t="s">
        <v>7</v>
      </c>
      <c r="E622" s="207">
        <v>72</v>
      </c>
      <c r="F622" s="133">
        <v>1.35</v>
      </c>
      <c r="G622" s="322"/>
      <c r="H622" s="133">
        <v>1.35</v>
      </c>
      <c r="I622" s="323">
        <f t="shared" ref="I622:I629" si="66">PRODUCT(C622:H622)</f>
        <v>131.22</v>
      </c>
      <c r="J622" s="324"/>
      <c r="K622" s="209"/>
    </row>
    <row r="623" spans="1:16" s="131" customFormat="1" ht="16.899999999999999" customHeight="1" x14ac:dyDescent="0.25">
      <c r="A623" s="122"/>
      <c r="B623" s="321" t="s">
        <v>452</v>
      </c>
      <c r="C623" s="205">
        <v>1</v>
      </c>
      <c r="D623" s="206" t="s">
        <v>7</v>
      </c>
      <c r="E623" s="207">
        <v>72</v>
      </c>
      <c r="F623" s="133">
        <v>0.9</v>
      </c>
      <c r="G623" s="133"/>
      <c r="H623" s="133">
        <v>1.35</v>
      </c>
      <c r="I623" s="323">
        <f t="shared" si="66"/>
        <v>87.48</v>
      </c>
      <c r="J623" s="324"/>
      <c r="K623" s="209"/>
    </row>
    <row r="624" spans="1:16" s="131" customFormat="1" ht="16.899999999999999" customHeight="1" x14ac:dyDescent="0.25">
      <c r="A624" s="122"/>
      <c r="B624" s="321" t="s">
        <v>453</v>
      </c>
      <c r="C624" s="205">
        <v>1</v>
      </c>
      <c r="D624" s="206" t="s">
        <v>7</v>
      </c>
      <c r="E624" s="207">
        <v>72</v>
      </c>
      <c r="F624" s="133">
        <v>0.9</v>
      </c>
      <c r="G624" s="133"/>
      <c r="H624" s="133">
        <v>1.05</v>
      </c>
      <c r="I624" s="323">
        <f t="shared" si="66"/>
        <v>68.040000000000006</v>
      </c>
      <c r="J624" s="324"/>
      <c r="K624" s="209"/>
    </row>
    <row r="625" spans="1:11" s="131" customFormat="1" ht="16.899999999999999" customHeight="1" x14ac:dyDescent="0.25">
      <c r="A625" s="122"/>
      <c r="B625" s="321" t="s">
        <v>189</v>
      </c>
      <c r="C625" s="205">
        <v>1</v>
      </c>
      <c r="D625" s="206" t="s">
        <v>7</v>
      </c>
      <c r="E625" s="207">
        <v>28</v>
      </c>
      <c r="F625" s="133">
        <v>1</v>
      </c>
      <c r="G625" s="322"/>
      <c r="H625" s="133">
        <v>1.35</v>
      </c>
      <c r="I625" s="323">
        <f t="shared" si="66"/>
        <v>37.800000000000004</v>
      </c>
      <c r="J625" s="324"/>
      <c r="K625" s="209"/>
    </row>
    <row r="626" spans="1:11" s="131" customFormat="1" ht="16.899999999999999" customHeight="1" x14ac:dyDescent="0.25">
      <c r="A626" s="122"/>
      <c r="B626" s="321" t="s">
        <v>189</v>
      </c>
      <c r="C626" s="205">
        <v>1</v>
      </c>
      <c r="D626" s="206" t="s">
        <v>7</v>
      </c>
      <c r="E626" s="207">
        <v>16</v>
      </c>
      <c r="F626" s="133">
        <v>2.1</v>
      </c>
      <c r="G626" s="322"/>
      <c r="H626" s="133">
        <v>1.35</v>
      </c>
      <c r="I626" s="323">
        <f t="shared" ref="I626" si="67">PRODUCT(C626:H626)</f>
        <v>45.360000000000007</v>
      </c>
      <c r="J626" s="324"/>
      <c r="K626" s="209"/>
    </row>
    <row r="627" spans="1:11" s="131" customFormat="1" ht="16.899999999999999" customHeight="1" x14ac:dyDescent="0.25">
      <c r="A627" s="122"/>
      <c r="B627" s="321" t="s">
        <v>190</v>
      </c>
      <c r="C627" s="205">
        <v>5</v>
      </c>
      <c r="D627" s="206" t="s">
        <v>7</v>
      </c>
      <c r="E627" s="207">
        <v>4</v>
      </c>
      <c r="F627" s="133">
        <v>2.0299999999999998</v>
      </c>
      <c r="G627" s="322"/>
      <c r="H627" s="133">
        <v>0.3</v>
      </c>
      <c r="I627" s="323">
        <f>PRODUCT(C627:H627)</f>
        <v>12.179999999999998</v>
      </c>
      <c r="J627" s="324"/>
      <c r="K627" s="209"/>
    </row>
    <row r="628" spans="1:11" s="131" customFormat="1" ht="16.899999999999999" customHeight="1" x14ac:dyDescent="0.25">
      <c r="A628" s="122"/>
      <c r="B628" s="321" t="s">
        <v>454</v>
      </c>
      <c r="C628" s="205">
        <v>1</v>
      </c>
      <c r="D628" s="206" t="s">
        <v>7</v>
      </c>
      <c r="E628" s="207">
        <v>1</v>
      </c>
      <c r="F628" s="133">
        <v>4.5</v>
      </c>
      <c r="G628" s="133"/>
      <c r="H628" s="133">
        <v>1.6</v>
      </c>
      <c r="I628" s="323">
        <f>PRODUCT(C628:H628)</f>
        <v>7.2</v>
      </c>
      <c r="J628" s="324"/>
      <c r="K628" s="209"/>
    </row>
    <row r="629" spans="1:11" s="131" customFormat="1" ht="16.899999999999999" customHeight="1" x14ac:dyDescent="0.25">
      <c r="A629" s="122"/>
      <c r="B629" s="321" t="s">
        <v>239</v>
      </c>
      <c r="C629" s="205">
        <v>1</v>
      </c>
      <c r="D629" s="206" t="s">
        <v>7</v>
      </c>
      <c r="E629" s="207">
        <v>1</v>
      </c>
      <c r="F629" s="133">
        <v>1</v>
      </c>
      <c r="G629" s="133"/>
      <c r="H629" s="133">
        <v>1.6</v>
      </c>
      <c r="I629" s="323">
        <f t="shared" si="66"/>
        <v>1.6</v>
      </c>
      <c r="J629" s="324"/>
      <c r="K629" s="209"/>
    </row>
    <row r="630" spans="1:11" s="131" customFormat="1" ht="16.899999999999999" customHeight="1" x14ac:dyDescent="0.25">
      <c r="A630" s="122"/>
      <c r="B630" s="321" t="s">
        <v>602</v>
      </c>
      <c r="C630" s="205">
        <v>1</v>
      </c>
      <c r="D630" s="206" t="s">
        <v>7</v>
      </c>
      <c r="E630" s="207">
        <v>35</v>
      </c>
      <c r="F630" s="133">
        <v>2.25</v>
      </c>
      <c r="G630" s="133"/>
      <c r="H630" s="133">
        <v>0.35</v>
      </c>
      <c r="I630" s="323">
        <f t="shared" ref="I630:I637" si="68">PRODUCT(C630:H630)</f>
        <v>27.5625</v>
      </c>
      <c r="J630" s="324"/>
      <c r="K630" s="209"/>
    </row>
    <row r="631" spans="1:11" s="131" customFormat="1" ht="16.899999999999999" customHeight="1" x14ac:dyDescent="0.25">
      <c r="A631" s="122"/>
      <c r="B631" s="321" t="s">
        <v>602</v>
      </c>
      <c r="C631" s="205">
        <v>1</v>
      </c>
      <c r="D631" s="206" t="s">
        <v>7</v>
      </c>
      <c r="E631" s="207">
        <v>1</v>
      </c>
      <c r="F631" s="133">
        <v>1.2</v>
      </c>
      <c r="G631" s="133"/>
      <c r="H631" s="133">
        <v>0.35</v>
      </c>
      <c r="I631" s="323">
        <f t="shared" si="68"/>
        <v>0.42</v>
      </c>
      <c r="J631" s="324"/>
      <c r="K631" s="209"/>
    </row>
    <row r="632" spans="1:11" s="90" customFormat="1" ht="16.899999999999999" customHeight="1" x14ac:dyDescent="0.25">
      <c r="A632" s="81"/>
      <c r="B632" s="279" t="s">
        <v>201</v>
      </c>
      <c r="C632" s="83">
        <v>1</v>
      </c>
      <c r="D632" s="84" t="s">
        <v>7</v>
      </c>
      <c r="E632" s="280">
        <v>18</v>
      </c>
      <c r="F632" s="86">
        <v>11.6</v>
      </c>
      <c r="G632" s="86">
        <v>3.14</v>
      </c>
      <c r="H632" s="86">
        <v>0.11</v>
      </c>
      <c r="I632" s="281">
        <f t="shared" si="68"/>
        <v>72.119519999999994</v>
      </c>
      <c r="J632" s="88"/>
      <c r="K632" s="89"/>
    </row>
    <row r="633" spans="1:11" s="90" customFormat="1" ht="16.899999999999999" customHeight="1" x14ac:dyDescent="0.25">
      <c r="A633" s="81"/>
      <c r="B633" s="279" t="s">
        <v>202</v>
      </c>
      <c r="C633" s="83">
        <v>1</v>
      </c>
      <c r="D633" s="84" t="s">
        <v>7</v>
      </c>
      <c r="E633" s="280">
        <v>54</v>
      </c>
      <c r="F633" s="86">
        <v>0.6</v>
      </c>
      <c r="G633" s="86">
        <v>3.14</v>
      </c>
      <c r="H633" s="86">
        <v>0.11</v>
      </c>
      <c r="I633" s="281">
        <f t="shared" si="68"/>
        <v>11.19096</v>
      </c>
      <c r="J633" s="88"/>
      <c r="K633" s="89"/>
    </row>
    <row r="634" spans="1:11" s="90" customFormat="1" ht="16.899999999999999" customHeight="1" x14ac:dyDescent="0.25">
      <c r="A634" s="81"/>
      <c r="B634" s="279"/>
      <c r="C634" s="83">
        <v>1</v>
      </c>
      <c r="D634" s="84" t="s">
        <v>7</v>
      </c>
      <c r="E634" s="280">
        <v>18</v>
      </c>
      <c r="F634" s="86">
        <v>0.3</v>
      </c>
      <c r="G634" s="86">
        <v>3.14</v>
      </c>
      <c r="H634" s="86">
        <v>0.11</v>
      </c>
      <c r="I634" s="281">
        <f t="shared" si="68"/>
        <v>1.8651599999999999</v>
      </c>
      <c r="J634" s="88"/>
      <c r="K634" s="89"/>
    </row>
    <row r="635" spans="1:11" s="90" customFormat="1" ht="16.899999999999999" customHeight="1" x14ac:dyDescent="0.25">
      <c r="A635" s="81"/>
      <c r="B635" s="279" t="s">
        <v>203</v>
      </c>
      <c r="C635" s="83">
        <v>1</v>
      </c>
      <c r="D635" s="84" t="s">
        <v>7</v>
      </c>
      <c r="E635" s="280">
        <v>28</v>
      </c>
      <c r="F635" s="86">
        <v>11.6</v>
      </c>
      <c r="G635" s="86">
        <v>3.14</v>
      </c>
      <c r="H635" s="86">
        <v>0.08</v>
      </c>
      <c r="I635" s="281">
        <f t="shared" si="68"/>
        <v>81.589760000000012</v>
      </c>
      <c r="J635" s="88"/>
      <c r="K635" s="89"/>
    </row>
    <row r="636" spans="1:11" s="90" customFormat="1" ht="16.899999999999999" customHeight="1" x14ac:dyDescent="0.25">
      <c r="A636" s="81"/>
      <c r="B636" s="279" t="s">
        <v>204</v>
      </c>
      <c r="C636" s="83">
        <v>1</v>
      </c>
      <c r="D636" s="84" t="s">
        <v>7</v>
      </c>
      <c r="E636" s="280">
        <v>108</v>
      </c>
      <c r="F636" s="86">
        <v>0.6</v>
      </c>
      <c r="G636" s="86">
        <v>3.14</v>
      </c>
      <c r="H636" s="86">
        <v>0.08</v>
      </c>
      <c r="I636" s="281">
        <f t="shared" si="68"/>
        <v>16.277760000000001</v>
      </c>
      <c r="J636" s="88"/>
      <c r="K636" s="89"/>
    </row>
    <row r="637" spans="1:11" s="90" customFormat="1" ht="16.899999999999999" customHeight="1" x14ac:dyDescent="0.25">
      <c r="A637" s="81"/>
      <c r="B637" s="279"/>
      <c r="C637" s="83">
        <v>1</v>
      </c>
      <c r="D637" s="84" t="s">
        <v>7</v>
      </c>
      <c r="E637" s="280">
        <v>36</v>
      </c>
      <c r="F637" s="86">
        <v>0.3</v>
      </c>
      <c r="G637" s="86">
        <v>3.14</v>
      </c>
      <c r="H637" s="86">
        <v>0.11</v>
      </c>
      <c r="I637" s="281">
        <f t="shared" si="68"/>
        <v>3.7303199999999999</v>
      </c>
      <c r="J637" s="88"/>
      <c r="K637" s="89"/>
    </row>
    <row r="638" spans="1:11" s="131" customFormat="1" ht="16.899999999999999" customHeight="1" x14ac:dyDescent="0.25">
      <c r="A638" s="122"/>
      <c r="B638" s="321"/>
      <c r="C638" s="205"/>
      <c r="D638" s="206"/>
      <c r="E638" s="207"/>
      <c r="F638" s="133"/>
      <c r="G638" s="133"/>
      <c r="H638" s="133" t="s">
        <v>8</v>
      </c>
      <c r="I638" s="325">
        <f>SUM(I622:I637)</f>
        <v>605.63598000000013</v>
      </c>
      <c r="J638" s="324"/>
      <c r="K638" s="209"/>
    </row>
    <row r="639" spans="1:11" s="131" customFormat="1" ht="16.899999999999999" customHeight="1" x14ac:dyDescent="0.25">
      <c r="A639" s="122"/>
      <c r="B639" s="321"/>
      <c r="C639" s="205"/>
      <c r="D639" s="206"/>
      <c r="E639" s="207"/>
      <c r="F639" s="326"/>
      <c r="G639" s="322"/>
      <c r="H639" s="327" t="s">
        <v>9</v>
      </c>
      <c r="I639" s="317">
        <v>605.70000000000005</v>
      </c>
      <c r="J639" s="68" t="s">
        <v>625</v>
      </c>
      <c r="K639" s="209"/>
    </row>
    <row r="640" spans="1:11" s="65" customFormat="1" ht="63" x14ac:dyDescent="0.25">
      <c r="A640" s="71">
        <v>54</v>
      </c>
      <c r="B640" s="72" t="s">
        <v>131</v>
      </c>
      <c r="C640" s="58"/>
      <c r="D640" s="59"/>
      <c r="E640" s="60"/>
      <c r="F640" s="319"/>
      <c r="G640" s="204"/>
      <c r="H640" s="61"/>
      <c r="I640" s="63"/>
      <c r="J640" s="64"/>
    </row>
    <row r="641" spans="1:11" s="90" customFormat="1" ht="16.899999999999999" customHeight="1" x14ac:dyDescent="0.25">
      <c r="A641" s="81"/>
      <c r="B641" s="279" t="s">
        <v>143</v>
      </c>
      <c r="C641" s="83">
        <v>1</v>
      </c>
      <c r="D641" s="84" t="s">
        <v>7</v>
      </c>
      <c r="E641" s="280">
        <v>72</v>
      </c>
      <c r="F641" s="86">
        <v>3.5</v>
      </c>
      <c r="G641" s="86">
        <v>2.9</v>
      </c>
      <c r="H641" s="86"/>
      <c r="I641" s="281">
        <f t="shared" ref="I641:I655" si="69">PRODUCT(C641:H641)</f>
        <v>730.8</v>
      </c>
      <c r="J641" s="88"/>
      <c r="K641" s="89"/>
    </row>
    <row r="642" spans="1:11" s="90" customFormat="1" ht="16.899999999999999" customHeight="1" x14ac:dyDescent="0.25">
      <c r="A642" s="81"/>
      <c r="B642" s="279" t="s">
        <v>144</v>
      </c>
      <c r="C642" s="83">
        <v>1</v>
      </c>
      <c r="D642" s="84" t="s">
        <v>7</v>
      </c>
      <c r="E642" s="280">
        <v>72</v>
      </c>
      <c r="F642" s="86">
        <v>2.5</v>
      </c>
      <c r="G642" s="86">
        <v>3.18</v>
      </c>
      <c r="H642" s="86"/>
      <c r="I642" s="281">
        <f t="shared" si="69"/>
        <v>572.4</v>
      </c>
      <c r="J642" s="88"/>
      <c r="K642" s="89"/>
    </row>
    <row r="643" spans="1:11" s="90" customFormat="1" ht="16.899999999999999" customHeight="1" x14ac:dyDescent="0.25">
      <c r="A643" s="81"/>
      <c r="B643" s="279" t="s">
        <v>63</v>
      </c>
      <c r="C643" s="83">
        <v>1</v>
      </c>
      <c r="D643" s="84" t="s">
        <v>7</v>
      </c>
      <c r="E643" s="280">
        <v>72</v>
      </c>
      <c r="F643" s="86">
        <v>1.635</v>
      </c>
      <c r="G643" s="86">
        <v>2.85</v>
      </c>
      <c r="H643" s="86"/>
      <c r="I643" s="281">
        <f t="shared" si="69"/>
        <v>335.50200000000001</v>
      </c>
      <c r="J643" s="88"/>
      <c r="K643" s="89"/>
    </row>
    <row r="644" spans="1:11" s="90" customFormat="1" ht="16.899999999999999" customHeight="1" x14ac:dyDescent="0.25">
      <c r="A644" s="81"/>
      <c r="B644" s="279" t="s">
        <v>140</v>
      </c>
      <c r="C644" s="83">
        <v>1</v>
      </c>
      <c r="D644" s="84" t="s">
        <v>7</v>
      </c>
      <c r="E644" s="280">
        <v>72</v>
      </c>
      <c r="F644" s="86">
        <v>1.1200000000000001</v>
      </c>
      <c r="G644" s="86">
        <v>1.75</v>
      </c>
      <c r="H644" s="86"/>
      <c r="I644" s="281">
        <f t="shared" si="69"/>
        <v>141.12000000000003</v>
      </c>
      <c r="J644" s="88"/>
      <c r="K644" s="89"/>
    </row>
    <row r="645" spans="1:11" s="90" customFormat="1" ht="16.899999999999999" customHeight="1" x14ac:dyDescent="0.25">
      <c r="A645" s="81"/>
      <c r="B645" s="279" t="s">
        <v>151</v>
      </c>
      <c r="C645" s="83">
        <v>1</v>
      </c>
      <c r="D645" s="84" t="s">
        <v>7</v>
      </c>
      <c r="E645" s="280">
        <v>72</v>
      </c>
      <c r="F645" s="86">
        <v>1.4</v>
      </c>
      <c r="G645"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s="86">
        <v>1.4</v>
      </c>
      <c r="G646" s="86">
        <v>0.7</v>
      </c>
      <c r="H646" s="86"/>
      <c r="I646" s="281">
        <f t="shared" si="69"/>
        <v>70.559999999999988</v>
      </c>
      <c r="J646" s="88"/>
      <c r="K646" s="89"/>
    </row>
    <row r="647" spans="1:11" s="90" customFormat="1" ht="16.899999999999999" customHeight="1" x14ac:dyDescent="0.25">
      <c r="A647" s="81"/>
      <c r="B647" s="279" t="s">
        <v>177</v>
      </c>
      <c r="C647" s="83">
        <v>1</v>
      </c>
      <c r="D647" s="84" t="s">
        <v>7</v>
      </c>
      <c r="E647" s="280">
        <v>72</v>
      </c>
      <c r="F647" s="86">
        <v>0.9</v>
      </c>
      <c r="G647" s="86">
        <v>1.32</v>
      </c>
      <c r="H647" s="86"/>
      <c r="I647" s="281">
        <f>PRODUCT(C647:H647)</f>
        <v>85.536000000000001</v>
      </c>
      <c r="J647" s="88"/>
      <c r="K647" s="89"/>
    </row>
    <row r="648" spans="1:11" s="90" customFormat="1" ht="16.899999999999999" customHeight="1" x14ac:dyDescent="0.25">
      <c r="A648" s="81"/>
      <c r="B648" s="279" t="s">
        <v>172</v>
      </c>
      <c r="C648" s="83">
        <v>1</v>
      </c>
      <c r="D648" s="84" t="s">
        <v>7</v>
      </c>
      <c r="E648" s="280">
        <v>72</v>
      </c>
      <c r="F648" s="86">
        <v>2</v>
      </c>
      <c r="G648" s="86">
        <v>0.9</v>
      </c>
      <c r="H648" s="86"/>
      <c r="I648" s="281">
        <f t="shared" si="69"/>
        <v>129.6</v>
      </c>
      <c r="J648" s="88"/>
      <c r="K648" s="89"/>
    </row>
    <row r="649" spans="1:11" s="90" customFormat="1" ht="16.899999999999999" customHeight="1" x14ac:dyDescent="0.25">
      <c r="A649" s="81"/>
      <c r="B649" s="279" t="s">
        <v>145</v>
      </c>
      <c r="C649" s="83">
        <v>1</v>
      </c>
      <c r="D649" s="84" t="s">
        <v>7</v>
      </c>
      <c r="E649" s="280">
        <v>5</v>
      </c>
      <c r="F649" s="86">
        <v>7.15</v>
      </c>
      <c r="G649" s="86">
        <v>2.0299999999999998</v>
      </c>
      <c r="H649" s="86"/>
      <c r="I649" s="281">
        <f>PRODUCT(C649:H649)</f>
        <v>72.572499999999991</v>
      </c>
      <c r="J649" s="88"/>
      <c r="K649" s="89"/>
    </row>
    <row r="650" spans="1:11" s="90" customFormat="1" ht="16.899999999999999" customHeight="1" x14ac:dyDescent="0.25">
      <c r="A650" s="81"/>
      <c r="B650" s="279" t="s">
        <v>168</v>
      </c>
      <c r="C650" s="83">
        <v>5</v>
      </c>
      <c r="D650" s="84" t="s">
        <v>7</v>
      </c>
      <c r="E650" s="280">
        <v>4</v>
      </c>
      <c r="F650" s="86">
        <v>2.0299999999999998</v>
      </c>
      <c r="G650" s="86">
        <v>1</v>
      </c>
      <c r="H650" s="86"/>
      <c r="I650" s="281">
        <f>PRODUCT(C650:H650)</f>
        <v>40.599999999999994</v>
      </c>
      <c r="J650" s="88"/>
      <c r="K650" s="89"/>
    </row>
    <row r="651" spans="1:11" s="90" customFormat="1" ht="16.899999999999999" customHeight="1" x14ac:dyDescent="0.25">
      <c r="A651" s="81"/>
      <c r="B651" s="279" t="s">
        <v>169</v>
      </c>
      <c r="C651" s="83">
        <v>5</v>
      </c>
      <c r="D651" s="84" t="s">
        <v>7</v>
      </c>
      <c r="E651" s="280">
        <v>4</v>
      </c>
      <c r="F651" s="86">
        <v>2.0299999999999998</v>
      </c>
      <c r="G651" s="86">
        <v>1.65</v>
      </c>
      <c r="H651" s="86"/>
      <c r="I651" s="281">
        <f>PRODUCT(C651:H651)</f>
        <v>66.989999999999981</v>
      </c>
      <c r="J651" s="88"/>
      <c r="K651" s="89"/>
    </row>
    <row r="652" spans="1:11" s="90" customFormat="1" ht="16.899999999999999" customHeight="1" x14ac:dyDescent="0.25">
      <c r="A652" s="81"/>
      <c r="B652" s="279" t="s">
        <v>178</v>
      </c>
      <c r="C652" s="83">
        <v>5</v>
      </c>
      <c r="D652" s="84" t="s">
        <v>7</v>
      </c>
      <c r="E652" s="280">
        <v>4</v>
      </c>
      <c r="F652" s="86">
        <v>4.2</v>
      </c>
      <c r="G652" s="86">
        <v>1</v>
      </c>
      <c r="H652" s="86"/>
      <c r="I652" s="281">
        <f t="shared" si="69"/>
        <v>84</v>
      </c>
      <c r="J652" s="88"/>
      <c r="K652" s="89"/>
    </row>
    <row r="653" spans="1:11" s="90" customFormat="1" ht="16.899999999999999" customHeight="1" x14ac:dyDescent="0.25">
      <c r="A653" s="81"/>
      <c r="B653" s="279" t="s">
        <v>179</v>
      </c>
      <c r="C653" s="83">
        <v>5</v>
      </c>
      <c r="D653" s="84" t="s">
        <v>7</v>
      </c>
      <c r="E653" s="280">
        <v>4</v>
      </c>
      <c r="F653" s="86">
        <v>4</v>
      </c>
      <c r="G653" s="86">
        <v>1</v>
      </c>
      <c r="H653" s="86"/>
      <c r="I653" s="281">
        <f>PRODUCT(C653:H653)</f>
        <v>80</v>
      </c>
      <c r="J653" s="88"/>
      <c r="K653" s="89"/>
    </row>
    <row r="654" spans="1:11" s="90" customFormat="1" ht="16.899999999999999" customHeight="1" x14ac:dyDescent="0.25">
      <c r="A654" s="81"/>
      <c r="B654" s="279" t="s">
        <v>153</v>
      </c>
      <c r="C654" s="83">
        <v>72</v>
      </c>
      <c r="D654" s="84" t="s">
        <v>7</v>
      </c>
      <c r="E654" s="280">
        <v>1</v>
      </c>
      <c r="F654" s="86">
        <v>0.9</v>
      </c>
      <c r="G654" s="86">
        <v>0.45</v>
      </c>
      <c r="H654" s="86"/>
      <c r="I654" s="281">
        <f>PRODUCT(C654:H654)</f>
        <v>29.16</v>
      </c>
      <c r="J654" s="88"/>
      <c r="K654" s="89"/>
    </row>
    <row r="655" spans="1:11" s="90" customFormat="1" ht="16.899999999999999" customHeight="1" x14ac:dyDescent="0.25">
      <c r="A655" s="81"/>
      <c r="B655" s="279" t="s">
        <v>152</v>
      </c>
      <c r="C655" s="83">
        <v>36</v>
      </c>
      <c r="D655" s="84" t="s">
        <v>7</v>
      </c>
      <c r="E655" s="280">
        <v>1</v>
      </c>
      <c r="F655" s="86">
        <v>3.16</v>
      </c>
      <c r="G655" s="86">
        <v>0.45</v>
      </c>
      <c r="H655" s="86"/>
      <c r="I655" s="281">
        <f t="shared" si="69"/>
        <v>51.192</v>
      </c>
      <c r="J655" s="88"/>
      <c r="K655" s="89"/>
    </row>
    <row r="656" spans="1:11" s="90" customFormat="1" ht="16.899999999999999" customHeight="1" x14ac:dyDescent="0.25">
      <c r="A656" s="81"/>
      <c r="B656" s="279" t="s">
        <v>154</v>
      </c>
      <c r="C656" s="83">
        <v>36</v>
      </c>
      <c r="D656" s="84" t="s">
        <v>7</v>
      </c>
      <c r="E656" s="280">
        <v>1</v>
      </c>
      <c r="F656" s="86">
        <v>1.35</v>
      </c>
      <c r="G656" s="86">
        <v>0.45</v>
      </c>
      <c r="H656" s="86"/>
      <c r="I656" s="281">
        <f>PRODUCT(C656:H656)</f>
        <v>21.87</v>
      </c>
      <c r="J656" s="88"/>
      <c r="K656" s="89"/>
    </row>
    <row r="657" spans="1:11" s="90" customFormat="1" ht="16.899999999999999" customHeight="1" x14ac:dyDescent="0.25">
      <c r="A657" s="81"/>
      <c r="B657" s="279" t="s">
        <v>155</v>
      </c>
      <c r="C657" s="83">
        <v>36</v>
      </c>
      <c r="D657" s="84" t="s">
        <v>7</v>
      </c>
      <c r="E657" s="280">
        <v>1</v>
      </c>
      <c r="F657" s="86">
        <v>1.36</v>
      </c>
      <c r="G657" s="86">
        <v>0.45</v>
      </c>
      <c r="H657" s="86"/>
      <c r="I657" s="281">
        <f>PRODUCT(C657:H657)</f>
        <v>22.032</v>
      </c>
      <c r="J657" s="88"/>
      <c r="K657" s="89"/>
    </row>
    <row r="658" spans="1:11" s="90" customFormat="1" ht="16.899999999999999" customHeight="1" x14ac:dyDescent="0.25">
      <c r="A658" s="81"/>
      <c r="B658" s="279" t="s">
        <v>180</v>
      </c>
      <c r="C658" s="83">
        <v>5</v>
      </c>
      <c r="D658" s="84" t="s">
        <v>7</v>
      </c>
      <c r="E658" s="280">
        <v>1</v>
      </c>
      <c r="F658" s="86">
        <v>1.36</v>
      </c>
      <c r="G658" s="86">
        <v>0.45</v>
      </c>
      <c r="H658" s="86"/>
      <c r="I658" s="281">
        <f>PRODUCT(C658:H658)</f>
        <v>3.0600000000000005</v>
      </c>
      <c r="J658" s="88"/>
      <c r="K658" s="89"/>
    </row>
    <row r="659" spans="1:11" s="65" customFormat="1" ht="16.899999999999999" customHeight="1" x14ac:dyDescent="0.25">
      <c r="A659" s="71"/>
      <c r="B659" s="72"/>
      <c r="C659" s="58"/>
      <c r="D659" s="59"/>
      <c r="E659" s="60"/>
      <c r="F659" s="61"/>
      <c r="G659" s="204"/>
      <c r="H659" s="61" t="s">
        <v>8</v>
      </c>
      <c r="I659" s="63">
        <f>SUM(I641:I658)</f>
        <v>2627.7144999999991</v>
      </c>
      <c r="J659" s="64"/>
    </row>
    <row r="660" spans="1:11" s="65" customFormat="1" ht="16.899999999999999" customHeight="1" x14ac:dyDescent="0.25">
      <c r="A660" s="71"/>
      <c r="B660" s="72"/>
      <c r="C660" s="58"/>
      <c r="D660" s="59"/>
      <c r="E660" s="60"/>
      <c r="F660" s="61"/>
      <c r="G660" s="204"/>
      <c r="H660" s="66" t="s">
        <v>9</v>
      </c>
      <c r="I660" s="67">
        <v>2627.8</v>
      </c>
      <c r="J660" s="68" t="s">
        <v>625</v>
      </c>
    </row>
    <row r="661" spans="1:11" s="65" customFormat="1" ht="94.5" x14ac:dyDescent="0.25">
      <c r="A661" s="71">
        <v>55</v>
      </c>
      <c r="B661" s="72" t="s">
        <v>760</v>
      </c>
      <c r="C661" s="58"/>
      <c r="D661" s="59"/>
      <c r="E661" s="60"/>
      <c r="F661" s="319"/>
      <c r="G661" s="204"/>
      <c r="H661" s="61"/>
      <c r="I661" s="63"/>
      <c r="J661" s="64"/>
    </row>
    <row r="662" spans="1:11" s="332" customFormat="1" ht="16.899999999999999" customHeight="1" x14ac:dyDescent="0.25">
      <c r="A662" s="230"/>
      <c r="B662" s="254" t="s">
        <v>143</v>
      </c>
      <c r="C662" s="328">
        <v>60</v>
      </c>
      <c r="D662" s="255" t="s">
        <v>7</v>
      </c>
      <c r="E662" s="329">
        <v>1</v>
      </c>
      <c r="F662" s="257">
        <v>12.8</v>
      </c>
      <c r="G662" s="257"/>
      <c r="H662" s="257">
        <v>2.5299999999999998</v>
      </c>
      <c r="I662" s="87">
        <f t="shared" ref="I662:I707" si="70">PRODUCT(C662:H662)</f>
        <v>1943.04</v>
      </c>
      <c r="J662" s="330"/>
      <c r="K662" s="331"/>
    </row>
    <row r="663" spans="1:11" s="332" customFormat="1" ht="16.899999999999999" customHeight="1" x14ac:dyDescent="0.25">
      <c r="A663" s="230"/>
      <c r="B663" s="254" t="s">
        <v>181</v>
      </c>
      <c r="C663" s="328">
        <v>60</v>
      </c>
      <c r="D663" s="255" t="s">
        <v>7</v>
      </c>
      <c r="E663" s="329">
        <v>-2</v>
      </c>
      <c r="F663" s="257">
        <v>0.9</v>
      </c>
      <c r="G663" s="257"/>
      <c r="H663" s="257">
        <v>2</v>
      </c>
      <c r="I663" s="87">
        <f t="shared" ref="I663:I670" si="71">PRODUCT(C663:H663)</f>
        <v>-216</v>
      </c>
      <c r="J663" s="330"/>
      <c r="K663" s="331"/>
    </row>
    <row r="664" spans="1:11" s="332" customFormat="1" ht="16.899999999999999" customHeight="1" x14ac:dyDescent="0.25">
      <c r="A664" s="230"/>
      <c r="B664" s="254" t="s">
        <v>182</v>
      </c>
      <c r="C664" s="328">
        <v>60</v>
      </c>
      <c r="D664" s="255" t="s">
        <v>7</v>
      </c>
      <c r="E664" s="329">
        <v>-1</v>
      </c>
      <c r="F664" s="257">
        <v>1.35</v>
      </c>
      <c r="G664" s="257"/>
      <c r="H664" s="257">
        <v>1.35</v>
      </c>
      <c r="I664" s="87">
        <f t="shared" si="71"/>
        <v>-109.35000000000001</v>
      </c>
      <c r="J664" s="330"/>
      <c r="K664" s="331"/>
    </row>
    <row r="665" spans="1:11" s="332" customFormat="1" ht="16.899999999999999" customHeight="1" x14ac:dyDescent="0.25">
      <c r="A665" s="230"/>
      <c r="B665" s="254" t="s">
        <v>156</v>
      </c>
      <c r="C665" s="328">
        <v>60</v>
      </c>
      <c r="D665" s="255" t="s">
        <v>7</v>
      </c>
      <c r="E665" s="329">
        <v>1</v>
      </c>
      <c r="F665" s="257">
        <v>4.9000000000000004</v>
      </c>
      <c r="G665" s="257">
        <v>0.13</v>
      </c>
      <c r="H665" s="257"/>
      <c r="I665" s="87">
        <f t="shared" si="71"/>
        <v>38.22</v>
      </c>
      <c r="J665" s="330"/>
      <c r="K665" s="331"/>
    </row>
    <row r="666" spans="1:11" s="332" customFormat="1" ht="16.899999999999999" customHeight="1" x14ac:dyDescent="0.25">
      <c r="A666" s="230"/>
      <c r="B666" s="254" t="s">
        <v>314</v>
      </c>
      <c r="C666" s="328">
        <v>60</v>
      </c>
      <c r="D666" s="255" t="s">
        <v>7</v>
      </c>
      <c r="E666" s="329">
        <v>1</v>
      </c>
      <c r="F666" s="257">
        <v>4.9000000000000004</v>
      </c>
      <c r="G666" s="257">
        <v>0.11</v>
      </c>
      <c r="H666" s="257"/>
      <c r="I666" s="87">
        <f>PRODUCT(C666:H666)</f>
        <v>32.340000000000003</v>
      </c>
      <c r="J666" s="330"/>
      <c r="K666" s="331"/>
    </row>
    <row r="667" spans="1:11" s="332" customFormat="1" ht="16.899999999999999" customHeight="1" x14ac:dyDescent="0.25">
      <c r="A667" s="230"/>
      <c r="B667" s="254" t="s">
        <v>158</v>
      </c>
      <c r="C667" s="328">
        <v>60</v>
      </c>
      <c r="D667" s="255" t="s">
        <v>7</v>
      </c>
      <c r="E667" s="329">
        <v>1</v>
      </c>
      <c r="F667" s="257">
        <v>5.4</v>
      </c>
      <c r="G667" s="257">
        <v>0.18</v>
      </c>
      <c r="H667" s="257"/>
      <c r="I667" s="87">
        <f t="shared" si="71"/>
        <v>58.32</v>
      </c>
      <c r="J667" s="330"/>
      <c r="K667" s="331"/>
    </row>
    <row r="668" spans="1:11" s="332" customFormat="1" ht="16.899999999999999" customHeight="1" x14ac:dyDescent="0.25">
      <c r="A668" s="230"/>
      <c r="B668" s="254" t="s">
        <v>311</v>
      </c>
      <c r="C668" s="328">
        <v>60</v>
      </c>
      <c r="D668" s="255" t="s">
        <v>7</v>
      </c>
      <c r="E668" s="329">
        <v>4</v>
      </c>
      <c r="F668" s="257">
        <v>0.23</v>
      </c>
      <c r="G668" s="257"/>
      <c r="H668" s="257">
        <v>2</v>
      </c>
      <c r="I668" s="87">
        <f>PRODUCT(C668:H668)</f>
        <v>110.4</v>
      </c>
      <c r="J668" s="330"/>
      <c r="K668" s="331"/>
    </row>
    <row r="669" spans="1:11" s="332" customFormat="1" ht="16.899999999999999" customHeight="1" x14ac:dyDescent="0.25">
      <c r="A669" s="230"/>
      <c r="B669" s="254" t="s">
        <v>312</v>
      </c>
      <c r="C669" s="328">
        <v>60</v>
      </c>
      <c r="D669" s="255" t="s">
        <v>7</v>
      </c>
      <c r="E669" s="329">
        <v>12</v>
      </c>
      <c r="F669" s="257">
        <v>0.72</v>
      </c>
      <c r="G669" s="257">
        <v>0.23</v>
      </c>
      <c r="H669" s="257"/>
      <c r="I669" s="87">
        <f t="shared" si="71"/>
        <v>119.232</v>
      </c>
      <c r="J669" s="330"/>
      <c r="K669" s="331"/>
    </row>
    <row r="670" spans="1:11" s="332" customFormat="1" ht="16.899999999999999" customHeight="1" x14ac:dyDescent="0.25">
      <c r="A670" s="230"/>
      <c r="B670" s="254" t="s">
        <v>312</v>
      </c>
      <c r="C670" s="328">
        <v>60</v>
      </c>
      <c r="D670" s="255" t="s">
        <v>7</v>
      </c>
      <c r="E670" s="329">
        <v>12</v>
      </c>
      <c r="F670" s="257">
        <v>0.7</v>
      </c>
      <c r="G670" s="257">
        <v>0.23</v>
      </c>
      <c r="H670" s="257"/>
      <c r="I670" s="87">
        <f t="shared" si="71"/>
        <v>115.91999999999999</v>
      </c>
      <c r="J670" s="330"/>
      <c r="K670" s="331"/>
    </row>
    <row r="671" spans="1:11" s="332" customFormat="1" ht="16.899999999999999" customHeight="1" x14ac:dyDescent="0.25">
      <c r="A671" s="230"/>
      <c r="B671" s="254" t="s">
        <v>313</v>
      </c>
      <c r="C671" s="328">
        <v>60</v>
      </c>
      <c r="D671" s="255" t="s">
        <v>7</v>
      </c>
      <c r="E671" s="329">
        <v>6</v>
      </c>
      <c r="F671" s="257">
        <v>0.68</v>
      </c>
      <c r="G671" s="257">
        <v>0.18</v>
      </c>
      <c r="H671" s="257"/>
      <c r="I671" s="87">
        <f>PRODUCT(C671:H671)</f>
        <v>44.064</v>
      </c>
      <c r="J671" s="330"/>
      <c r="K671" s="331"/>
    </row>
    <row r="672" spans="1:11" s="332" customFormat="1" ht="16.899999999999999" customHeight="1" x14ac:dyDescent="0.25">
      <c r="A672" s="230"/>
      <c r="B672" s="254" t="s">
        <v>144</v>
      </c>
      <c r="C672" s="328">
        <v>60</v>
      </c>
      <c r="D672" s="255" t="s">
        <v>7</v>
      </c>
      <c r="E672" s="329">
        <v>1</v>
      </c>
      <c r="F672" s="257">
        <v>11.36</v>
      </c>
      <c r="G672" s="257"/>
      <c r="H672" s="257">
        <v>2.5299999999999998</v>
      </c>
      <c r="I672" s="87">
        <f t="shared" si="70"/>
        <v>1724.4479999999996</v>
      </c>
      <c r="J672" s="330"/>
      <c r="K672" s="331"/>
    </row>
    <row r="673" spans="1:11" s="332" customFormat="1" ht="16.899999999999999" customHeight="1" x14ac:dyDescent="0.25">
      <c r="A673" s="230"/>
      <c r="B673" s="254" t="s">
        <v>185</v>
      </c>
      <c r="C673" s="328">
        <v>60</v>
      </c>
      <c r="D673" s="255" t="s">
        <v>7</v>
      </c>
      <c r="E673" s="329">
        <v>-2</v>
      </c>
      <c r="F673" s="257">
        <v>0.9</v>
      </c>
      <c r="G673" s="257"/>
      <c r="H673" s="257">
        <v>2</v>
      </c>
      <c r="I673" s="87">
        <f t="shared" si="70"/>
        <v>-216</v>
      </c>
      <c r="J673" s="330"/>
      <c r="K673" s="331"/>
    </row>
    <row r="674" spans="1:11" s="332" customFormat="1" ht="16.899999999999999" customHeight="1" x14ac:dyDescent="0.25">
      <c r="A674" s="230"/>
      <c r="B674" s="254" t="s">
        <v>183</v>
      </c>
      <c r="C674" s="328">
        <v>60</v>
      </c>
      <c r="D674" s="255" t="s">
        <v>7</v>
      </c>
      <c r="E674" s="329">
        <v>-1</v>
      </c>
      <c r="F674" s="257">
        <v>0.9</v>
      </c>
      <c r="G674" s="257"/>
      <c r="H674" s="257">
        <v>1.35</v>
      </c>
      <c r="I674" s="87">
        <f t="shared" si="70"/>
        <v>-72.900000000000006</v>
      </c>
      <c r="J674" s="330"/>
      <c r="K674" s="331"/>
    </row>
    <row r="675" spans="1:11" s="332" customFormat="1" ht="16.899999999999999" customHeight="1" x14ac:dyDescent="0.25">
      <c r="A675" s="230"/>
      <c r="B675" s="254" t="s">
        <v>156</v>
      </c>
      <c r="C675" s="328">
        <v>60</v>
      </c>
      <c r="D675" s="255" t="s">
        <v>7</v>
      </c>
      <c r="E675" s="329">
        <v>2</v>
      </c>
      <c r="F675" s="257">
        <v>4.9000000000000004</v>
      </c>
      <c r="G675" s="257">
        <v>0.13</v>
      </c>
      <c r="H675" s="257"/>
      <c r="I675" s="87">
        <f t="shared" si="70"/>
        <v>76.44</v>
      </c>
      <c r="J675" s="330"/>
      <c r="K675" s="331"/>
    </row>
    <row r="676" spans="1:11" s="332" customFormat="1" ht="16.899999999999999" customHeight="1" x14ac:dyDescent="0.25">
      <c r="A676" s="230"/>
      <c r="B676" s="254" t="s">
        <v>158</v>
      </c>
      <c r="C676" s="328">
        <v>60</v>
      </c>
      <c r="D676" s="255" t="s">
        <v>7</v>
      </c>
      <c r="E676" s="329">
        <v>1</v>
      </c>
      <c r="F676" s="257">
        <v>4.5</v>
      </c>
      <c r="G676" s="257">
        <v>0.18</v>
      </c>
      <c r="H676" s="257"/>
      <c r="I676" s="87">
        <f t="shared" si="70"/>
        <v>48.6</v>
      </c>
      <c r="J676" s="330"/>
      <c r="K676" s="331"/>
    </row>
    <row r="677" spans="1:11" s="332" customFormat="1" ht="16.899999999999999" customHeight="1" x14ac:dyDescent="0.25">
      <c r="A677" s="230"/>
      <c r="B677" s="254" t="s">
        <v>311</v>
      </c>
      <c r="C677" s="328">
        <v>60</v>
      </c>
      <c r="D677" s="255" t="s">
        <v>7</v>
      </c>
      <c r="E677" s="329">
        <v>2</v>
      </c>
      <c r="F677" s="257">
        <v>0.23</v>
      </c>
      <c r="G677" s="257"/>
      <c r="H677" s="257">
        <v>2</v>
      </c>
      <c r="I677" s="87">
        <f>PRODUCT(C677:H677)</f>
        <v>55.2</v>
      </c>
      <c r="J677" s="330"/>
      <c r="K677" s="331"/>
    </row>
    <row r="678" spans="1:11" s="332" customFormat="1" ht="16.899999999999999" customHeight="1" x14ac:dyDescent="0.25">
      <c r="A678" s="230"/>
      <c r="B678" s="254" t="s">
        <v>312</v>
      </c>
      <c r="C678" s="328">
        <v>60</v>
      </c>
      <c r="D678" s="255" t="s">
        <v>7</v>
      </c>
      <c r="E678" s="329">
        <v>14</v>
      </c>
      <c r="F678" s="257">
        <v>0.85</v>
      </c>
      <c r="G678" s="257">
        <v>0.23</v>
      </c>
      <c r="H678" s="257"/>
      <c r="I678" s="87">
        <f t="shared" si="70"/>
        <v>164.22</v>
      </c>
      <c r="J678" s="330"/>
      <c r="K678" s="331"/>
    </row>
    <row r="679" spans="1:11" s="332" customFormat="1" ht="16.899999999999999" customHeight="1" x14ac:dyDescent="0.25">
      <c r="A679" s="230"/>
      <c r="B679" s="254" t="s">
        <v>315</v>
      </c>
      <c r="C679" s="328">
        <v>60</v>
      </c>
      <c r="D679" s="255" t="s">
        <v>7</v>
      </c>
      <c r="E679" s="329">
        <v>12</v>
      </c>
      <c r="F679" s="257">
        <v>0.85</v>
      </c>
      <c r="G679" s="257">
        <v>0.23</v>
      </c>
      <c r="H679" s="257"/>
      <c r="I679" s="87">
        <f t="shared" si="70"/>
        <v>140.76000000000002</v>
      </c>
      <c r="J679" s="330"/>
      <c r="K679" s="331"/>
    </row>
    <row r="680" spans="1:11" s="332" customFormat="1" ht="16.899999999999999" customHeight="1" x14ac:dyDescent="0.25">
      <c r="A680" s="230"/>
      <c r="B680" s="254" t="s">
        <v>159</v>
      </c>
      <c r="C680" s="328">
        <v>60</v>
      </c>
      <c r="D680" s="255" t="s">
        <v>7</v>
      </c>
      <c r="E680" s="329">
        <v>2</v>
      </c>
      <c r="F680" s="257">
        <v>2.5</v>
      </c>
      <c r="G680" s="179">
        <v>0.6</v>
      </c>
      <c r="H680" s="257"/>
      <c r="I680" s="87">
        <f t="shared" si="70"/>
        <v>180</v>
      </c>
      <c r="J680" s="330"/>
      <c r="K680" s="331"/>
    </row>
    <row r="681" spans="1:11" s="332" customFormat="1" ht="16.899999999999999" customHeight="1" x14ac:dyDescent="0.25">
      <c r="A681" s="230"/>
      <c r="B681" s="254" t="s">
        <v>63</v>
      </c>
      <c r="C681" s="328">
        <v>60</v>
      </c>
      <c r="D681" s="255" t="s">
        <v>7</v>
      </c>
      <c r="E681" s="329">
        <v>1</v>
      </c>
      <c r="F681" s="257">
        <v>8.9700000000000006</v>
      </c>
      <c r="G681" s="257"/>
      <c r="H681" s="257">
        <v>2.5299999999999998</v>
      </c>
      <c r="I681" s="87">
        <f t="shared" si="70"/>
        <v>1361.646</v>
      </c>
      <c r="J681" s="330"/>
      <c r="K681" s="331"/>
    </row>
    <row r="682" spans="1:11" s="332" customFormat="1" ht="16.899999999999999" customHeight="1" x14ac:dyDescent="0.25">
      <c r="A682" s="230"/>
      <c r="B682" s="254" t="s">
        <v>160</v>
      </c>
      <c r="C682" s="328">
        <v>60</v>
      </c>
      <c r="D682" s="255" t="s">
        <v>7</v>
      </c>
      <c r="E682" s="329">
        <v>-1</v>
      </c>
      <c r="F682" s="257">
        <v>0.9</v>
      </c>
      <c r="G682" s="257"/>
      <c r="H682" s="257">
        <v>2</v>
      </c>
      <c r="I682" s="87">
        <f t="shared" si="70"/>
        <v>-108</v>
      </c>
      <c r="J682" s="330"/>
      <c r="K682" s="331"/>
    </row>
    <row r="683" spans="1:11" s="332" customFormat="1" ht="16.899999999999999" customHeight="1" x14ac:dyDescent="0.25">
      <c r="A683" s="230"/>
      <c r="B683" s="254" t="s">
        <v>163</v>
      </c>
      <c r="C683" s="328">
        <v>60</v>
      </c>
      <c r="D683" s="255" t="s">
        <v>7</v>
      </c>
      <c r="E683" s="329">
        <v>-1</v>
      </c>
      <c r="F683" s="257">
        <v>0.9</v>
      </c>
      <c r="G683" s="257"/>
      <c r="H683" s="257">
        <v>1.05</v>
      </c>
      <c r="I683" s="87">
        <f>PRODUCT(C683:H683)</f>
        <v>-56.7</v>
      </c>
      <c r="J683" s="330"/>
      <c r="K683" s="331"/>
    </row>
    <row r="684" spans="1:11" s="332" customFormat="1" ht="16.899999999999999" customHeight="1" x14ac:dyDescent="0.25">
      <c r="A684" s="230"/>
      <c r="B684" s="254" t="s">
        <v>157</v>
      </c>
      <c r="C684" s="328">
        <v>60</v>
      </c>
      <c r="D684" s="255" t="s">
        <v>7</v>
      </c>
      <c r="E684" s="329">
        <v>1</v>
      </c>
      <c r="F684" s="257">
        <v>4.9000000000000004</v>
      </c>
      <c r="G684" s="257">
        <v>0.11</v>
      </c>
      <c r="H684" s="257"/>
      <c r="I684" s="87">
        <f>PRODUCT(C684:H684)</f>
        <v>32.340000000000003</v>
      </c>
      <c r="J684" s="330"/>
      <c r="K684" s="331"/>
    </row>
    <row r="685" spans="1:11" s="332" customFormat="1" ht="16.899999999999999" customHeight="1" x14ac:dyDescent="0.25">
      <c r="A685" s="230"/>
      <c r="B685" s="254" t="s">
        <v>158</v>
      </c>
      <c r="C685" s="328">
        <v>60</v>
      </c>
      <c r="D685" s="255" t="s">
        <v>7</v>
      </c>
      <c r="E685" s="329">
        <v>1</v>
      </c>
      <c r="F685" s="257">
        <v>3.9</v>
      </c>
      <c r="G685" s="257">
        <v>0.18</v>
      </c>
      <c r="H685" s="257"/>
      <c r="I685" s="87">
        <f>PRODUCT(C685:H685)</f>
        <v>42.12</v>
      </c>
      <c r="J685" s="330"/>
      <c r="K685" s="331"/>
    </row>
    <row r="686" spans="1:11" s="332" customFormat="1" ht="16.899999999999999" customHeight="1" x14ac:dyDescent="0.25">
      <c r="A686" s="230"/>
      <c r="B686" s="254" t="s">
        <v>159</v>
      </c>
      <c r="C686" s="328">
        <v>60</v>
      </c>
      <c r="D686" s="255" t="s">
        <v>7</v>
      </c>
      <c r="E686" s="329">
        <v>2</v>
      </c>
      <c r="F686" s="257">
        <v>1.64</v>
      </c>
      <c r="G686" s="257">
        <v>0.6</v>
      </c>
      <c r="H686" s="257"/>
      <c r="I686" s="87">
        <f>PRODUCT(C686:H686)</f>
        <v>118.07999999999998</v>
      </c>
      <c r="J686" s="330"/>
      <c r="K686" s="331"/>
    </row>
    <row r="687" spans="1:11" s="332" customFormat="1" ht="16.899999999999999" customHeight="1" x14ac:dyDescent="0.25">
      <c r="A687" s="230"/>
      <c r="B687" s="254" t="s">
        <v>164</v>
      </c>
      <c r="C687" s="328">
        <v>60</v>
      </c>
      <c r="D687" s="255" t="s">
        <v>7</v>
      </c>
      <c r="E687" s="329">
        <v>1</v>
      </c>
      <c r="F687" s="257">
        <v>2.85</v>
      </c>
      <c r="G687" s="257">
        <v>0.6</v>
      </c>
      <c r="H687" s="257"/>
      <c r="I687" s="87">
        <f t="shared" si="70"/>
        <v>102.6</v>
      </c>
      <c r="J687" s="330"/>
      <c r="K687" s="331"/>
    </row>
    <row r="688" spans="1:11" s="332" customFormat="1" ht="16.899999999999999" customHeight="1" x14ac:dyDescent="0.25">
      <c r="A688" s="230"/>
      <c r="B688" s="254" t="s">
        <v>184</v>
      </c>
      <c r="C688" s="328">
        <v>60</v>
      </c>
      <c r="D688" s="255" t="s">
        <v>7</v>
      </c>
      <c r="E688" s="329">
        <v>4</v>
      </c>
      <c r="F688" s="257">
        <v>0.6</v>
      </c>
      <c r="G688" s="257"/>
      <c r="H688" s="257">
        <v>0.7</v>
      </c>
      <c r="I688" s="87">
        <f t="shared" si="70"/>
        <v>100.8</v>
      </c>
      <c r="J688" s="330"/>
      <c r="K688" s="331"/>
    </row>
    <row r="689" spans="1:11" s="332" customFormat="1" ht="16.899999999999999" customHeight="1" x14ac:dyDescent="0.25">
      <c r="A689" s="230"/>
      <c r="B689" s="254" t="s">
        <v>311</v>
      </c>
      <c r="C689" s="328">
        <v>60</v>
      </c>
      <c r="D689" s="255" t="s">
        <v>7</v>
      </c>
      <c r="E689" s="329">
        <v>2</v>
      </c>
      <c r="F689" s="257">
        <v>0.23</v>
      </c>
      <c r="G689" s="257"/>
      <c r="H689" s="257">
        <v>2</v>
      </c>
      <c r="I689" s="87">
        <f>PRODUCT(C689:H689)</f>
        <v>55.2</v>
      </c>
      <c r="J689" s="330"/>
      <c r="K689" s="331"/>
    </row>
    <row r="690" spans="1:11" s="332" customFormat="1" ht="16.899999999999999" customHeight="1" x14ac:dyDescent="0.25">
      <c r="A690" s="230"/>
      <c r="B690" s="254" t="s">
        <v>312</v>
      </c>
      <c r="C690" s="328">
        <v>60</v>
      </c>
      <c r="D690" s="255" t="s">
        <v>7</v>
      </c>
      <c r="E690" s="329">
        <v>9</v>
      </c>
      <c r="F690" s="257">
        <v>0.85</v>
      </c>
      <c r="G690" s="257">
        <v>0.23</v>
      </c>
      <c r="H690" s="257"/>
      <c r="I690" s="87">
        <f t="shared" ref="I690:I691" si="72">PRODUCT(C690:H690)</f>
        <v>105.57000000000001</v>
      </c>
      <c r="J690" s="330"/>
      <c r="K690" s="331"/>
    </row>
    <row r="691" spans="1:11" s="332" customFormat="1" ht="16.899999999999999" customHeight="1" x14ac:dyDescent="0.25">
      <c r="A691" s="230"/>
      <c r="B691" s="254" t="s">
        <v>312</v>
      </c>
      <c r="C691" s="328">
        <v>60</v>
      </c>
      <c r="D691" s="255" t="s">
        <v>7</v>
      </c>
      <c r="E691" s="329">
        <v>6</v>
      </c>
      <c r="F691" s="257">
        <v>0.75</v>
      </c>
      <c r="G691" s="257">
        <v>0.23</v>
      </c>
      <c r="H691" s="257"/>
      <c r="I691" s="87">
        <f t="shared" si="72"/>
        <v>62.1</v>
      </c>
      <c r="J691" s="330"/>
      <c r="K691" s="331"/>
    </row>
    <row r="692" spans="1:11" s="332" customFormat="1" ht="16.899999999999999" customHeight="1" x14ac:dyDescent="0.25">
      <c r="A692" s="230"/>
      <c r="B692" s="254" t="s">
        <v>140</v>
      </c>
      <c r="C692" s="328">
        <v>60</v>
      </c>
      <c r="D692" s="255" t="s">
        <v>7</v>
      </c>
      <c r="E692" s="329">
        <v>1</v>
      </c>
      <c r="F692" s="257">
        <v>5.74</v>
      </c>
      <c r="G692" s="257"/>
      <c r="H692" s="257">
        <v>2.15</v>
      </c>
      <c r="I692" s="87">
        <f>PRODUCT(C692:H692)</f>
        <v>740.46</v>
      </c>
      <c r="J692" s="330"/>
      <c r="K692" s="331"/>
    </row>
    <row r="693" spans="1:11" s="332" customFormat="1" ht="16.899999999999999" customHeight="1" x14ac:dyDescent="0.25">
      <c r="A693" s="230"/>
      <c r="B693" s="254" t="s">
        <v>679</v>
      </c>
      <c r="C693" s="328">
        <v>18</v>
      </c>
      <c r="D693" s="255" t="s">
        <v>7</v>
      </c>
      <c r="E693" s="329">
        <v>1</v>
      </c>
      <c r="F693" s="257">
        <v>5.74</v>
      </c>
      <c r="G693" s="257"/>
      <c r="H693" s="257">
        <v>0.38</v>
      </c>
      <c r="I693" s="87">
        <f>PRODUCT(C693:H693)</f>
        <v>39.261600000000001</v>
      </c>
      <c r="J693" s="330"/>
      <c r="K693" s="331"/>
    </row>
    <row r="694" spans="1:11" s="332" customFormat="1" ht="16.899999999999999" customHeight="1" x14ac:dyDescent="0.25">
      <c r="A694" s="230"/>
      <c r="B694" s="254" t="s">
        <v>316</v>
      </c>
      <c r="C694" s="328">
        <v>60</v>
      </c>
      <c r="D694" s="255" t="s">
        <v>7</v>
      </c>
      <c r="E694" s="329">
        <v>-1</v>
      </c>
      <c r="F694" s="257">
        <v>0.7</v>
      </c>
      <c r="G694" s="257"/>
      <c r="H694" s="257">
        <v>2.1</v>
      </c>
      <c r="I694" s="87">
        <f>PRODUCT(C694:H694)</f>
        <v>-88.2</v>
      </c>
      <c r="J694" s="330"/>
      <c r="K694" s="331"/>
    </row>
    <row r="695" spans="1:11" s="332" customFormat="1" ht="16.899999999999999" customHeight="1" x14ac:dyDescent="0.25">
      <c r="A695" s="230"/>
      <c r="B695" s="254" t="s">
        <v>151</v>
      </c>
      <c r="C695" s="328">
        <v>60</v>
      </c>
      <c r="D695" s="255" t="s">
        <v>7</v>
      </c>
      <c r="E695" s="329">
        <v>1</v>
      </c>
      <c r="F695" s="257">
        <v>4.67</v>
      </c>
      <c r="G695" s="257"/>
      <c r="H695" s="257">
        <v>1.6</v>
      </c>
      <c r="I695" s="87">
        <f t="shared" si="70"/>
        <v>448.32</v>
      </c>
      <c r="J695" s="330"/>
      <c r="K695" s="331"/>
    </row>
    <row r="696" spans="1:11" s="332" customFormat="1" ht="16.899999999999999" customHeight="1" x14ac:dyDescent="0.25">
      <c r="A696" s="230"/>
      <c r="B696" s="254" t="s">
        <v>679</v>
      </c>
      <c r="C696" s="328">
        <v>18</v>
      </c>
      <c r="D696" s="255" t="s">
        <v>7</v>
      </c>
      <c r="E696" s="329">
        <v>1</v>
      </c>
      <c r="F696" s="257">
        <v>4.67</v>
      </c>
      <c r="G696" s="257"/>
      <c r="H696" s="257">
        <v>0.38</v>
      </c>
      <c r="I696" s="87">
        <f>PRODUCT(C696:H696)</f>
        <v>31.942800000000002</v>
      </c>
      <c r="J696" s="330"/>
      <c r="K696" s="331"/>
    </row>
    <row r="697" spans="1:11" s="332" customFormat="1" ht="16.899999999999999" customHeight="1" x14ac:dyDescent="0.25">
      <c r="A697" s="230"/>
      <c r="B697" s="254" t="s">
        <v>316</v>
      </c>
      <c r="C697" s="328">
        <v>60</v>
      </c>
      <c r="D697" s="255" t="s">
        <v>7</v>
      </c>
      <c r="E697" s="329">
        <v>-1</v>
      </c>
      <c r="F697" s="257">
        <v>0.7</v>
      </c>
      <c r="G697" s="257"/>
      <c r="H697" s="257">
        <v>1.5</v>
      </c>
      <c r="I697" s="87">
        <f t="shared" si="70"/>
        <v>-63</v>
      </c>
      <c r="J697" s="330"/>
      <c r="K697" s="331"/>
    </row>
    <row r="698" spans="1:11" s="332" customFormat="1" ht="16.899999999999999" customHeight="1" x14ac:dyDescent="0.25">
      <c r="A698" s="230"/>
      <c r="B698" s="254" t="s">
        <v>119</v>
      </c>
      <c r="C698" s="328">
        <v>60</v>
      </c>
      <c r="D698" s="255" t="s">
        <v>7</v>
      </c>
      <c r="E698" s="329">
        <v>1</v>
      </c>
      <c r="F698" s="257">
        <v>6.84</v>
      </c>
      <c r="G698" s="257"/>
      <c r="H698" s="257">
        <v>2.5299999999999998</v>
      </c>
      <c r="I698" s="87">
        <f t="shared" si="70"/>
        <v>1038.3119999999999</v>
      </c>
      <c r="J698" s="330"/>
      <c r="K698" s="331"/>
    </row>
    <row r="699" spans="1:11" s="332" customFormat="1" ht="16.899999999999999" customHeight="1" x14ac:dyDescent="0.25">
      <c r="A699" s="230"/>
      <c r="B699" s="254" t="s">
        <v>165</v>
      </c>
      <c r="C699" s="328">
        <v>60</v>
      </c>
      <c r="D699" s="255" t="s">
        <v>7</v>
      </c>
      <c r="E699" s="329">
        <v>-2</v>
      </c>
      <c r="F699" s="257">
        <v>0.7</v>
      </c>
      <c r="G699" s="257"/>
      <c r="H699" s="257">
        <v>2</v>
      </c>
      <c r="I699" s="87">
        <f t="shared" si="70"/>
        <v>-168</v>
      </c>
      <c r="J699" s="330"/>
      <c r="K699" s="331"/>
    </row>
    <row r="700" spans="1:11" s="332" customFormat="1" ht="16.899999999999999" customHeight="1" x14ac:dyDescent="0.25">
      <c r="A700" s="230"/>
      <c r="B700" s="254" t="s">
        <v>166</v>
      </c>
      <c r="C700" s="328">
        <v>60</v>
      </c>
      <c r="D700" s="255" t="s">
        <v>7</v>
      </c>
      <c r="E700" s="329">
        <v>-3</v>
      </c>
      <c r="F700" s="257">
        <v>0.9</v>
      </c>
      <c r="G700" s="257"/>
      <c r="H700" s="257">
        <v>2</v>
      </c>
      <c r="I700" s="87">
        <f>PRODUCT(C700:H700)</f>
        <v>-324</v>
      </c>
      <c r="J700" s="330"/>
      <c r="K700" s="331"/>
    </row>
    <row r="701" spans="1:11" s="332" customFormat="1" ht="16.899999999999999" customHeight="1" x14ac:dyDescent="0.25">
      <c r="A701" s="230"/>
      <c r="B701" s="254" t="s">
        <v>186</v>
      </c>
      <c r="C701" s="328">
        <v>1</v>
      </c>
      <c r="D701" s="255" t="s">
        <v>7</v>
      </c>
      <c r="E701" s="329">
        <v>5</v>
      </c>
      <c r="F701" s="257">
        <v>17.46</v>
      </c>
      <c r="G701" s="257"/>
      <c r="H701" s="257">
        <v>11.15</v>
      </c>
      <c r="I701" s="87">
        <f t="shared" si="70"/>
        <v>973.39500000000021</v>
      </c>
      <c r="J701" s="330"/>
      <c r="K701" s="331"/>
    </row>
    <row r="702" spans="1:11" s="332" customFormat="1" ht="16.899999999999999" customHeight="1" x14ac:dyDescent="0.25">
      <c r="A702" s="230"/>
      <c r="B702" s="254" t="s">
        <v>167</v>
      </c>
      <c r="C702" s="328">
        <v>5</v>
      </c>
      <c r="D702" s="255" t="s">
        <v>7</v>
      </c>
      <c r="E702" s="329">
        <v>4</v>
      </c>
      <c r="F702" s="257">
        <v>6</v>
      </c>
      <c r="G702" s="257"/>
      <c r="H702" s="257">
        <v>1.75</v>
      </c>
      <c r="I702" s="87">
        <f>PRODUCT(C702:H702)</f>
        <v>210</v>
      </c>
      <c r="J702" s="330"/>
      <c r="K702" s="331"/>
    </row>
    <row r="703" spans="1:11" s="332" customFormat="1" ht="16.899999999999999" customHeight="1" x14ac:dyDescent="0.25">
      <c r="A703" s="230"/>
      <c r="B703" s="254" t="s">
        <v>187</v>
      </c>
      <c r="C703" s="328">
        <v>3</v>
      </c>
      <c r="D703" s="255" t="s">
        <v>7</v>
      </c>
      <c r="E703" s="329">
        <v>-1</v>
      </c>
      <c r="F703" s="257">
        <v>2.0299999999999998</v>
      </c>
      <c r="G703" s="257"/>
      <c r="H703" s="257">
        <v>2</v>
      </c>
      <c r="I703" s="87">
        <f>PRODUCT(C703:H703)</f>
        <v>-12.18</v>
      </c>
      <c r="J703" s="330"/>
      <c r="K703" s="331"/>
    </row>
    <row r="704" spans="1:11" s="332" customFormat="1" ht="16.899999999999999" customHeight="1" x14ac:dyDescent="0.25">
      <c r="A704" s="230"/>
      <c r="B704" s="254" t="s">
        <v>187</v>
      </c>
      <c r="C704" s="328">
        <v>3</v>
      </c>
      <c r="D704" s="255" t="s">
        <v>7</v>
      </c>
      <c r="E704" s="329">
        <v>-3</v>
      </c>
      <c r="F704" s="257">
        <v>2.0299999999999998</v>
      </c>
      <c r="G704" s="257"/>
      <c r="H704" s="257">
        <v>1.4</v>
      </c>
      <c r="I704" s="87">
        <f>PRODUCT(C704:H704)</f>
        <v>-25.577999999999999</v>
      </c>
      <c r="J704" s="330"/>
      <c r="K704" s="331"/>
    </row>
    <row r="705" spans="1:11" s="332" customFormat="1" ht="16.899999999999999" customHeight="1" x14ac:dyDescent="0.25">
      <c r="A705" s="230"/>
      <c r="B705" s="254" t="s">
        <v>188</v>
      </c>
      <c r="C705" s="328">
        <v>-1</v>
      </c>
      <c r="D705" s="255" t="s">
        <v>7</v>
      </c>
      <c r="E705" s="329">
        <v>72</v>
      </c>
      <c r="F705" s="257">
        <v>0.9</v>
      </c>
      <c r="G705" s="257"/>
      <c r="H705" s="257">
        <v>2.1</v>
      </c>
      <c r="I705" s="87">
        <f>PRODUCT(C705:H705)</f>
        <v>-136.08000000000001</v>
      </c>
      <c r="J705" s="330"/>
      <c r="K705" s="331"/>
    </row>
    <row r="706" spans="1:11" s="332" customFormat="1" ht="16.899999999999999" customHeight="1" x14ac:dyDescent="0.25">
      <c r="A706" s="230"/>
      <c r="B706" s="254" t="s">
        <v>145</v>
      </c>
      <c r="C706" s="328">
        <v>5</v>
      </c>
      <c r="D706" s="255" t="s">
        <v>7</v>
      </c>
      <c r="E706" s="329">
        <v>1</v>
      </c>
      <c r="F706" s="257">
        <v>17.46</v>
      </c>
      <c r="G706" s="257"/>
      <c r="H706" s="257">
        <v>2.4500000000000002</v>
      </c>
      <c r="I706" s="87">
        <f t="shared" si="70"/>
        <v>213.88500000000005</v>
      </c>
      <c r="J706" s="330"/>
      <c r="K706" s="331"/>
    </row>
    <row r="707" spans="1:11" s="117" customFormat="1" ht="16.899999999999999" customHeight="1" x14ac:dyDescent="0.25">
      <c r="A707" s="165"/>
      <c r="B707" s="108" t="s">
        <v>130</v>
      </c>
      <c r="C707" s="158">
        <v>5</v>
      </c>
      <c r="D707" s="159" t="s">
        <v>7</v>
      </c>
      <c r="E707" s="160">
        <v>-1</v>
      </c>
      <c r="F707" s="161">
        <v>0.9</v>
      </c>
      <c r="G707" s="161"/>
      <c r="H707" s="161">
        <v>2.1</v>
      </c>
      <c r="I707" s="166">
        <f t="shared" si="70"/>
        <v>-9.4500000000000011</v>
      </c>
      <c r="J707" s="167"/>
    </row>
    <row r="708" spans="1:11" s="332" customFormat="1" ht="16.899999999999999" customHeight="1" x14ac:dyDescent="0.25">
      <c r="A708" s="230"/>
      <c r="B708" s="254" t="s">
        <v>156</v>
      </c>
      <c r="C708" s="328">
        <v>5</v>
      </c>
      <c r="D708" s="255" t="s">
        <v>7</v>
      </c>
      <c r="E708" s="329">
        <v>1</v>
      </c>
      <c r="F708" s="257">
        <v>5.0999999999999996</v>
      </c>
      <c r="G708" s="257">
        <v>0.13</v>
      </c>
      <c r="H708" s="257"/>
      <c r="I708" s="87">
        <f>PRODUCT(C708:H708)</f>
        <v>3.3149999999999999</v>
      </c>
      <c r="J708" s="330"/>
      <c r="K708" s="331"/>
    </row>
    <row r="709" spans="1:11" s="117" customFormat="1" ht="16.899999999999999" customHeight="1" x14ac:dyDescent="0.25">
      <c r="A709" s="165"/>
      <c r="B709" s="108"/>
      <c r="C709" s="158"/>
      <c r="D709" s="159"/>
      <c r="E709" s="160"/>
      <c r="F709" s="161"/>
      <c r="G709" s="161"/>
      <c r="H709" s="161" t="s">
        <v>8</v>
      </c>
      <c r="I709" s="166">
        <f>SUM(I662:I708)</f>
        <v>8925.1133999999984</v>
      </c>
      <c r="J709" s="167"/>
    </row>
    <row r="710" spans="1:11" s="117" customFormat="1" ht="16.899999999999999" customHeight="1" x14ac:dyDescent="0.25">
      <c r="A710" s="165"/>
      <c r="B710" s="108"/>
      <c r="C710" s="158"/>
      <c r="D710" s="159"/>
      <c r="E710" s="160"/>
      <c r="F710" s="161"/>
      <c r="G710" s="289"/>
      <c r="H710" s="162" t="s">
        <v>9</v>
      </c>
      <c r="I710" s="163">
        <v>8925.2000000000007</v>
      </c>
      <c r="J710" s="68" t="s">
        <v>625</v>
      </c>
    </row>
    <row r="711" spans="1:11" s="65" customFormat="1" ht="94.5" x14ac:dyDescent="0.25">
      <c r="A711" s="71">
        <v>56</v>
      </c>
      <c r="B711" s="72" t="s">
        <v>761</v>
      </c>
      <c r="C711" s="58"/>
      <c r="D711" s="59"/>
      <c r="E711" s="60"/>
      <c r="F711" s="319"/>
      <c r="G711" s="204"/>
      <c r="H711" s="61"/>
      <c r="I711" s="63"/>
      <c r="J711" s="64"/>
    </row>
    <row r="712" spans="1:11" s="332" customFormat="1" ht="16.899999999999999" customHeight="1" x14ac:dyDescent="0.25">
      <c r="A712" s="230"/>
      <c r="B712" s="254" t="s">
        <v>143</v>
      </c>
      <c r="C712" s="328">
        <v>12</v>
      </c>
      <c r="D712" s="255" t="s">
        <v>7</v>
      </c>
      <c r="E712" s="329">
        <v>1</v>
      </c>
      <c r="F712" s="257">
        <v>12.8</v>
      </c>
      <c r="G712" s="257"/>
      <c r="H712" s="257">
        <v>2.5299999999999998</v>
      </c>
      <c r="I712" s="87">
        <f t="shared" ref="I712:I715" si="73">PRODUCT(C712:H712)</f>
        <v>388.608</v>
      </c>
      <c r="J712" s="330"/>
      <c r="K712" s="331"/>
    </row>
    <row r="713" spans="1:11" s="332" customFormat="1" ht="16.899999999999999" customHeight="1" x14ac:dyDescent="0.25">
      <c r="A713" s="230"/>
      <c r="B713" s="254" t="s">
        <v>181</v>
      </c>
      <c r="C713" s="328">
        <v>12</v>
      </c>
      <c r="D713" s="255" t="s">
        <v>7</v>
      </c>
      <c r="E713" s="329">
        <v>-2</v>
      </c>
      <c r="F713" s="257">
        <v>0.9</v>
      </c>
      <c r="G713" s="257"/>
      <c r="H713" s="257">
        <v>2</v>
      </c>
      <c r="I713" s="87">
        <f t="shared" si="73"/>
        <v>-43.2</v>
      </c>
      <c r="J713" s="330"/>
      <c r="K713" s="331"/>
    </row>
    <row r="714" spans="1:11" s="332" customFormat="1" ht="16.899999999999999" customHeight="1" x14ac:dyDescent="0.25">
      <c r="A714" s="230"/>
      <c r="B714" s="254" t="s">
        <v>182</v>
      </c>
      <c r="C714" s="328">
        <v>12</v>
      </c>
      <c r="D714" s="255" t="s">
        <v>7</v>
      </c>
      <c r="E714" s="329">
        <v>-1</v>
      </c>
      <c r="F714" s="257">
        <v>1.35</v>
      </c>
      <c r="G714" s="257"/>
      <c r="H714" s="257">
        <v>1.35</v>
      </c>
      <c r="I714" s="87">
        <f t="shared" si="73"/>
        <v>-21.870000000000005</v>
      </c>
      <c r="J714" s="330"/>
      <c r="K714" s="331"/>
    </row>
    <row r="715" spans="1:11" s="332" customFormat="1" ht="16.899999999999999" customHeight="1" x14ac:dyDescent="0.25">
      <c r="A715" s="230"/>
      <c r="B715" s="254" t="s">
        <v>156</v>
      </c>
      <c r="C715" s="328">
        <v>12</v>
      </c>
      <c r="D715" s="255" t="s">
        <v>7</v>
      </c>
      <c r="E715" s="329">
        <v>1</v>
      </c>
      <c r="F715" s="257">
        <v>4.9000000000000004</v>
      </c>
      <c r="G715" s="257">
        <v>0.13</v>
      </c>
      <c r="H715" s="257"/>
      <c r="I715" s="87">
        <f t="shared" si="73"/>
        <v>7.644000000000001</v>
      </c>
      <c r="J715" s="330"/>
      <c r="K715" s="331"/>
    </row>
    <row r="716" spans="1:11" s="332" customFormat="1" ht="16.899999999999999" customHeight="1" x14ac:dyDescent="0.25">
      <c r="A716" s="230"/>
      <c r="B716" s="254" t="s">
        <v>314</v>
      </c>
      <c r="C716" s="328">
        <v>12</v>
      </c>
      <c r="D716" s="255" t="s">
        <v>7</v>
      </c>
      <c r="E716" s="329">
        <v>1</v>
      </c>
      <c r="F716" s="257">
        <v>4.9000000000000004</v>
      </c>
      <c r="G716" s="257">
        <v>0.11</v>
      </c>
      <c r="H716" s="257"/>
      <c r="I716" s="87">
        <f>PRODUCT(C716:H716)</f>
        <v>6.4680000000000009</v>
      </c>
      <c r="J716" s="330"/>
      <c r="K716" s="331"/>
    </row>
    <row r="717" spans="1:11" s="332" customFormat="1" ht="16.899999999999999" customHeight="1" x14ac:dyDescent="0.25">
      <c r="A717" s="230"/>
      <c r="B717" s="254" t="s">
        <v>158</v>
      </c>
      <c r="C717" s="328">
        <v>12</v>
      </c>
      <c r="D717" s="255" t="s">
        <v>7</v>
      </c>
      <c r="E717" s="329">
        <v>1</v>
      </c>
      <c r="F717" s="257">
        <v>5.4</v>
      </c>
      <c r="G717" s="257">
        <v>0.18</v>
      </c>
      <c r="H717" s="257"/>
      <c r="I717" s="87">
        <f t="shared" ref="I717" si="74">PRODUCT(C717:H717)</f>
        <v>11.664000000000001</v>
      </c>
      <c r="J717" s="330"/>
      <c r="K717" s="331"/>
    </row>
    <row r="718" spans="1:11" s="332" customFormat="1" ht="16.899999999999999" customHeight="1" x14ac:dyDescent="0.25">
      <c r="A718" s="230"/>
      <c r="B718" s="254" t="s">
        <v>311</v>
      </c>
      <c r="C718" s="328">
        <v>12</v>
      </c>
      <c r="D718" s="255" t="s">
        <v>7</v>
      </c>
      <c r="E718" s="329">
        <v>4</v>
      </c>
      <c r="F718" s="257">
        <v>0.23</v>
      </c>
      <c r="G718" s="257"/>
      <c r="H718" s="257">
        <v>2</v>
      </c>
      <c r="I718" s="87">
        <f>PRODUCT(C718:H718)</f>
        <v>22.080000000000002</v>
      </c>
      <c r="J718" s="330"/>
      <c r="K718" s="331"/>
    </row>
    <row r="719" spans="1:11" s="332" customFormat="1" ht="16.899999999999999" customHeight="1" x14ac:dyDescent="0.25">
      <c r="A719" s="230"/>
      <c r="B719" s="254" t="s">
        <v>312</v>
      </c>
      <c r="C719" s="328">
        <v>12</v>
      </c>
      <c r="D719" s="255" t="s">
        <v>7</v>
      </c>
      <c r="E719" s="329">
        <v>12</v>
      </c>
      <c r="F719" s="257">
        <v>0.72</v>
      </c>
      <c r="G719" s="257">
        <v>0.23</v>
      </c>
      <c r="H719" s="257"/>
      <c r="I719" s="87">
        <f t="shared" ref="I719:I720" si="75">PRODUCT(C719:H719)</f>
        <v>23.846399999999999</v>
      </c>
      <c r="J719" s="330"/>
      <c r="K719" s="331"/>
    </row>
    <row r="720" spans="1:11" s="332" customFormat="1" ht="16.899999999999999" customHeight="1" x14ac:dyDescent="0.25">
      <c r="A720" s="230"/>
      <c r="B720" s="254" t="s">
        <v>312</v>
      </c>
      <c r="C720" s="328">
        <v>12</v>
      </c>
      <c r="D720" s="255" t="s">
        <v>7</v>
      </c>
      <c r="E720" s="329">
        <v>12</v>
      </c>
      <c r="F720" s="257">
        <v>0.7</v>
      </c>
      <c r="G720" s="257">
        <v>0.23</v>
      </c>
      <c r="H720" s="257"/>
      <c r="I720" s="87">
        <f t="shared" si="75"/>
        <v>23.184000000000001</v>
      </c>
      <c r="J720" s="330"/>
      <c r="K720" s="331"/>
    </row>
    <row r="721" spans="1:11" s="332" customFormat="1" ht="16.899999999999999" customHeight="1" x14ac:dyDescent="0.25">
      <c r="A721" s="230"/>
      <c r="B721" s="254" t="s">
        <v>313</v>
      </c>
      <c r="C721" s="328">
        <v>12</v>
      </c>
      <c r="D721" s="255" t="s">
        <v>7</v>
      </c>
      <c r="E721" s="329">
        <v>6</v>
      </c>
      <c r="F721" s="257">
        <v>0.68</v>
      </c>
      <c r="G721" s="257">
        <v>0.18</v>
      </c>
      <c r="H721" s="257"/>
      <c r="I721" s="87">
        <f>PRODUCT(C721:H721)</f>
        <v>8.8127999999999993</v>
      </c>
      <c r="J721" s="330"/>
      <c r="K721" s="331"/>
    </row>
    <row r="722" spans="1:11" s="332" customFormat="1" ht="16.899999999999999" customHeight="1" x14ac:dyDescent="0.25">
      <c r="A722" s="230"/>
      <c r="B722" s="254" t="s">
        <v>144</v>
      </c>
      <c r="C722" s="328">
        <v>12</v>
      </c>
      <c r="D722" s="255" t="s">
        <v>7</v>
      </c>
      <c r="E722" s="329">
        <v>1</v>
      </c>
      <c r="F722" s="257">
        <v>11.36</v>
      </c>
      <c r="G722" s="257"/>
      <c r="H722" s="257">
        <v>2.5299999999999998</v>
      </c>
      <c r="I722" s="87">
        <f t="shared" ref="I722:I726" si="76">PRODUCT(C722:H722)</f>
        <v>344.88959999999997</v>
      </c>
      <c r="J722" s="330"/>
      <c r="K722" s="331"/>
    </row>
    <row r="723" spans="1:11" s="332" customFormat="1" ht="16.899999999999999" customHeight="1" x14ac:dyDescent="0.25">
      <c r="A723" s="230"/>
      <c r="B723" s="254" t="s">
        <v>185</v>
      </c>
      <c r="C723" s="328">
        <v>12</v>
      </c>
      <c r="D723" s="255" t="s">
        <v>7</v>
      </c>
      <c r="E723" s="329">
        <v>-2</v>
      </c>
      <c r="F723" s="257">
        <v>0.9</v>
      </c>
      <c r="G723" s="257"/>
      <c r="H723" s="257">
        <v>2</v>
      </c>
      <c r="I723" s="87">
        <f t="shared" si="76"/>
        <v>-43.2</v>
      </c>
      <c r="J723" s="330"/>
      <c r="K723" s="331"/>
    </row>
    <row r="724" spans="1:11" s="332" customFormat="1" ht="16.899999999999999" customHeight="1" x14ac:dyDescent="0.25">
      <c r="A724" s="230"/>
      <c r="B724" s="254" t="s">
        <v>183</v>
      </c>
      <c r="C724" s="328">
        <v>12</v>
      </c>
      <c r="D724" s="255" t="s">
        <v>7</v>
      </c>
      <c r="E724" s="329">
        <v>-1</v>
      </c>
      <c r="F724" s="257">
        <v>0.9</v>
      </c>
      <c r="G724" s="257"/>
      <c r="H724" s="257">
        <v>1.35</v>
      </c>
      <c r="I724" s="87">
        <f t="shared" si="76"/>
        <v>-14.580000000000002</v>
      </c>
      <c r="J724" s="330"/>
      <c r="K724" s="331"/>
    </row>
    <row r="725" spans="1:11" s="332" customFormat="1" ht="16.899999999999999" customHeight="1" x14ac:dyDescent="0.25">
      <c r="A725" s="230"/>
      <c r="B725" s="254" t="s">
        <v>156</v>
      </c>
      <c r="C725" s="328">
        <v>12</v>
      </c>
      <c r="D725" s="255" t="s">
        <v>7</v>
      </c>
      <c r="E725" s="329">
        <v>2</v>
      </c>
      <c r="F725" s="257">
        <v>4.9000000000000004</v>
      </c>
      <c r="G725" s="257">
        <v>0.13</v>
      </c>
      <c r="H725" s="257"/>
      <c r="I725" s="87">
        <f t="shared" si="76"/>
        <v>15.288000000000002</v>
      </c>
      <c r="J725" s="330"/>
      <c r="K725" s="331"/>
    </row>
    <row r="726" spans="1:11" s="332" customFormat="1" ht="16.899999999999999" customHeight="1" x14ac:dyDescent="0.25">
      <c r="A726" s="230"/>
      <c r="B726" s="254" t="s">
        <v>158</v>
      </c>
      <c r="C726" s="328">
        <v>12</v>
      </c>
      <c r="D726" s="255" t="s">
        <v>7</v>
      </c>
      <c r="E726" s="329">
        <v>1</v>
      </c>
      <c r="F726" s="257">
        <v>4.5</v>
      </c>
      <c r="G726" s="257">
        <v>0.18</v>
      </c>
      <c r="H726" s="257"/>
      <c r="I726" s="87">
        <f t="shared" si="76"/>
        <v>9.7199999999999989</v>
      </c>
      <c r="J726" s="330"/>
      <c r="K726" s="331"/>
    </row>
    <row r="727" spans="1:11" s="332" customFormat="1" ht="16.899999999999999" customHeight="1" x14ac:dyDescent="0.25">
      <c r="A727" s="230"/>
      <c r="B727" s="254" t="s">
        <v>311</v>
      </c>
      <c r="C727" s="328">
        <v>12</v>
      </c>
      <c r="D727" s="255" t="s">
        <v>7</v>
      </c>
      <c r="E727" s="329">
        <v>2</v>
      </c>
      <c r="F727" s="257">
        <v>0.23</v>
      </c>
      <c r="G727" s="257"/>
      <c r="H727" s="257">
        <v>2</v>
      </c>
      <c r="I727" s="87">
        <f>PRODUCT(C727:H727)</f>
        <v>11.040000000000001</v>
      </c>
      <c r="J727" s="330"/>
      <c r="K727" s="331"/>
    </row>
    <row r="728" spans="1:11" s="332" customFormat="1" ht="16.899999999999999" customHeight="1" x14ac:dyDescent="0.25">
      <c r="A728" s="230"/>
      <c r="B728" s="254" t="s">
        <v>312</v>
      </c>
      <c r="C728" s="328">
        <v>12</v>
      </c>
      <c r="D728" s="255" t="s">
        <v>7</v>
      </c>
      <c r="E728" s="329">
        <v>14</v>
      </c>
      <c r="F728" s="257">
        <v>0.85</v>
      </c>
      <c r="G728" s="257">
        <v>0.23</v>
      </c>
      <c r="H728" s="257"/>
      <c r="I728" s="87">
        <f t="shared" ref="I728:I732" si="77">PRODUCT(C728:H728)</f>
        <v>32.843999999999994</v>
      </c>
      <c r="J728" s="330"/>
      <c r="K728" s="331"/>
    </row>
    <row r="729" spans="1:11" s="332" customFormat="1" ht="16.899999999999999" customHeight="1" x14ac:dyDescent="0.25">
      <c r="A729" s="230"/>
      <c r="B729" s="254" t="s">
        <v>315</v>
      </c>
      <c r="C729" s="328">
        <v>12</v>
      </c>
      <c r="D729" s="255" t="s">
        <v>7</v>
      </c>
      <c r="E729" s="329">
        <v>12</v>
      </c>
      <c r="F729" s="257">
        <v>0.85</v>
      </c>
      <c r="G729" s="257">
        <v>0.23</v>
      </c>
      <c r="H729" s="257"/>
      <c r="I729" s="87">
        <f t="shared" si="77"/>
        <v>28.152000000000001</v>
      </c>
      <c r="J729" s="330"/>
      <c r="K729" s="331"/>
    </row>
    <row r="730" spans="1:11" s="332" customFormat="1" ht="16.899999999999999" customHeight="1" x14ac:dyDescent="0.25">
      <c r="A730" s="230"/>
      <c r="B730" s="254" t="s">
        <v>159</v>
      </c>
      <c r="C730" s="328">
        <v>12</v>
      </c>
      <c r="D730" s="255" t="s">
        <v>7</v>
      </c>
      <c r="E730" s="329">
        <v>2</v>
      </c>
      <c r="F730" s="257">
        <v>2.5</v>
      </c>
      <c r="G730" s="179">
        <v>0.6</v>
      </c>
      <c r="H730" s="257"/>
      <c r="I730" s="87">
        <f t="shared" si="77"/>
        <v>36</v>
      </c>
      <c r="J730" s="330"/>
      <c r="K730" s="331"/>
    </row>
    <row r="731" spans="1:11" s="332" customFormat="1" ht="16.899999999999999" customHeight="1" x14ac:dyDescent="0.25">
      <c r="A731" s="230"/>
      <c r="B731" s="254" t="s">
        <v>63</v>
      </c>
      <c r="C731" s="328">
        <v>12</v>
      </c>
      <c r="D731" s="255" t="s">
        <v>7</v>
      </c>
      <c r="E731" s="329">
        <v>1</v>
      </c>
      <c r="F731" s="257">
        <v>8.9700000000000006</v>
      </c>
      <c r="G731" s="257"/>
      <c r="H731" s="257">
        <v>2.5299999999999998</v>
      </c>
      <c r="I731" s="87">
        <f t="shared" si="77"/>
        <v>272.32920000000001</v>
      </c>
      <c r="J731" s="330"/>
      <c r="K731" s="331"/>
    </row>
    <row r="732" spans="1:11" s="332" customFormat="1" ht="16.899999999999999" customHeight="1" x14ac:dyDescent="0.25">
      <c r="A732" s="230"/>
      <c r="B732" s="254" t="s">
        <v>160</v>
      </c>
      <c r="C732" s="328">
        <v>12</v>
      </c>
      <c r="D732" s="255" t="s">
        <v>7</v>
      </c>
      <c r="E732" s="329">
        <v>-1</v>
      </c>
      <c r="F732" s="257">
        <v>0.9</v>
      </c>
      <c r="G732" s="257"/>
      <c r="H732" s="257">
        <v>2</v>
      </c>
      <c r="I732" s="87">
        <f t="shared" si="77"/>
        <v>-21.6</v>
      </c>
      <c r="J732" s="330"/>
      <c r="K732" s="331"/>
    </row>
    <row r="733" spans="1:11" s="332" customFormat="1" ht="16.899999999999999" customHeight="1" x14ac:dyDescent="0.25">
      <c r="A733" s="230"/>
      <c r="B733" s="254" t="s">
        <v>163</v>
      </c>
      <c r="C733" s="328">
        <v>12</v>
      </c>
      <c r="D733" s="255" t="s">
        <v>7</v>
      </c>
      <c r="E733" s="329">
        <v>-1</v>
      </c>
      <c r="F733" s="257">
        <v>0.9</v>
      </c>
      <c r="G733" s="257"/>
      <c r="H733" s="257">
        <v>1.05</v>
      </c>
      <c r="I733" s="87">
        <f>PRODUCT(C733:H733)</f>
        <v>-11.340000000000002</v>
      </c>
      <c r="J733" s="330"/>
      <c r="K733" s="331"/>
    </row>
    <row r="734" spans="1:11" s="332" customFormat="1" ht="16.899999999999999" customHeight="1" x14ac:dyDescent="0.25">
      <c r="A734" s="230"/>
      <c r="B734" s="254" t="s">
        <v>157</v>
      </c>
      <c r="C734" s="328">
        <v>12</v>
      </c>
      <c r="D734" s="255" t="s">
        <v>7</v>
      </c>
      <c r="E734" s="329">
        <v>1</v>
      </c>
      <c r="F734" s="257">
        <v>4.9000000000000004</v>
      </c>
      <c r="G734" s="257">
        <v>0.11</v>
      </c>
      <c r="H734" s="257"/>
      <c r="I734" s="87">
        <f>PRODUCT(C734:H734)</f>
        <v>6.4680000000000009</v>
      </c>
      <c r="J734" s="330"/>
      <c r="K734" s="331"/>
    </row>
    <row r="735" spans="1:11" s="332" customFormat="1" ht="16.899999999999999" customHeight="1" x14ac:dyDescent="0.25">
      <c r="A735" s="230"/>
      <c r="B735" s="254" t="s">
        <v>158</v>
      </c>
      <c r="C735" s="328">
        <v>12</v>
      </c>
      <c r="D735" s="255" t="s">
        <v>7</v>
      </c>
      <c r="E735" s="329">
        <v>1</v>
      </c>
      <c r="F735" s="257">
        <v>3.9</v>
      </c>
      <c r="G735" s="257">
        <v>0.18</v>
      </c>
      <c r="H735" s="257"/>
      <c r="I735" s="87">
        <f>PRODUCT(C735:H735)</f>
        <v>8.4239999999999995</v>
      </c>
      <c r="J735" s="330"/>
      <c r="K735" s="331"/>
    </row>
    <row r="736" spans="1:11" s="332" customFormat="1" ht="16.899999999999999" customHeight="1" x14ac:dyDescent="0.25">
      <c r="A736" s="230"/>
      <c r="B736" s="254" t="s">
        <v>159</v>
      </c>
      <c r="C736" s="328">
        <v>12</v>
      </c>
      <c r="D736" s="255" t="s">
        <v>7</v>
      </c>
      <c r="E736" s="329">
        <v>2</v>
      </c>
      <c r="F736" s="257">
        <v>1.64</v>
      </c>
      <c r="G736" s="257">
        <v>0.6</v>
      </c>
      <c r="H736" s="257"/>
      <c r="I736" s="87">
        <f>PRODUCT(C736:H736)</f>
        <v>23.616</v>
      </c>
      <c r="J736" s="330"/>
      <c r="K736" s="331"/>
    </row>
    <row r="737" spans="1:11" s="332" customFormat="1" ht="16.899999999999999" customHeight="1" x14ac:dyDescent="0.25">
      <c r="A737" s="230"/>
      <c r="B737" s="254" t="s">
        <v>164</v>
      </c>
      <c r="C737" s="328">
        <v>12</v>
      </c>
      <c r="D737" s="255" t="s">
        <v>7</v>
      </c>
      <c r="E737" s="329">
        <v>1</v>
      </c>
      <c r="F737" s="257">
        <v>2.85</v>
      </c>
      <c r="G737" s="257">
        <v>0.6</v>
      </c>
      <c r="H737" s="257"/>
      <c r="I737" s="87">
        <f t="shared" ref="I737:I738" si="78">PRODUCT(C737:H737)</f>
        <v>20.52</v>
      </c>
      <c r="J737" s="330"/>
      <c r="K737" s="331"/>
    </row>
    <row r="738" spans="1:11" s="332" customFormat="1" ht="16.899999999999999" customHeight="1" x14ac:dyDescent="0.25">
      <c r="A738" s="230"/>
      <c r="B738" s="254" t="s">
        <v>184</v>
      </c>
      <c r="C738" s="328">
        <v>12</v>
      </c>
      <c r="D738" s="255" t="s">
        <v>7</v>
      </c>
      <c r="E738" s="329">
        <v>4</v>
      </c>
      <c r="F738" s="257">
        <v>0.6</v>
      </c>
      <c r="G738" s="257"/>
      <c r="H738" s="257">
        <v>0.7</v>
      </c>
      <c r="I738" s="87">
        <f t="shared" si="78"/>
        <v>20.159999999999997</v>
      </c>
      <c r="J738" s="330"/>
      <c r="K738" s="331"/>
    </row>
    <row r="739" spans="1:11" s="332" customFormat="1" ht="16.899999999999999" customHeight="1" x14ac:dyDescent="0.25">
      <c r="A739" s="230"/>
      <c r="B739" s="254" t="s">
        <v>311</v>
      </c>
      <c r="C739" s="328">
        <v>12</v>
      </c>
      <c r="D739" s="255" t="s">
        <v>7</v>
      </c>
      <c r="E739" s="329">
        <v>2</v>
      </c>
      <c r="F739" s="257">
        <v>0.23</v>
      </c>
      <c r="G739" s="257"/>
      <c r="H739" s="257">
        <v>2</v>
      </c>
      <c r="I739" s="87">
        <f>PRODUCT(C739:H739)</f>
        <v>11.040000000000001</v>
      </c>
      <c r="J739" s="330"/>
      <c r="K739" s="331"/>
    </row>
    <row r="740" spans="1:11" s="332" customFormat="1" ht="16.899999999999999" customHeight="1" x14ac:dyDescent="0.25">
      <c r="A740" s="230"/>
      <c r="B740" s="254" t="s">
        <v>312</v>
      </c>
      <c r="C740" s="328">
        <v>12</v>
      </c>
      <c r="D740" s="255" t="s">
        <v>7</v>
      </c>
      <c r="E740" s="329">
        <v>9</v>
      </c>
      <c r="F740" s="257">
        <v>0.85</v>
      </c>
      <c r="G740" s="257">
        <v>0.23</v>
      </c>
      <c r="H740" s="257"/>
      <c r="I740" s="87">
        <f t="shared" ref="I740:I741" si="79">PRODUCT(C740:H740)</f>
        <v>21.114000000000001</v>
      </c>
      <c r="J740" s="330"/>
      <c r="K740" s="331"/>
    </row>
    <row r="741" spans="1:11" s="332" customFormat="1" ht="16.899999999999999" customHeight="1" x14ac:dyDescent="0.25">
      <c r="A741" s="230"/>
      <c r="B741" s="254" t="s">
        <v>312</v>
      </c>
      <c r="C741" s="328">
        <v>12</v>
      </c>
      <c r="D741" s="255" t="s">
        <v>7</v>
      </c>
      <c r="E741" s="329">
        <v>6</v>
      </c>
      <c r="F741" s="257">
        <v>0.75</v>
      </c>
      <c r="G741" s="257">
        <v>0.23</v>
      </c>
      <c r="H741" s="257"/>
      <c r="I741" s="87">
        <f t="shared" si="79"/>
        <v>12.42</v>
      </c>
      <c r="J741" s="330"/>
      <c r="K741" s="331"/>
    </row>
    <row r="742" spans="1:11" s="332" customFormat="1" ht="16.899999999999999" customHeight="1" x14ac:dyDescent="0.25">
      <c r="A742" s="230"/>
      <c r="B742" s="254" t="s">
        <v>140</v>
      </c>
      <c r="C742" s="328">
        <v>12</v>
      </c>
      <c r="D742" s="255" t="s">
        <v>7</v>
      </c>
      <c r="E742" s="329">
        <v>1</v>
      </c>
      <c r="F742" s="257">
        <v>5.74</v>
      </c>
      <c r="G742" s="257"/>
      <c r="H742" s="257">
        <v>2.15</v>
      </c>
      <c r="I742" s="87">
        <f>PRODUCT(C742:H742)</f>
        <v>148.09199999999998</v>
      </c>
      <c r="J742" s="330"/>
      <c r="K742" s="331"/>
    </row>
    <row r="743" spans="1:11" s="332" customFormat="1" ht="16.899999999999999" customHeight="1" x14ac:dyDescent="0.25">
      <c r="A743" s="230"/>
      <c r="B743" s="254" t="s">
        <v>316</v>
      </c>
      <c r="C743" s="328">
        <v>12</v>
      </c>
      <c r="D743" s="255" t="s">
        <v>7</v>
      </c>
      <c r="E743" s="329">
        <v>-1</v>
      </c>
      <c r="F743" s="257">
        <v>0.7</v>
      </c>
      <c r="G743" s="257"/>
      <c r="H743" s="257">
        <v>2.1</v>
      </c>
      <c r="I743" s="87">
        <f>PRODUCT(C743:H743)</f>
        <v>-17.639999999999997</v>
      </c>
      <c r="J743" s="330"/>
      <c r="K743" s="331"/>
    </row>
    <row r="744" spans="1:11" s="332" customFormat="1" ht="16.899999999999999" customHeight="1" x14ac:dyDescent="0.25">
      <c r="A744" s="230"/>
      <c r="B744" s="254" t="s">
        <v>151</v>
      </c>
      <c r="C744" s="328">
        <v>12</v>
      </c>
      <c r="D744" s="255" t="s">
        <v>7</v>
      </c>
      <c r="E744" s="329">
        <v>1</v>
      </c>
      <c r="F744" s="257">
        <v>4.67</v>
      </c>
      <c r="G744" s="257"/>
      <c r="H744" s="257">
        <v>1.6</v>
      </c>
      <c r="I744" s="87">
        <f t="shared" ref="I744" si="80">PRODUCT(C744:H744)</f>
        <v>89.664000000000001</v>
      </c>
      <c r="J744" s="330"/>
      <c r="K744" s="331"/>
    </row>
    <row r="745" spans="1:11" s="332" customFormat="1" ht="16.899999999999999" customHeight="1" x14ac:dyDescent="0.25">
      <c r="A745" s="230"/>
      <c r="B745" s="254" t="s">
        <v>316</v>
      </c>
      <c r="C745" s="328">
        <v>12</v>
      </c>
      <c r="D745" s="255" t="s">
        <v>7</v>
      </c>
      <c r="E745" s="329">
        <v>-1</v>
      </c>
      <c r="F745" s="257">
        <v>0.7</v>
      </c>
      <c r="G745" s="257"/>
      <c r="H745" s="257">
        <v>1.5</v>
      </c>
      <c r="I745" s="87">
        <f t="shared" ref="I745:I747" si="81">PRODUCT(C745:H745)</f>
        <v>-12.599999999999998</v>
      </c>
      <c r="J745" s="330"/>
      <c r="K745" s="331"/>
    </row>
    <row r="746" spans="1:11" s="332" customFormat="1" ht="16.899999999999999" customHeight="1" x14ac:dyDescent="0.25">
      <c r="A746" s="230"/>
      <c r="B746" s="254" t="s">
        <v>119</v>
      </c>
      <c r="C746" s="328">
        <v>12</v>
      </c>
      <c r="D746" s="255" t="s">
        <v>7</v>
      </c>
      <c r="E746" s="329">
        <v>1</v>
      </c>
      <c r="F746" s="257">
        <v>6.84</v>
      </c>
      <c r="G746" s="257"/>
      <c r="H746" s="257">
        <v>2.5299999999999998</v>
      </c>
      <c r="I746" s="87">
        <f t="shared" si="81"/>
        <v>207.66239999999999</v>
      </c>
      <c r="J746" s="330"/>
      <c r="K746" s="331"/>
    </row>
    <row r="747" spans="1:11" s="332" customFormat="1" ht="16.899999999999999" customHeight="1" x14ac:dyDescent="0.25">
      <c r="A747" s="230"/>
      <c r="B747" s="254" t="s">
        <v>165</v>
      </c>
      <c r="C747" s="328">
        <v>12</v>
      </c>
      <c r="D747" s="255" t="s">
        <v>7</v>
      </c>
      <c r="E747" s="329">
        <v>-2</v>
      </c>
      <c r="F747" s="257">
        <v>0.7</v>
      </c>
      <c r="G747" s="257"/>
      <c r="H747" s="257">
        <v>2</v>
      </c>
      <c r="I747" s="87">
        <f t="shared" si="81"/>
        <v>-33.599999999999994</v>
      </c>
      <c r="J747" s="330"/>
      <c r="K747" s="331"/>
    </row>
    <row r="748" spans="1:11" s="332" customFormat="1" ht="16.899999999999999" customHeight="1" x14ac:dyDescent="0.25">
      <c r="A748" s="230"/>
      <c r="B748" s="254" t="s">
        <v>166</v>
      </c>
      <c r="C748" s="328">
        <v>12</v>
      </c>
      <c r="D748" s="255" t="s">
        <v>7</v>
      </c>
      <c r="E748" s="329">
        <v>-3</v>
      </c>
      <c r="F748" s="257">
        <v>0.9</v>
      </c>
      <c r="G748" s="257"/>
      <c r="H748" s="257">
        <v>2</v>
      </c>
      <c r="I748" s="87">
        <f>PRODUCT(C748:H748)</f>
        <v>-64.8</v>
      </c>
      <c r="J748" s="330"/>
      <c r="K748" s="331"/>
    </row>
    <row r="749" spans="1:11" s="117" customFormat="1" ht="16.899999999999999" customHeight="1" x14ac:dyDescent="0.25">
      <c r="A749" s="165"/>
      <c r="B749" s="108"/>
      <c r="C749" s="158"/>
      <c r="D749" s="159"/>
      <c r="E749" s="160"/>
      <c r="F749" s="161"/>
      <c r="G749" s="161"/>
      <c r="H749" s="161" t="s">
        <v>8</v>
      </c>
      <c r="I749" s="166">
        <f>SUM(I712:I748)</f>
        <v>1527.3204000000001</v>
      </c>
      <c r="J749" s="167"/>
    </row>
    <row r="750" spans="1:11" s="117" customFormat="1" ht="16.899999999999999" customHeight="1" x14ac:dyDescent="0.25">
      <c r="A750" s="165"/>
      <c r="B750" s="108"/>
      <c r="C750" s="158"/>
      <c r="D750" s="159"/>
      <c r="E750" s="160"/>
      <c r="F750" s="161"/>
      <c r="G750" s="289"/>
      <c r="H750" s="162" t="s">
        <v>9</v>
      </c>
      <c r="I750" s="163">
        <v>1527.4</v>
      </c>
      <c r="J750" s="68" t="s">
        <v>625</v>
      </c>
    </row>
    <row r="751" spans="1:11" s="65" customFormat="1" ht="126" x14ac:dyDescent="0.25">
      <c r="A751" s="71">
        <v>57</v>
      </c>
      <c r="B751" s="72" t="s">
        <v>290</v>
      </c>
      <c r="C751" s="58"/>
      <c r="D751" s="59"/>
      <c r="E751" s="60"/>
      <c r="F751" s="319"/>
      <c r="G751" s="204"/>
      <c r="H751" s="61"/>
      <c r="I751" s="63"/>
      <c r="J751" s="64"/>
    </row>
    <row r="752" spans="1:11" s="90" customFormat="1" ht="16.899999999999999" customHeight="1" x14ac:dyDescent="0.25">
      <c r="A752" s="81"/>
      <c r="B752" s="279" t="s">
        <v>194</v>
      </c>
      <c r="C752" s="83">
        <v>1</v>
      </c>
      <c r="D752" s="84" t="s">
        <v>7</v>
      </c>
      <c r="E752" s="280">
        <v>4</v>
      </c>
      <c r="F752" s="86">
        <v>60.8</v>
      </c>
      <c r="G752" s="86"/>
      <c r="H752" s="86">
        <v>12.7</v>
      </c>
      <c r="I752" s="281">
        <f t="shared" ref="I752:I779" si="82">PRODUCT(C752:H752)</f>
        <v>3088.64</v>
      </c>
      <c r="J752" s="88"/>
      <c r="K752" s="89"/>
    </row>
    <row r="753" spans="1:11" s="90" customFormat="1" ht="16.899999999999999" customHeight="1" x14ac:dyDescent="0.25">
      <c r="A753" s="81"/>
      <c r="B753" s="279" t="s">
        <v>195</v>
      </c>
      <c r="C753" s="83">
        <v>1</v>
      </c>
      <c r="D753" s="84" t="s">
        <v>7</v>
      </c>
      <c r="E753" s="280">
        <v>1</v>
      </c>
      <c r="F753" s="86">
        <v>46.61</v>
      </c>
      <c r="G753" s="86"/>
      <c r="H753" s="86">
        <v>12.7</v>
      </c>
      <c r="I753" s="281">
        <f t="shared" si="82"/>
        <v>591.947</v>
      </c>
      <c r="J753" s="88"/>
      <c r="K753" s="89"/>
    </row>
    <row r="754" spans="1:11" s="90" customFormat="1" ht="16.899999999999999" customHeight="1" x14ac:dyDescent="0.25">
      <c r="A754" s="81"/>
      <c r="B754" s="279" t="s">
        <v>221</v>
      </c>
      <c r="C754" s="83">
        <v>-4</v>
      </c>
      <c r="D754" s="84" t="s">
        <v>7</v>
      </c>
      <c r="E754" s="280">
        <v>2</v>
      </c>
      <c r="F754" s="86">
        <v>5.18</v>
      </c>
      <c r="G754" s="86"/>
      <c r="H754" s="86">
        <v>12.7</v>
      </c>
      <c r="I754" s="281">
        <f t="shared" si="82"/>
        <v>-526.2879999999999</v>
      </c>
      <c r="J754" s="88"/>
      <c r="K754" s="89"/>
    </row>
    <row r="755" spans="1:11" s="90" customFormat="1" ht="16.899999999999999" customHeight="1" x14ac:dyDescent="0.25">
      <c r="A755" s="81"/>
      <c r="B755" s="279" t="s">
        <v>291</v>
      </c>
      <c r="C755" s="83">
        <v>5</v>
      </c>
      <c r="D755" s="84" t="s">
        <v>7</v>
      </c>
      <c r="E755" s="280">
        <v>-3</v>
      </c>
      <c r="F755" s="86">
        <v>2.0299999999999998</v>
      </c>
      <c r="G755" s="86"/>
      <c r="H755" s="86">
        <v>1.4</v>
      </c>
      <c r="I755" s="281">
        <f t="shared" si="82"/>
        <v>-42.629999999999988</v>
      </c>
      <c r="J755" s="88"/>
      <c r="K755" s="89"/>
    </row>
    <row r="756" spans="1:11" s="90" customFormat="1" ht="16.899999999999999" customHeight="1" x14ac:dyDescent="0.25">
      <c r="A756" s="81"/>
      <c r="B756" s="279" t="s">
        <v>292</v>
      </c>
      <c r="C756" s="83">
        <v>5</v>
      </c>
      <c r="D756" s="84" t="s">
        <v>7</v>
      </c>
      <c r="E756" s="280">
        <v>-1</v>
      </c>
      <c r="F756" s="86">
        <v>2.0299999999999998</v>
      </c>
      <c r="G756" s="86"/>
      <c r="H756" s="86">
        <v>2</v>
      </c>
      <c r="I756" s="281">
        <f t="shared" si="82"/>
        <v>-20.299999999999997</v>
      </c>
      <c r="J756" s="88"/>
      <c r="K756" s="89"/>
    </row>
    <row r="757" spans="1:11" s="342" customFormat="1" ht="16.899999999999999" customHeight="1" x14ac:dyDescent="0.25">
      <c r="A757" s="221"/>
      <c r="B757" s="415" t="s">
        <v>681</v>
      </c>
      <c r="C757" s="176">
        <v>72</v>
      </c>
      <c r="D757" s="177" t="s">
        <v>7</v>
      </c>
      <c r="E757" s="416">
        <v>1</v>
      </c>
      <c r="F757" s="179">
        <v>3.8</v>
      </c>
      <c r="G757" s="179"/>
      <c r="H757" s="179">
        <v>2.5299999999999998</v>
      </c>
      <c r="I757" s="130">
        <f>PRODUCT(C757:H757)</f>
        <v>692.20799999999986</v>
      </c>
      <c r="J757" s="366"/>
      <c r="K757" s="341"/>
    </row>
    <row r="758" spans="1:11" s="131" customFormat="1" ht="16.899999999999999" customHeight="1" x14ac:dyDescent="0.25">
      <c r="A758" s="122"/>
      <c r="B758" s="321" t="s">
        <v>682</v>
      </c>
      <c r="C758" s="205">
        <v>72</v>
      </c>
      <c r="D758" s="206" t="s">
        <v>7</v>
      </c>
      <c r="E758" s="417">
        <v>-1</v>
      </c>
      <c r="F758" s="133">
        <v>3.8</v>
      </c>
      <c r="G758" s="133"/>
      <c r="H758" s="133">
        <v>1.35</v>
      </c>
      <c r="I758" s="323">
        <f t="shared" ref="I758" si="83">PRODUCT(C758:H758)</f>
        <v>-369.35999999999996</v>
      </c>
      <c r="J758" s="208"/>
      <c r="K758" s="209"/>
    </row>
    <row r="759" spans="1:11" s="90" customFormat="1" ht="16.899999999999999" customHeight="1" x14ac:dyDescent="0.25">
      <c r="A759" s="81"/>
      <c r="B759" s="279" t="s">
        <v>196</v>
      </c>
      <c r="C759" s="83">
        <v>4</v>
      </c>
      <c r="D759" s="84" t="s">
        <v>7</v>
      </c>
      <c r="E759" s="280">
        <v>4</v>
      </c>
      <c r="F759" s="86">
        <v>4.26</v>
      </c>
      <c r="G759" s="86"/>
      <c r="H759" s="86">
        <v>1.35</v>
      </c>
      <c r="I759" s="281">
        <f t="shared" si="82"/>
        <v>92.016000000000005</v>
      </c>
      <c r="J759" s="88"/>
      <c r="K759" s="89"/>
    </row>
    <row r="760" spans="1:11" s="90" customFormat="1" ht="16.899999999999999" customHeight="1" x14ac:dyDescent="0.25">
      <c r="A760" s="81"/>
      <c r="B760" s="279"/>
      <c r="C760" s="83">
        <v>1</v>
      </c>
      <c r="D760" s="84" t="s">
        <v>7</v>
      </c>
      <c r="E760" s="280">
        <v>2</v>
      </c>
      <c r="F760" s="86">
        <v>4.26</v>
      </c>
      <c r="G760" s="86"/>
      <c r="H760" s="86">
        <v>1.35</v>
      </c>
      <c r="I760" s="281">
        <f t="shared" si="82"/>
        <v>11.502000000000001</v>
      </c>
      <c r="J760" s="88"/>
      <c r="K760" s="89"/>
    </row>
    <row r="761" spans="1:11" s="90" customFormat="1" ht="16.899999999999999" customHeight="1" x14ac:dyDescent="0.25">
      <c r="A761" s="81"/>
      <c r="B761" s="279" t="s">
        <v>197</v>
      </c>
      <c r="C761" s="83">
        <v>4</v>
      </c>
      <c r="D761" s="84" t="s">
        <v>7</v>
      </c>
      <c r="E761" s="280">
        <v>12</v>
      </c>
      <c r="F761" s="86">
        <v>4.26</v>
      </c>
      <c r="G761" s="86"/>
      <c r="H761" s="86">
        <v>1.5</v>
      </c>
      <c r="I761" s="281">
        <f t="shared" si="82"/>
        <v>306.71999999999997</v>
      </c>
      <c r="J761" s="88"/>
      <c r="K761" s="89"/>
    </row>
    <row r="762" spans="1:11" s="90" customFormat="1" ht="16.899999999999999" customHeight="1" x14ac:dyDescent="0.25">
      <c r="A762" s="81"/>
      <c r="B762" s="279"/>
      <c r="C762" s="83">
        <v>4</v>
      </c>
      <c r="D762" s="84" t="s">
        <v>7</v>
      </c>
      <c r="E762" s="280">
        <v>6</v>
      </c>
      <c r="F762" s="86">
        <v>4.26</v>
      </c>
      <c r="G762" s="86"/>
      <c r="H762" s="86">
        <v>1.5</v>
      </c>
      <c r="I762" s="281">
        <f t="shared" si="82"/>
        <v>153.35999999999999</v>
      </c>
      <c r="J762" s="88"/>
      <c r="K762" s="89"/>
    </row>
    <row r="763" spans="1:11" s="90" customFormat="1" ht="16.899999999999999" customHeight="1" x14ac:dyDescent="0.25">
      <c r="A763" s="81"/>
      <c r="B763" s="279" t="s">
        <v>198</v>
      </c>
      <c r="C763" s="83">
        <v>4</v>
      </c>
      <c r="D763" s="84" t="s">
        <v>7</v>
      </c>
      <c r="E763" s="280">
        <v>4</v>
      </c>
      <c r="F763" s="86">
        <v>4.26</v>
      </c>
      <c r="G763" s="86"/>
      <c r="H763" s="86">
        <v>1</v>
      </c>
      <c r="I763" s="281">
        <f t="shared" si="82"/>
        <v>68.16</v>
      </c>
      <c r="J763" s="88"/>
      <c r="K763" s="89"/>
    </row>
    <row r="764" spans="1:11" s="90" customFormat="1" ht="16.899999999999999" customHeight="1" x14ac:dyDescent="0.25">
      <c r="A764" s="81"/>
      <c r="B764" s="279"/>
      <c r="C764" s="83">
        <v>4</v>
      </c>
      <c r="D764" s="84" t="s">
        <v>7</v>
      </c>
      <c r="E764" s="280">
        <v>2</v>
      </c>
      <c r="F764" s="86">
        <v>4.26</v>
      </c>
      <c r="G764" s="86"/>
      <c r="H764" s="86">
        <v>1</v>
      </c>
      <c r="I764" s="281">
        <f t="shared" si="82"/>
        <v>34.08</v>
      </c>
      <c r="J764" s="88"/>
      <c r="K764" s="89"/>
    </row>
    <row r="765" spans="1:11" s="90" customFormat="1" ht="16.899999999999999" customHeight="1" x14ac:dyDescent="0.25">
      <c r="A765" s="81"/>
      <c r="B765" s="279" t="s">
        <v>199</v>
      </c>
      <c r="C765" s="83">
        <v>72</v>
      </c>
      <c r="D765" s="84" t="s">
        <v>7</v>
      </c>
      <c r="E765" s="280">
        <v>-1</v>
      </c>
      <c r="F765" s="86">
        <v>0.9</v>
      </c>
      <c r="G765" s="86"/>
      <c r="H765" s="86">
        <v>2.1</v>
      </c>
      <c r="I765" s="281">
        <f t="shared" si="82"/>
        <v>-136.08000000000001</v>
      </c>
      <c r="J765" s="88"/>
      <c r="K765" s="89"/>
    </row>
    <row r="766" spans="1:11" s="90" customFormat="1" ht="16.899999999999999" customHeight="1" x14ac:dyDescent="0.25">
      <c r="A766" s="81"/>
      <c r="B766" s="279" t="s">
        <v>161</v>
      </c>
      <c r="C766" s="83">
        <v>72</v>
      </c>
      <c r="D766" s="84" t="s">
        <v>7</v>
      </c>
      <c r="E766" s="280">
        <v>-1</v>
      </c>
      <c r="F766" s="86">
        <v>1.35</v>
      </c>
      <c r="G766" s="86"/>
      <c r="H766" s="86">
        <v>1.35</v>
      </c>
      <c r="I766" s="281">
        <f t="shared" si="82"/>
        <v>-131.22</v>
      </c>
      <c r="J766" s="88"/>
      <c r="K766" s="89"/>
    </row>
    <row r="767" spans="1:11" s="90" customFormat="1" ht="16.899999999999999" customHeight="1" x14ac:dyDescent="0.25">
      <c r="A767" s="81"/>
      <c r="B767" s="279" t="s">
        <v>162</v>
      </c>
      <c r="C767" s="83">
        <v>72</v>
      </c>
      <c r="D767" s="84" t="s">
        <v>7</v>
      </c>
      <c r="E767" s="280">
        <v>-1</v>
      </c>
      <c r="F767" s="86">
        <v>0.9</v>
      </c>
      <c r="G767" s="86"/>
      <c r="H767" s="86">
        <v>1.35</v>
      </c>
      <c r="I767" s="281">
        <f t="shared" si="82"/>
        <v>-87.48</v>
      </c>
      <c r="J767" s="88"/>
      <c r="K767" s="89"/>
    </row>
    <row r="768" spans="1:11" s="90" customFormat="1" ht="16.899999999999999" customHeight="1" x14ac:dyDescent="0.25">
      <c r="A768" s="81"/>
      <c r="B768" s="279" t="s">
        <v>163</v>
      </c>
      <c r="C768" s="83">
        <v>72</v>
      </c>
      <c r="D768" s="84" t="s">
        <v>7</v>
      </c>
      <c r="E768" s="280">
        <v>-1</v>
      </c>
      <c r="F768" s="86">
        <v>0.9</v>
      </c>
      <c r="G768" s="86"/>
      <c r="H768" s="86">
        <v>1.05</v>
      </c>
      <c r="I768" s="281">
        <f t="shared" si="82"/>
        <v>-68.040000000000006</v>
      </c>
      <c r="J768" s="88"/>
      <c r="K768" s="89"/>
    </row>
    <row r="769" spans="1:11" s="90" customFormat="1" ht="16.899999999999999" customHeight="1" x14ac:dyDescent="0.25">
      <c r="A769" s="81"/>
      <c r="B769" s="279" t="s">
        <v>170</v>
      </c>
      <c r="C769" s="83">
        <v>4</v>
      </c>
      <c r="D769" s="84" t="s">
        <v>7</v>
      </c>
      <c r="E769" s="280">
        <v>-18</v>
      </c>
      <c r="F769" s="86">
        <v>4.26</v>
      </c>
      <c r="G769" s="86"/>
      <c r="H769" s="86">
        <v>1.35</v>
      </c>
      <c r="I769" s="281">
        <f t="shared" si="82"/>
        <v>-414.072</v>
      </c>
      <c r="J769" s="88"/>
      <c r="K769" s="89"/>
    </row>
    <row r="770" spans="1:11" s="90" customFormat="1" ht="16.899999999999999" customHeight="1" x14ac:dyDescent="0.25">
      <c r="A770" s="81"/>
      <c r="B770" s="279" t="s">
        <v>192</v>
      </c>
      <c r="C770" s="83">
        <v>4</v>
      </c>
      <c r="D770" s="84" t="s">
        <v>7</v>
      </c>
      <c r="E770" s="280">
        <v>1</v>
      </c>
      <c r="F770" s="86">
        <v>60.38</v>
      </c>
      <c r="G770" s="86"/>
      <c r="H770" s="133">
        <v>0.9</v>
      </c>
      <c r="I770" s="281">
        <f t="shared" si="82"/>
        <v>217.36800000000002</v>
      </c>
      <c r="J770" s="88"/>
      <c r="K770" s="89"/>
    </row>
    <row r="771" spans="1:11" s="90" customFormat="1" ht="16.899999999999999" customHeight="1" x14ac:dyDescent="0.25">
      <c r="A771" s="81"/>
      <c r="B771" s="279" t="s">
        <v>191</v>
      </c>
      <c r="C771" s="83">
        <v>4</v>
      </c>
      <c r="D771" s="84" t="s">
        <v>7</v>
      </c>
      <c r="E771" s="280">
        <v>-1</v>
      </c>
      <c r="F771" s="86">
        <v>2.5299999999999998</v>
      </c>
      <c r="G771" s="86"/>
      <c r="H771" s="86">
        <v>1</v>
      </c>
      <c r="I771" s="281">
        <f t="shared" si="82"/>
        <v>-10.119999999999999</v>
      </c>
      <c r="J771" s="88"/>
      <c r="K771" s="89"/>
    </row>
    <row r="772" spans="1:11" s="90" customFormat="1" ht="16.899999999999999" customHeight="1" x14ac:dyDescent="0.25">
      <c r="A772" s="81"/>
      <c r="B772" s="279" t="s">
        <v>145</v>
      </c>
      <c r="C772" s="83">
        <v>4</v>
      </c>
      <c r="D772" s="84" t="s">
        <v>7</v>
      </c>
      <c r="E772" s="280">
        <v>1</v>
      </c>
      <c r="F772" s="86">
        <v>19.46</v>
      </c>
      <c r="G772" s="86"/>
      <c r="H772" s="86">
        <v>2.5499999999999998</v>
      </c>
      <c r="I772" s="281">
        <f t="shared" si="82"/>
        <v>198.49199999999999</v>
      </c>
      <c r="J772" s="88"/>
      <c r="K772" s="89"/>
    </row>
    <row r="773" spans="1:11" s="90" customFormat="1" ht="16.899999999999999" customHeight="1" x14ac:dyDescent="0.25">
      <c r="A773" s="81"/>
      <c r="B773" s="279" t="s">
        <v>146</v>
      </c>
      <c r="C773" s="83">
        <v>4</v>
      </c>
      <c r="D773" s="84" t="s">
        <v>7</v>
      </c>
      <c r="E773" s="280">
        <v>-1</v>
      </c>
      <c r="F773" s="86">
        <v>0.9</v>
      </c>
      <c r="G773" s="86"/>
      <c r="H773" s="86">
        <v>2.1</v>
      </c>
      <c r="I773" s="281">
        <f t="shared" si="82"/>
        <v>-7.5600000000000005</v>
      </c>
      <c r="J773" s="88"/>
      <c r="K773" s="89"/>
    </row>
    <row r="774" spans="1:11" s="90" customFormat="1" ht="16.899999999999999" customHeight="1" x14ac:dyDescent="0.25">
      <c r="A774" s="81"/>
      <c r="B774" s="279" t="s">
        <v>147</v>
      </c>
      <c r="C774" s="83">
        <v>4</v>
      </c>
      <c r="D774" s="84" t="s">
        <v>7</v>
      </c>
      <c r="E774" s="280">
        <v>1</v>
      </c>
      <c r="F774" s="86">
        <v>19</v>
      </c>
      <c r="G774" s="86"/>
      <c r="H774" s="86">
        <v>0.45</v>
      </c>
      <c r="I774" s="281">
        <f t="shared" si="82"/>
        <v>34.200000000000003</v>
      </c>
      <c r="J774" s="88"/>
      <c r="K774" s="89"/>
    </row>
    <row r="775" spans="1:11" s="90" customFormat="1" ht="16.899999999999999" customHeight="1" x14ac:dyDescent="0.25">
      <c r="A775" s="81"/>
      <c r="B775" s="279" t="s">
        <v>193</v>
      </c>
      <c r="C775" s="83">
        <v>1</v>
      </c>
      <c r="D775" s="84" t="s">
        <v>7</v>
      </c>
      <c r="E775" s="280">
        <v>1</v>
      </c>
      <c r="F775" s="86">
        <v>35.340000000000003</v>
      </c>
      <c r="G775" s="86"/>
      <c r="H775" s="86">
        <v>1</v>
      </c>
      <c r="I775" s="281">
        <f t="shared" si="82"/>
        <v>35.340000000000003</v>
      </c>
      <c r="J775" s="88"/>
      <c r="K775" s="89"/>
    </row>
    <row r="776" spans="1:11" s="90" customFormat="1" ht="16.899999999999999" customHeight="1" x14ac:dyDescent="0.25">
      <c r="A776" s="81"/>
      <c r="B776" s="279" t="s">
        <v>145</v>
      </c>
      <c r="C776" s="83">
        <v>1</v>
      </c>
      <c r="D776" s="84" t="s">
        <v>7</v>
      </c>
      <c r="E776" s="280">
        <v>1</v>
      </c>
      <c r="F776" s="86">
        <v>19.46</v>
      </c>
      <c r="G776" s="86"/>
      <c r="H776" s="86">
        <v>2.5499999999999998</v>
      </c>
      <c r="I776" s="281">
        <f t="shared" si="82"/>
        <v>49.622999999999998</v>
      </c>
      <c r="J776" s="88"/>
      <c r="K776" s="89"/>
    </row>
    <row r="777" spans="1:11" s="90" customFormat="1" ht="16.899999999999999" customHeight="1" x14ac:dyDescent="0.25">
      <c r="A777" s="81"/>
      <c r="B777" s="279" t="s">
        <v>146</v>
      </c>
      <c r="C777" s="83">
        <v>1</v>
      </c>
      <c r="D777" s="84" t="s">
        <v>7</v>
      </c>
      <c r="E777" s="280">
        <v>-1</v>
      </c>
      <c r="F777" s="86">
        <v>0.9</v>
      </c>
      <c r="G777" s="86"/>
      <c r="H777" s="86">
        <v>2.1</v>
      </c>
      <c r="I777" s="281">
        <f t="shared" si="82"/>
        <v>-1.8900000000000001</v>
      </c>
      <c r="J777" s="88"/>
      <c r="K777" s="89"/>
    </row>
    <row r="778" spans="1:11" s="90" customFormat="1" ht="16.899999999999999" customHeight="1" x14ac:dyDescent="0.25">
      <c r="A778" s="81"/>
      <c r="B778" s="279" t="s">
        <v>147</v>
      </c>
      <c r="C778" s="83">
        <v>1</v>
      </c>
      <c r="D778" s="84" t="s">
        <v>7</v>
      </c>
      <c r="E778" s="280">
        <v>1</v>
      </c>
      <c r="F778" s="86">
        <v>19</v>
      </c>
      <c r="G778" s="86"/>
      <c r="H778" s="86">
        <v>0.45</v>
      </c>
      <c r="I778" s="281">
        <f t="shared" si="82"/>
        <v>8.5500000000000007</v>
      </c>
      <c r="J778" s="88"/>
      <c r="K778" s="89"/>
    </row>
    <row r="779" spans="1:11" s="90" customFormat="1" ht="16.899999999999999" customHeight="1" x14ac:dyDescent="0.25">
      <c r="A779" s="81"/>
      <c r="B779" s="279" t="s">
        <v>153</v>
      </c>
      <c r="C779" s="83">
        <v>72</v>
      </c>
      <c r="D779" s="84" t="s">
        <v>7</v>
      </c>
      <c r="E779" s="280">
        <v>1</v>
      </c>
      <c r="F779" s="86">
        <v>0.9</v>
      </c>
      <c r="G779" s="86">
        <v>0.45</v>
      </c>
      <c r="H779" s="86"/>
      <c r="I779" s="281">
        <f t="shared" si="82"/>
        <v>29.16</v>
      </c>
      <c r="J779" s="88"/>
      <c r="K779" s="89"/>
    </row>
    <row r="780" spans="1:11" s="90" customFormat="1" ht="16.899999999999999" customHeight="1" x14ac:dyDescent="0.25">
      <c r="A780" s="81"/>
      <c r="B780" s="279" t="s">
        <v>152</v>
      </c>
      <c r="C780" s="83">
        <v>36</v>
      </c>
      <c r="D780" s="84" t="s">
        <v>7</v>
      </c>
      <c r="E780" s="280">
        <v>1</v>
      </c>
      <c r="F780" s="86">
        <v>3.16</v>
      </c>
      <c r="G780" s="86">
        <v>0.45</v>
      </c>
      <c r="H780" s="86"/>
      <c r="I780" s="281">
        <f t="shared" ref="I780:I783" si="84">PRODUCT(C780:H780)</f>
        <v>51.192</v>
      </c>
      <c r="J780" s="88"/>
      <c r="K780" s="89"/>
    </row>
    <row r="781" spans="1:11" s="90" customFormat="1" ht="16.899999999999999" customHeight="1" x14ac:dyDescent="0.25">
      <c r="A781" s="81"/>
      <c r="B781" s="279" t="s">
        <v>154</v>
      </c>
      <c r="C781" s="83">
        <v>36</v>
      </c>
      <c r="D781" s="84" t="s">
        <v>7</v>
      </c>
      <c r="E781" s="280">
        <v>1</v>
      </c>
      <c r="F781" s="86">
        <v>1.35</v>
      </c>
      <c r="G781" s="86">
        <v>0.45</v>
      </c>
      <c r="H781" s="86"/>
      <c r="I781" s="281">
        <f t="shared" si="84"/>
        <v>21.87</v>
      </c>
      <c r="J781" s="88"/>
      <c r="K781" s="89"/>
    </row>
    <row r="782" spans="1:11" s="90" customFormat="1" ht="16.899999999999999" customHeight="1" x14ac:dyDescent="0.25">
      <c r="A782" s="81"/>
      <c r="B782" s="279" t="s">
        <v>155</v>
      </c>
      <c r="C782" s="83">
        <v>36</v>
      </c>
      <c r="D782" s="84" t="s">
        <v>7</v>
      </c>
      <c r="E782" s="280">
        <v>1</v>
      </c>
      <c r="F782" s="86">
        <v>1.36</v>
      </c>
      <c r="G782" s="86">
        <v>0.45</v>
      </c>
      <c r="H782" s="86"/>
      <c r="I782" s="281">
        <f t="shared" si="84"/>
        <v>22.032</v>
      </c>
      <c r="J782" s="88"/>
      <c r="K782" s="89"/>
    </row>
    <row r="783" spans="1:11" s="90" customFormat="1" ht="16.899999999999999" customHeight="1" x14ac:dyDescent="0.25">
      <c r="A783" s="81"/>
      <c r="B783" s="279" t="s">
        <v>180</v>
      </c>
      <c r="C783" s="83">
        <v>5</v>
      </c>
      <c r="D783" s="84" t="s">
        <v>7</v>
      </c>
      <c r="E783" s="280">
        <v>1</v>
      </c>
      <c r="F783" s="86">
        <v>1.36</v>
      </c>
      <c r="G783" s="86">
        <v>0.45</v>
      </c>
      <c r="H783" s="86"/>
      <c r="I783" s="281">
        <f t="shared" si="84"/>
        <v>3.0600000000000005</v>
      </c>
      <c r="J783" s="88"/>
      <c r="K783" s="89"/>
    </row>
    <row r="784" spans="1:11" s="90" customFormat="1" ht="16.899999999999999" customHeight="1" x14ac:dyDescent="0.25">
      <c r="A784" s="81"/>
      <c r="B784" s="279" t="s">
        <v>148</v>
      </c>
      <c r="C784" s="83">
        <v>1</v>
      </c>
      <c r="D784" s="84" t="s">
        <v>7</v>
      </c>
      <c r="E784" s="280">
        <v>2</v>
      </c>
      <c r="F784" s="86">
        <v>206.3</v>
      </c>
      <c r="G784" s="86"/>
      <c r="H784" s="86">
        <v>1.5</v>
      </c>
      <c r="I784" s="281">
        <f t="shared" ref="I784:I793" si="85">PRODUCT(C784:H784)</f>
        <v>618.90000000000009</v>
      </c>
      <c r="J784" s="88"/>
      <c r="K784" s="89"/>
    </row>
    <row r="785" spans="1:11" s="90" customFormat="1" ht="16.899999999999999" customHeight="1" x14ac:dyDescent="0.25">
      <c r="A785" s="81"/>
      <c r="B785" s="279" t="s">
        <v>680</v>
      </c>
      <c r="C785" s="83">
        <v>-1</v>
      </c>
      <c r="D785" s="84" t="s">
        <v>7</v>
      </c>
      <c r="E785" s="280">
        <v>1</v>
      </c>
      <c r="F785" s="86">
        <v>64</v>
      </c>
      <c r="G785" s="86"/>
      <c r="H785" s="86">
        <v>1.5</v>
      </c>
      <c r="I785" s="281">
        <f t="shared" si="85"/>
        <v>-96</v>
      </c>
      <c r="J785" s="88"/>
      <c r="K785" s="89"/>
    </row>
    <row r="786" spans="1:11" s="90" customFormat="1" ht="16.899999999999999" customHeight="1" x14ac:dyDescent="0.25">
      <c r="A786" s="81"/>
      <c r="B786" s="279" t="s">
        <v>149</v>
      </c>
      <c r="C786" s="83">
        <v>1</v>
      </c>
      <c r="D786" s="84" t="s">
        <v>7</v>
      </c>
      <c r="E786" s="280">
        <v>35</v>
      </c>
      <c r="F786" s="86">
        <v>2.06</v>
      </c>
      <c r="G786" s="86"/>
      <c r="H786" s="86">
        <v>0.6</v>
      </c>
      <c r="I786" s="281">
        <f t="shared" si="85"/>
        <v>43.260000000000005</v>
      </c>
      <c r="J786" s="88"/>
      <c r="K786" s="89"/>
    </row>
    <row r="787" spans="1:11" s="90" customFormat="1" ht="16.899999999999999" customHeight="1" x14ac:dyDescent="0.25">
      <c r="A787" s="81"/>
      <c r="B787" s="279" t="s">
        <v>150</v>
      </c>
      <c r="C787" s="83">
        <v>1</v>
      </c>
      <c r="D787" s="84" t="s">
        <v>7</v>
      </c>
      <c r="E787" s="280">
        <v>35</v>
      </c>
      <c r="F787" s="86">
        <v>0.8</v>
      </c>
      <c r="G787" s="86">
        <v>0.23</v>
      </c>
      <c r="H787" s="86"/>
      <c r="I787" s="281">
        <f t="shared" si="85"/>
        <v>6.44</v>
      </c>
      <c r="J787" s="88"/>
      <c r="K787" s="89"/>
    </row>
    <row r="788" spans="1:11" s="90" customFormat="1" ht="16.899999999999999" customHeight="1" x14ac:dyDescent="0.25">
      <c r="A788" s="81"/>
      <c r="B788" s="279" t="s">
        <v>237</v>
      </c>
      <c r="C788" s="83">
        <v>1</v>
      </c>
      <c r="D788" s="84" t="s">
        <v>7</v>
      </c>
      <c r="E788" s="280">
        <v>-2</v>
      </c>
      <c r="F788" s="86">
        <v>3.6</v>
      </c>
      <c r="G788" s="86"/>
      <c r="H788" s="86">
        <v>1.6</v>
      </c>
      <c r="I788" s="281">
        <f t="shared" si="85"/>
        <v>-11.520000000000001</v>
      </c>
      <c r="J788" s="88"/>
      <c r="K788" s="89"/>
    </row>
    <row r="789" spans="1:11" s="90" customFormat="1" ht="16.899999999999999" customHeight="1" x14ac:dyDescent="0.25">
      <c r="A789" s="81"/>
      <c r="B789" s="279" t="s">
        <v>238</v>
      </c>
      <c r="C789" s="83">
        <v>1</v>
      </c>
      <c r="D789" s="84" t="s">
        <v>7</v>
      </c>
      <c r="E789" s="280">
        <v>-2</v>
      </c>
      <c r="F789" s="86">
        <v>1</v>
      </c>
      <c r="G789" s="86"/>
      <c r="H789" s="86">
        <v>1.6</v>
      </c>
      <c r="I789" s="281">
        <f t="shared" si="85"/>
        <v>-3.2</v>
      </c>
      <c r="J789" s="88"/>
      <c r="K789" s="89"/>
    </row>
    <row r="790" spans="1:11" s="65" customFormat="1" ht="16.899999999999999" customHeight="1" x14ac:dyDescent="0.25">
      <c r="A790" s="71"/>
      <c r="B790" s="72" t="s">
        <v>132</v>
      </c>
      <c r="C790" s="58">
        <v>1</v>
      </c>
      <c r="D790" s="59" t="s">
        <v>7</v>
      </c>
      <c r="E790" s="60">
        <v>1</v>
      </c>
      <c r="F790" s="61">
        <v>15.34</v>
      </c>
      <c r="G790" s="61"/>
      <c r="H790" s="61">
        <v>2.5499999999999998</v>
      </c>
      <c r="I790" s="281">
        <f t="shared" si="85"/>
        <v>39.116999999999997</v>
      </c>
      <c r="J790" s="64"/>
    </row>
    <row r="791" spans="1:11" s="65" customFormat="1" ht="16.899999999999999" customHeight="1" x14ac:dyDescent="0.25">
      <c r="A791" s="71"/>
      <c r="B791" s="72" t="s">
        <v>130</v>
      </c>
      <c r="C791" s="58">
        <v>1</v>
      </c>
      <c r="D791" s="59" t="s">
        <v>7</v>
      </c>
      <c r="E791" s="60">
        <v>-1</v>
      </c>
      <c r="F791" s="61">
        <v>1</v>
      </c>
      <c r="G791" s="61"/>
      <c r="H791" s="61">
        <v>2.1</v>
      </c>
      <c r="I791" s="281">
        <f t="shared" si="85"/>
        <v>-2.1</v>
      </c>
      <c r="J791" s="64"/>
    </row>
    <row r="792" spans="1:11" s="65" customFormat="1" ht="16.899999999999999" customHeight="1" x14ac:dyDescent="0.25">
      <c r="A792" s="71"/>
      <c r="B792" s="72" t="s">
        <v>133</v>
      </c>
      <c r="C792" s="58">
        <v>1</v>
      </c>
      <c r="D792" s="59" t="s">
        <v>7</v>
      </c>
      <c r="E792" s="60">
        <v>1</v>
      </c>
      <c r="F792" s="61">
        <v>14.42</v>
      </c>
      <c r="G792" s="61"/>
      <c r="H792" s="61">
        <v>0.3</v>
      </c>
      <c r="I792" s="281">
        <f t="shared" si="85"/>
        <v>4.3259999999999996</v>
      </c>
      <c r="J792" s="64"/>
    </row>
    <row r="793" spans="1:11" s="65" customFormat="1" ht="16.899999999999999" customHeight="1" x14ac:dyDescent="0.25">
      <c r="A793" s="71"/>
      <c r="B793" s="72" t="s">
        <v>134</v>
      </c>
      <c r="C793" s="58">
        <v>1</v>
      </c>
      <c r="D793" s="59" t="s">
        <v>7</v>
      </c>
      <c r="E793" s="60">
        <v>1</v>
      </c>
      <c r="F793" s="61">
        <v>14.88</v>
      </c>
      <c r="G793" s="61">
        <v>0.12</v>
      </c>
      <c r="H793" s="61"/>
      <c r="I793" s="281">
        <f t="shared" si="85"/>
        <v>1.7856000000000001</v>
      </c>
      <c r="J793" s="64"/>
    </row>
    <row r="794" spans="1:11" s="65" customFormat="1" ht="16.899999999999999" customHeight="1" x14ac:dyDescent="0.25">
      <c r="A794" s="71"/>
      <c r="B794" s="72"/>
      <c r="C794" s="58"/>
      <c r="D794" s="59"/>
      <c r="E794" s="60"/>
      <c r="F794" s="61"/>
      <c r="G794" s="204"/>
      <c r="H794" s="61" t="s">
        <v>8</v>
      </c>
      <c r="I794" s="63">
        <f>SUM(I752:I793)</f>
        <v>4495.4885999999988</v>
      </c>
      <c r="J794" s="64"/>
    </row>
    <row r="795" spans="1:11" s="65" customFormat="1" ht="16.899999999999999" customHeight="1" x14ac:dyDescent="0.25">
      <c r="A795" s="71"/>
      <c r="B795" s="72"/>
      <c r="C795" s="58"/>
      <c r="D795" s="59"/>
      <c r="E795" s="60"/>
      <c r="F795" s="61"/>
      <c r="G795" s="204"/>
      <c r="H795" s="66" t="s">
        <v>9</v>
      </c>
      <c r="I795" s="67">
        <v>4495.5</v>
      </c>
      <c r="J795" s="68" t="s">
        <v>625</v>
      </c>
    </row>
    <row r="796" spans="1:11" s="69" customFormat="1" ht="145.9" customHeight="1" x14ac:dyDescent="0.25">
      <c r="A796" s="39">
        <v>58</v>
      </c>
      <c r="B796" s="70" t="s">
        <v>674</v>
      </c>
      <c r="C796" s="58"/>
      <c r="D796" s="59"/>
      <c r="E796" s="60"/>
      <c r="F796" s="61"/>
      <c r="G796" s="61"/>
      <c r="H796" s="61"/>
      <c r="I796" s="63"/>
      <c r="J796" s="64"/>
    </row>
    <row r="797" spans="1:11" s="69" customFormat="1" ht="16.899999999999999" customHeight="1" x14ac:dyDescent="0.25">
      <c r="A797" s="71"/>
      <c r="B797" s="70" t="s">
        <v>513</v>
      </c>
      <c r="C797" s="58">
        <v>3</v>
      </c>
      <c r="D797" s="59" t="s">
        <v>7</v>
      </c>
      <c r="E797" s="60">
        <v>1</v>
      </c>
      <c r="F797" s="61"/>
      <c r="G797" s="61"/>
      <c r="H797" s="61"/>
      <c r="I797" s="63">
        <f>PRODUCT(C797:H797)</f>
        <v>3</v>
      </c>
      <c r="J797" s="64"/>
    </row>
    <row r="798" spans="1:11" s="69" customFormat="1" ht="16.899999999999999" customHeight="1" x14ac:dyDescent="0.25">
      <c r="A798" s="71"/>
      <c r="B798" s="70" t="s">
        <v>514</v>
      </c>
      <c r="C798" s="58">
        <v>1</v>
      </c>
      <c r="D798" s="59" t="s">
        <v>7</v>
      </c>
      <c r="E798" s="60">
        <v>1</v>
      </c>
      <c r="F798" s="61"/>
      <c r="G798" s="61"/>
      <c r="H798" s="61"/>
      <c r="I798" s="63">
        <f>PRODUCT(C798:H798)</f>
        <v>1</v>
      </c>
      <c r="J798" s="64"/>
    </row>
    <row r="799" spans="1:11" s="69" customFormat="1" ht="16.899999999999999" customHeight="1" x14ac:dyDescent="0.25">
      <c r="A799" s="71"/>
      <c r="B799" s="70" t="s">
        <v>515</v>
      </c>
      <c r="C799" s="58">
        <v>1</v>
      </c>
      <c r="D799" s="59" t="s">
        <v>7</v>
      </c>
      <c r="E799" s="60">
        <v>1</v>
      </c>
      <c r="F799" s="61"/>
      <c r="G799" s="61"/>
      <c r="H799" s="61"/>
      <c r="I799" s="63">
        <f>PRODUCT(C799:H799)</f>
        <v>1</v>
      </c>
      <c r="J799" s="64"/>
    </row>
    <row r="800" spans="1:11" s="69" customFormat="1" ht="16.899999999999999" customHeight="1" x14ac:dyDescent="0.25">
      <c r="A800" s="71"/>
      <c r="B800" s="70" t="s">
        <v>516</v>
      </c>
      <c r="C800" s="58">
        <v>2</v>
      </c>
      <c r="D800" s="59" t="s">
        <v>7</v>
      </c>
      <c r="E800" s="60">
        <v>1</v>
      </c>
      <c r="F800" s="61"/>
      <c r="G800" s="61"/>
      <c r="H800" s="61"/>
      <c r="I800" s="63">
        <f>PRODUCT(C800:H800)</f>
        <v>2</v>
      </c>
      <c r="J800" s="64"/>
    </row>
    <row r="801" spans="1:16" s="69" customFormat="1" ht="16.899999999999999" customHeight="1" x14ac:dyDescent="0.25">
      <c r="A801" s="71"/>
      <c r="B801" s="70"/>
      <c r="C801" s="58"/>
      <c r="D801" s="59"/>
      <c r="E801" s="60"/>
      <c r="F801" s="61"/>
      <c r="G801" s="61"/>
      <c r="H801" s="66" t="s">
        <v>8</v>
      </c>
      <c r="I801" s="67">
        <f>SUM(I797:I800)</f>
        <v>7</v>
      </c>
      <c r="J801" s="199" t="s">
        <v>1</v>
      </c>
    </row>
    <row r="802" spans="1:16" s="131" customFormat="1" ht="63" x14ac:dyDescent="0.25">
      <c r="A802" s="39">
        <v>59</v>
      </c>
      <c r="B802" s="150" t="s">
        <v>222</v>
      </c>
      <c r="C802" s="176"/>
      <c r="D802" s="177"/>
      <c r="E802" s="178"/>
      <c r="F802" s="179"/>
      <c r="G802" s="179"/>
      <c r="H802" s="310"/>
      <c r="I802" s="311"/>
      <c r="J802" s="301"/>
      <c r="K802" s="181"/>
      <c r="L802" s="181"/>
      <c r="M802" s="181"/>
      <c r="N802" s="181"/>
      <c r="O802" s="181"/>
      <c r="P802" s="181"/>
    </row>
    <row r="803" spans="1:16" s="131" customFormat="1" ht="16.899999999999999" customHeight="1" x14ac:dyDescent="0.25">
      <c r="A803" s="39"/>
      <c r="B803" s="150" t="s">
        <v>223</v>
      </c>
      <c r="C803" s="176">
        <v>1</v>
      </c>
      <c r="D803" s="177" t="s">
        <v>7</v>
      </c>
      <c r="E803" s="178">
        <v>72</v>
      </c>
      <c r="F803" s="179"/>
      <c r="G803" s="179"/>
      <c r="H803" s="179"/>
      <c r="I803" s="130">
        <f>PRODUCT(C803:H803)</f>
        <v>72</v>
      </c>
      <c r="J803" s="301"/>
      <c r="K803" s="181"/>
      <c r="L803" s="181"/>
      <c r="M803" s="181"/>
      <c r="N803" s="181"/>
      <c r="O803" s="181"/>
      <c r="P803" s="181"/>
    </row>
    <row r="804" spans="1:16" s="131" customFormat="1" ht="16.899999999999999" customHeight="1" x14ac:dyDescent="0.25">
      <c r="A804" s="39"/>
      <c r="B804" s="150"/>
      <c r="C804" s="176"/>
      <c r="D804" s="177"/>
      <c r="E804" s="178"/>
      <c r="F804" s="179"/>
      <c r="G804" s="179"/>
      <c r="H804" s="226" t="s">
        <v>8</v>
      </c>
      <c r="I804" s="148">
        <f>SUM(I803)</f>
        <v>72</v>
      </c>
      <c r="J804" s="301" t="s">
        <v>1</v>
      </c>
      <c r="K804" s="181"/>
      <c r="L804" s="181"/>
      <c r="M804" s="181"/>
      <c r="N804" s="181"/>
      <c r="O804" s="181"/>
      <c r="P804" s="181"/>
    </row>
    <row r="805" spans="1:16" s="338" customFormat="1" ht="94.5" x14ac:dyDescent="0.25">
      <c r="A805" s="122">
        <v>60</v>
      </c>
      <c r="B805" s="146" t="s">
        <v>128</v>
      </c>
      <c r="C805" s="333"/>
      <c r="D805" s="334"/>
      <c r="E805" s="335"/>
      <c r="F805" s="321"/>
      <c r="G805" s="321"/>
      <c r="H805" s="321"/>
      <c r="I805" s="336"/>
      <c r="J805" s="324"/>
      <c r="K805" s="337"/>
    </row>
    <row r="806" spans="1:16" s="342" customFormat="1" ht="16.899999999999999" customHeight="1" x14ac:dyDescent="0.25">
      <c r="A806" s="107"/>
      <c r="B806" s="339" t="s">
        <v>129</v>
      </c>
      <c r="C806" s="109">
        <v>1</v>
      </c>
      <c r="D806" s="110" t="s">
        <v>7</v>
      </c>
      <c r="E806" s="111">
        <v>1</v>
      </c>
      <c r="F806" s="112">
        <v>8.5399999999999991</v>
      </c>
      <c r="G806" s="112">
        <v>3.54</v>
      </c>
      <c r="H806" s="112">
        <v>1.3</v>
      </c>
      <c r="I806" s="130">
        <f>PRODUCT(C806:H806)</f>
        <v>39.301079999999999</v>
      </c>
      <c r="J806" s="340"/>
      <c r="K806" s="341"/>
    </row>
    <row r="807" spans="1:16" s="349" customFormat="1" ht="16.899999999999999" customHeight="1" x14ac:dyDescent="0.25">
      <c r="A807" s="107"/>
      <c r="B807" s="343"/>
      <c r="C807" s="344"/>
      <c r="D807" s="345"/>
      <c r="E807" s="346"/>
      <c r="F807" s="347"/>
      <c r="G807" s="120"/>
      <c r="H807" s="112" t="s">
        <v>8</v>
      </c>
      <c r="I807" s="130">
        <f>SUM(I806:I806)</f>
        <v>39.301079999999999</v>
      </c>
      <c r="J807" s="348" t="s">
        <v>21</v>
      </c>
      <c r="K807" s="341"/>
    </row>
    <row r="808" spans="1:16" s="349" customFormat="1" ht="16.899999999999999" customHeight="1" x14ac:dyDescent="0.25">
      <c r="A808" s="107"/>
      <c r="B808" s="350" t="s">
        <v>656</v>
      </c>
      <c r="C808" s="344"/>
      <c r="D808" s="345"/>
      <c r="E808" s="346"/>
      <c r="F808" s="347"/>
      <c r="G808" s="120"/>
      <c r="H808" s="347"/>
      <c r="I808" s="148"/>
      <c r="J808" s="340"/>
      <c r="K808" s="341"/>
    </row>
    <row r="809" spans="1:16" s="349" customFormat="1" ht="16.899999999999999" customHeight="1" x14ac:dyDescent="0.25">
      <c r="A809" s="107"/>
      <c r="B809" s="351" t="s">
        <v>657</v>
      </c>
      <c r="C809" s="344"/>
      <c r="D809" s="345"/>
      <c r="E809" s="346"/>
      <c r="F809" s="97">
        <v>7.86</v>
      </c>
      <c r="G809" s="97"/>
      <c r="H809" s="352" t="s">
        <v>9</v>
      </c>
      <c r="I809" s="247">
        <v>8</v>
      </c>
      <c r="J809" s="68" t="s">
        <v>137</v>
      </c>
      <c r="K809" s="341"/>
    </row>
    <row r="810" spans="1:16" s="349" customFormat="1" ht="16.899999999999999" customHeight="1" x14ac:dyDescent="0.25">
      <c r="A810" s="107"/>
      <c r="B810" s="351"/>
      <c r="C810" s="344"/>
      <c r="D810" s="345"/>
      <c r="E810" s="346"/>
      <c r="F810" s="97"/>
      <c r="G810" s="97"/>
      <c r="H810" s="352"/>
      <c r="I810" s="247"/>
      <c r="J810" s="68"/>
      <c r="K810" s="341"/>
    </row>
    <row r="811" spans="1:16" s="18" customFormat="1" ht="173.25" x14ac:dyDescent="0.25">
      <c r="A811" s="353">
        <v>61</v>
      </c>
      <c r="B811" s="72" t="s">
        <v>142</v>
      </c>
      <c r="C811" s="109"/>
      <c r="D811" s="110"/>
      <c r="E811" s="111"/>
      <c r="F811" s="112"/>
      <c r="G811" s="114"/>
      <c r="H811" s="114"/>
      <c r="I811" s="115"/>
      <c r="J811" s="348"/>
    </row>
    <row r="812" spans="1:16" s="90" customFormat="1" ht="16.899999999999999" customHeight="1" x14ac:dyDescent="0.25">
      <c r="A812" s="81"/>
      <c r="B812" s="82"/>
      <c r="C812" s="83">
        <v>1</v>
      </c>
      <c r="D812" s="84" t="s">
        <v>7</v>
      </c>
      <c r="E812" s="85">
        <v>4</v>
      </c>
      <c r="F812" s="86"/>
      <c r="G812" s="86"/>
      <c r="H812" s="86"/>
      <c r="I812" s="87">
        <f>PRODUCT(C812:H812)</f>
        <v>4</v>
      </c>
      <c r="J812" s="88"/>
      <c r="K812" s="89"/>
    </row>
    <row r="813" spans="1:16" s="55" customFormat="1" ht="16.899999999999999" customHeight="1" x14ac:dyDescent="0.25">
      <c r="A813" s="354"/>
      <c r="B813" s="355"/>
      <c r="C813" s="109"/>
      <c r="D813" s="110"/>
      <c r="E813" s="111"/>
      <c r="F813" s="112"/>
      <c r="G813" s="114"/>
      <c r="H813" s="120" t="s">
        <v>8</v>
      </c>
      <c r="I813" s="356">
        <f>SUM(I812:I812)</f>
        <v>4</v>
      </c>
      <c r="J813" s="340" t="s">
        <v>1</v>
      </c>
    </row>
    <row r="814" spans="1:16" s="65" customFormat="1" ht="173.25" x14ac:dyDescent="0.25">
      <c r="A814" s="74">
        <v>62</v>
      </c>
      <c r="B814" s="357" t="s">
        <v>224</v>
      </c>
      <c r="C814" s="494"/>
      <c r="D814" s="102"/>
      <c r="E814" s="495"/>
      <c r="F814" s="103"/>
      <c r="G814" s="103"/>
      <c r="H814" s="104"/>
      <c r="I814" s="358"/>
      <c r="J814" s="106"/>
    </row>
    <row r="815" spans="1:16" s="90" customFormat="1" ht="16.5" customHeight="1" x14ac:dyDescent="0.25">
      <c r="A815" s="81"/>
      <c r="B815" s="82" t="s">
        <v>391</v>
      </c>
      <c r="C815" s="83">
        <v>1</v>
      </c>
      <c r="D815" s="84" t="s">
        <v>7</v>
      </c>
      <c r="E815" s="85">
        <v>1</v>
      </c>
      <c r="F815" s="86">
        <v>62.74</v>
      </c>
      <c r="G815" s="138">
        <v>1.0149999999999999</v>
      </c>
      <c r="H815" s="86"/>
      <c r="I815" s="87">
        <f>PRODUCT(C815:H815)</f>
        <v>63.681099999999994</v>
      </c>
      <c r="J815" s="88"/>
      <c r="K815" s="89"/>
    </row>
    <row r="816" spans="1:16" s="90" customFormat="1" ht="16.5" customHeight="1" x14ac:dyDescent="0.25">
      <c r="A816" s="81"/>
      <c r="B816" s="82" t="s">
        <v>392</v>
      </c>
      <c r="C816" s="83">
        <v>1</v>
      </c>
      <c r="D816" s="84" t="s">
        <v>7</v>
      </c>
      <c r="E816" s="85">
        <v>1</v>
      </c>
      <c r="F816" s="86">
        <v>60.25</v>
      </c>
      <c r="G816" s="138">
        <v>2.1150000000000002</v>
      </c>
      <c r="H816" s="86"/>
      <c r="I816" s="87">
        <f>PRODUCT(C816:H816)</f>
        <v>127.42875000000001</v>
      </c>
      <c r="J816" s="88"/>
      <c r="K816" s="89"/>
    </row>
    <row r="817" spans="1:11" s="90" customFormat="1" ht="16.5" customHeight="1" x14ac:dyDescent="0.25">
      <c r="A817" s="81"/>
      <c r="B817" s="82" t="s">
        <v>236</v>
      </c>
      <c r="C817" s="83">
        <v>2</v>
      </c>
      <c r="D817" s="84" t="s">
        <v>7</v>
      </c>
      <c r="E817" s="85">
        <v>-9</v>
      </c>
      <c r="F817" s="86">
        <v>2.23</v>
      </c>
      <c r="G817" s="138">
        <v>1.0149999999999999</v>
      </c>
      <c r="H817" s="86"/>
      <c r="I817" s="87">
        <f t="shared" ref="I817:I820" si="86">PRODUCT(C817:H817)</f>
        <v>-40.742099999999994</v>
      </c>
      <c r="J817" s="88"/>
      <c r="K817" s="89"/>
    </row>
    <row r="818" spans="1:11" s="90" customFormat="1" ht="16.5" customHeight="1" x14ac:dyDescent="0.25">
      <c r="A818" s="81"/>
      <c r="B818" s="82" t="s">
        <v>330</v>
      </c>
      <c r="C818" s="83">
        <v>1</v>
      </c>
      <c r="D818" s="84" t="s">
        <v>7</v>
      </c>
      <c r="E818" s="85">
        <v>-5</v>
      </c>
      <c r="F818" s="86">
        <v>2.2999999999999998</v>
      </c>
      <c r="G818" s="138">
        <v>1.0149999999999999</v>
      </c>
      <c r="H818" s="86"/>
      <c r="I818" s="87">
        <f t="shared" si="86"/>
        <v>-11.672499999999999</v>
      </c>
      <c r="J818" s="88"/>
      <c r="K818" s="89"/>
    </row>
    <row r="819" spans="1:11" s="90" customFormat="1" ht="16.5" customHeight="1" x14ac:dyDescent="0.25">
      <c r="A819" s="81"/>
      <c r="B819" s="82" t="s">
        <v>700</v>
      </c>
      <c r="C819" s="83">
        <v>1</v>
      </c>
      <c r="D819" s="84" t="s">
        <v>7</v>
      </c>
      <c r="E819" s="85">
        <v>-18</v>
      </c>
      <c r="F819" s="86">
        <v>1.06</v>
      </c>
      <c r="G819" s="86">
        <v>1.06</v>
      </c>
      <c r="H819" s="86"/>
      <c r="I819" s="87">
        <f t="shared" si="86"/>
        <v>-20.224800000000002</v>
      </c>
      <c r="J819" s="88"/>
      <c r="K819" s="89"/>
    </row>
    <row r="820" spans="1:11" s="90" customFormat="1" ht="16.5" customHeight="1" x14ac:dyDescent="0.25">
      <c r="A820" s="81"/>
      <c r="B820" s="82" t="s">
        <v>701</v>
      </c>
      <c r="C820" s="83">
        <v>1</v>
      </c>
      <c r="D820" s="84" t="s">
        <v>7</v>
      </c>
      <c r="E820" s="85">
        <v>-5</v>
      </c>
      <c r="F820" s="86">
        <v>1.06</v>
      </c>
      <c r="G820" s="86">
        <v>1.06</v>
      </c>
      <c r="H820" s="86"/>
      <c r="I820" s="87">
        <f t="shared" si="86"/>
        <v>-5.6180000000000012</v>
      </c>
      <c r="J820" s="88"/>
      <c r="K820" s="89"/>
    </row>
    <row r="821" spans="1:11" s="90" customFormat="1" ht="16.5" customHeight="1" x14ac:dyDescent="0.25">
      <c r="A821" s="81"/>
      <c r="B821" s="82" t="s">
        <v>393</v>
      </c>
      <c r="C821" s="83">
        <v>1</v>
      </c>
      <c r="D821" s="84" t="s">
        <v>7</v>
      </c>
      <c r="E821" s="85">
        <v>1</v>
      </c>
      <c r="F821" s="86">
        <v>19.989999999999998</v>
      </c>
      <c r="G821" s="86">
        <v>0.6</v>
      </c>
      <c r="H821" s="86"/>
      <c r="I821" s="87">
        <f>PRODUCT(C821:H821)</f>
        <v>11.993999999999998</v>
      </c>
      <c r="J821" s="88"/>
      <c r="K821" s="89"/>
    </row>
    <row r="822" spans="1:11" s="90" customFormat="1" ht="16.5" customHeight="1" x14ac:dyDescent="0.25">
      <c r="A822" s="81"/>
      <c r="B822" s="82" t="s">
        <v>393</v>
      </c>
      <c r="C822" s="83">
        <v>1</v>
      </c>
      <c r="D822" s="84" t="s">
        <v>7</v>
      </c>
      <c r="E822" s="85">
        <v>1</v>
      </c>
      <c r="F822" s="86">
        <v>14.48</v>
      </c>
      <c r="G822" s="86">
        <v>0.6</v>
      </c>
      <c r="H822" s="86"/>
      <c r="I822" s="87">
        <f>PRODUCT(C822:H822)</f>
        <v>8.6880000000000006</v>
      </c>
      <c r="J822" s="88"/>
      <c r="K822" s="89"/>
    </row>
    <row r="823" spans="1:11" s="90" customFormat="1" ht="16.5" customHeight="1" x14ac:dyDescent="0.25">
      <c r="A823" s="81"/>
      <c r="B823" s="82" t="s">
        <v>394</v>
      </c>
      <c r="C823" s="83">
        <v>1</v>
      </c>
      <c r="D823" s="84" t="s">
        <v>7</v>
      </c>
      <c r="E823" s="85">
        <v>4</v>
      </c>
      <c r="F823" s="86">
        <v>3.5</v>
      </c>
      <c r="G823" s="138">
        <v>1.665</v>
      </c>
      <c r="H823" s="86"/>
      <c r="I823" s="87">
        <f>PRODUCT(C823:H823)</f>
        <v>23.310000000000002</v>
      </c>
      <c r="J823" s="88"/>
      <c r="K823" s="89"/>
    </row>
    <row r="824" spans="1:11" s="90" customFormat="1" ht="16.5" customHeight="1" x14ac:dyDescent="0.25">
      <c r="A824" s="81"/>
      <c r="B824" s="82" t="s">
        <v>394</v>
      </c>
      <c r="C824" s="83">
        <v>1</v>
      </c>
      <c r="D824" s="84" t="s">
        <v>7</v>
      </c>
      <c r="E824" s="85">
        <v>4</v>
      </c>
      <c r="F824" s="86">
        <v>5.76</v>
      </c>
      <c r="G824" s="138">
        <v>1.4350000000000001</v>
      </c>
      <c r="H824" s="86"/>
      <c r="I824" s="87">
        <f>PRODUCT(C824:H824)</f>
        <v>33.062399999999997</v>
      </c>
      <c r="J824" s="88"/>
      <c r="K824" s="89"/>
    </row>
    <row r="825" spans="1:11" s="90" customFormat="1" ht="16.5" customHeight="1" x14ac:dyDescent="0.25">
      <c r="A825" s="81"/>
      <c r="B825" s="82" t="s">
        <v>394</v>
      </c>
      <c r="C825" s="83">
        <v>1</v>
      </c>
      <c r="D825" s="84" t="s">
        <v>7</v>
      </c>
      <c r="E825" s="85">
        <v>4</v>
      </c>
      <c r="F825" s="86">
        <v>2.2599999999999998</v>
      </c>
      <c r="G825" s="138">
        <v>5.1749999999999998</v>
      </c>
      <c r="H825" s="86"/>
      <c r="I825" s="87">
        <f>PRODUCT(C825:H825)</f>
        <v>46.781999999999996</v>
      </c>
      <c r="J825" s="88"/>
      <c r="K825" s="89"/>
    </row>
    <row r="826" spans="1:11" s="90" customFormat="1" ht="16.5" customHeight="1" x14ac:dyDescent="0.25">
      <c r="A826" s="81"/>
      <c r="B826" s="82"/>
      <c r="C826" s="83"/>
      <c r="D826" s="84"/>
      <c r="E826" s="85"/>
      <c r="F826" s="86"/>
      <c r="G826" s="133"/>
      <c r="H826" s="86" t="s">
        <v>8</v>
      </c>
      <c r="I826" s="87">
        <f>SUM(I815:I825)</f>
        <v>236.68885</v>
      </c>
      <c r="J826" s="88"/>
      <c r="K826" s="89"/>
    </row>
    <row r="827" spans="1:11" s="175" customFormat="1" ht="16.5" customHeight="1" x14ac:dyDescent="0.25">
      <c r="A827" s="74"/>
      <c r="B827" s="359"/>
      <c r="C827" s="169"/>
      <c r="D827" s="170"/>
      <c r="E827" s="171"/>
      <c r="F827" s="315"/>
      <c r="G827" s="315"/>
      <c r="H827" s="360" t="s">
        <v>9</v>
      </c>
      <c r="I827" s="317">
        <v>236.7</v>
      </c>
      <c r="J827" s="68" t="s">
        <v>625</v>
      </c>
    </row>
    <row r="828" spans="1:11" s="369" customFormat="1" ht="63" x14ac:dyDescent="0.25">
      <c r="A828" s="74">
        <v>63</v>
      </c>
      <c r="B828" s="72" t="s">
        <v>377</v>
      </c>
      <c r="C828" s="58"/>
      <c r="D828" s="59"/>
      <c r="E828" s="60"/>
      <c r="F828" s="61"/>
      <c r="G828" s="61"/>
      <c r="H828" s="61"/>
      <c r="I828" s="368"/>
      <c r="J828" s="64"/>
    </row>
    <row r="829" spans="1:11" s="65" customFormat="1" ht="16.5" customHeight="1" x14ac:dyDescent="0.25">
      <c r="A829" s="74"/>
      <c r="B829" s="72" t="s">
        <v>455</v>
      </c>
      <c r="C829" s="109">
        <v>1</v>
      </c>
      <c r="D829" s="110" t="s">
        <v>7</v>
      </c>
      <c r="E829" s="111">
        <v>1</v>
      </c>
      <c r="F829" s="112"/>
      <c r="G829" s="112"/>
      <c r="H829" s="114"/>
      <c r="I829" s="115">
        <f t="shared" ref="I829:I835" si="87">PRODUCT(C829:H829)</f>
        <v>1</v>
      </c>
      <c r="J829" s="199"/>
    </row>
    <row r="830" spans="1:11" s="65" customFormat="1" ht="16.5" customHeight="1" x14ac:dyDescent="0.25">
      <c r="A830" s="74"/>
      <c r="B830" s="72" t="s">
        <v>456</v>
      </c>
      <c r="C830" s="109">
        <v>2</v>
      </c>
      <c r="D830" s="110" t="s">
        <v>7</v>
      </c>
      <c r="E830" s="111">
        <v>1</v>
      </c>
      <c r="F830" s="112"/>
      <c r="G830" s="112"/>
      <c r="H830" s="114"/>
      <c r="I830" s="115">
        <f t="shared" si="87"/>
        <v>2</v>
      </c>
      <c r="J830" s="199"/>
    </row>
    <row r="831" spans="1:11" s="65" customFormat="1" ht="16.5" customHeight="1" x14ac:dyDescent="0.25">
      <c r="A831" s="74"/>
      <c r="B831" s="72" t="s">
        <v>457</v>
      </c>
      <c r="C831" s="109">
        <v>5</v>
      </c>
      <c r="D831" s="110" t="s">
        <v>7</v>
      </c>
      <c r="E831" s="111">
        <v>1</v>
      </c>
      <c r="F831" s="112"/>
      <c r="G831" s="112"/>
      <c r="H831" s="114"/>
      <c r="I831" s="115">
        <f t="shared" si="87"/>
        <v>5</v>
      </c>
      <c r="J831" s="199"/>
    </row>
    <row r="832" spans="1:11" s="65" customFormat="1" ht="16.5" customHeight="1" x14ac:dyDescent="0.25">
      <c r="A832" s="74"/>
      <c r="B832" s="72" t="s">
        <v>458</v>
      </c>
      <c r="C832" s="109">
        <v>5</v>
      </c>
      <c r="D832" s="110" t="s">
        <v>7</v>
      </c>
      <c r="E832" s="111">
        <v>1</v>
      </c>
      <c r="F832" s="112"/>
      <c r="G832" s="112"/>
      <c r="H832" s="114"/>
      <c r="I832" s="115">
        <f t="shared" si="87"/>
        <v>5</v>
      </c>
      <c r="J832" s="199"/>
    </row>
    <row r="833" spans="1:11" s="65" customFormat="1" ht="16.5" customHeight="1" x14ac:dyDescent="0.25">
      <c r="A833" s="74"/>
      <c r="B833" s="72" t="s">
        <v>459</v>
      </c>
      <c r="C833" s="109">
        <v>3</v>
      </c>
      <c r="D833" s="110" t="s">
        <v>7</v>
      </c>
      <c r="E833" s="111">
        <v>1</v>
      </c>
      <c r="F833" s="112"/>
      <c r="G833" s="112"/>
      <c r="H833" s="114"/>
      <c r="I833" s="115">
        <f t="shared" si="87"/>
        <v>3</v>
      </c>
      <c r="J833" s="199"/>
    </row>
    <row r="834" spans="1:11" s="332" customFormat="1" ht="16.5" customHeight="1" x14ac:dyDescent="0.25">
      <c r="A834" s="230"/>
      <c r="B834" s="370" t="s">
        <v>117</v>
      </c>
      <c r="C834" s="328">
        <v>4</v>
      </c>
      <c r="D834" s="255" t="s">
        <v>7</v>
      </c>
      <c r="E834" s="256">
        <v>7</v>
      </c>
      <c r="F834" s="257"/>
      <c r="G834" s="257"/>
      <c r="H834" s="179"/>
      <c r="I834" s="87">
        <f t="shared" si="87"/>
        <v>28</v>
      </c>
      <c r="J834" s="330"/>
      <c r="K834" s="331"/>
    </row>
    <row r="835" spans="1:11" s="332" customFormat="1" ht="16.5" customHeight="1" x14ac:dyDescent="0.25">
      <c r="A835" s="230"/>
      <c r="B835" s="370" t="s">
        <v>117</v>
      </c>
      <c r="C835" s="328">
        <v>1</v>
      </c>
      <c r="D835" s="255" t="s">
        <v>7</v>
      </c>
      <c r="E835" s="256">
        <v>6</v>
      </c>
      <c r="F835" s="257"/>
      <c r="G835" s="257"/>
      <c r="H835" s="179"/>
      <c r="I835" s="87">
        <f t="shared" si="87"/>
        <v>6</v>
      </c>
      <c r="J835" s="330"/>
      <c r="K835" s="331"/>
    </row>
    <row r="836" spans="1:11" s="55" customFormat="1" ht="16.5" customHeight="1" x14ac:dyDescent="0.25">
      <c r="A836" s="107"/>
      <c r="B836" s="367"/>
      <c r="C836" s="109"/>
      <c r="D836" s="110"/>
      <c r="E836" s="111"/>
      <c r="F836" s="112"/>
      <c r="G836" s="112"/>
      <c r="H836" s="217" t="s">
        <v>8</v>
      </c>
      <c r="I836" s="232">
        <f>SUM(I829:I835)</f>
        <v>50</v>
      </c>
      <c r="J836" s="219" t="s">
        <v>1</v>
      </c>
    </row>
    <row r="837" spans="1:11" s="69" customFormat="1" ht="63" x14ac:dyDescent="0.25">
      <c r="A837" s="74">
        <v>64</v>
      </c>
      <c r="B837" s="70" t="s">
        <v>71</v>
      </c>
      <c r="C837" s="494"/>
      <c r="D837" s="102"/>
      <c r="E837" s="495"/>
      <c r="F837" s="365"/>
      <c r="G837" s="365"/>
      <c r="H837" s="365"/>
      <c r="I837" s="368"/>
      <c r="J837" s="64"/>
    </row>
    <row r="838" spans="1:11" s="372" customFormat="1" ht="15.95" customHeight="1" x14ac:dyDescent="0.25">
      <c r="A838" s="107"/>
      <c r="B838" s="367" t="s">
        <v>460</v>
      </c>
      <c r="C838" s="344"/>
      <c r="D838" s="345"/>
      <c r="E838" s="346"/>
      <c r="F838" s="347"/>
      <c r="G838" s="347"/>
      <c r="H838" s="347"/>
      <c r="I838" s="371"/>
      <c r="J838" s="164"/>
    </row>
    <row r="839" spans="1:11" s="65" customFormat="1" ht="15.95" customHeight="1" x14ac:dyDescent="0.25">
      <c r="A839" s="74"/>
      <c r="B839" s="72" t="s">
        <v>455</v>
      </c>
      <c r="C839" s="109">
        <v>1</v>
      </c>
      <c r="D839" s="110" t="s">
        <v>7</v>
      </c>
      <c r="E839" s="111">
        <v>1</v>
      </c>
      <c r="F839" s="112"/>
      <c r="G839" s="112"/>
      <c r="H839" s="114"/>
      <c r="I839" s="115">
        <f t="shared" ref="I839:I846" si="88">PRODUCT(C839:H839)</f>
        <v>1</v>
      </c>
      <c r="J839" s="199"/>
    </row>
    <row r="840" spans="1:11" s="65" customFormat="1" ht="15.95" customHeight="1" x14ac:dyDescent="0.25">
      <c r="A840" s="74"/>
      <c r="B840" s="72" t="s">
        <v>456</v>
      </c>
      <c r="C840" s="109">
        <v>2</v>
      </c>
      <c r="D840" s="110" t="s">
        <v>7</v>
      </c>
      <c r="E840" s="111">
        <v>1</v>
      </c>
      <c r="F840" s="112"/>
      <c r="G840" s="112"/>
      <c r="H840" s="114"/>
      <c r="I840" s="115">
        <f t="shared" si="88"/>
        <v>2</v>
      </c>
      <c r="J840" s="199"/>
    </row>
    <row r="841" spans="1:11" s="65" customFormat="1" ht="15.95" customHeight="1" x14ac:dyDescent="0.25">
      <c r="A841" s="74"/>
      <c r="B841" s="72" t="s">
        <v>457</v>
      </c>
      <c r="C841" s="109">
        <v>5</v>
      </c>
      <c r="D841" s="110" t="s">
        <v>7</v>
      </c>
      <c r="E841" s="111">
        <v>1</v>
      </c>
      <c r="F841" s="112"/>
      <c r="G841" s="112"/>
      <c r="H841" s="114"/>
      <c r="I841" s="115">
        <f t="shared" si="88"/>
        <v>5</v>
      </c>
      <c r="J841" s="199"/>
    </row>
    <row r="842" spans="1:11" s="65" customFormat="1" ht="15.95" customHeight="1" x14ac:dyDescent="0.25">
      <c r="A842" s="74"/>
      <c r="B842" s="72" t="s">
        <v>458</v>
      </c>
      <c r="C842" s="109">
        <v>5</v>
      </c>
      <c r="D842" s="110" t="s">
        <v>7</v>
      </c>
      <c r="E842" s="111">
        <v>1</v>
      </c>
      <c r="F842" s="112"/>
      <c r="G842" s="112"/>
      <c r="H842" s="114"/>
      <c r="I842" s="115">
        <f t="shared" si="88"/>
        <v>5</v>
      </c>
      <c r="J842" s="199"/>
    </row>
    <row r="843" spans="1:11" s="65" customFormat="1" ht="15.95" customHeight="1" x14ac:dyDescent="0.25">
      <c r="A843" s="74"/>
      <c r="B843" s="72" t="s">
        <v>459</v>
      </c>
      <c r="C843" s="109">
        <v>3</v>
      </c>
      <c r="D843" s="110" t="s">
        <v>7</v>
      </c>
      <c r="E843" s="111">
        <v>1</v>
      </c>
      <c r="F843" s="112"/>
      <c r="G843" s="112"/>
      <c r="H843" s="114"/>
      <c r="I843" s="115">
        <f t="shared" si="88"/>
        <v>3</v>
      </c>
      <c r="J843" s="199"/>
    </row>
    <row r="844" spans="1:11" s="332" customFormat="1" ht="15.95" customHeight="1" x14ac:dyDescent="0.25">
      <c r="A844" s="230"/>
      <c r="B844" s="370" t="s">
        <v>117</v>
      </c>
      <c r="C844" s="328">
        <v>4</v>
      </c>
      <c r="D844" s="255" t="s">
        <v>7</v>
      </c>
      <c r="E844" s="256">
        <v>7</v>
      </c>
      <c r="F844" s="257"/>
      <c r="G844" s="257"/>
      <c r="H844" s="179"/>
      <c r="I844" s="87">
        <f t="shared" si="88"/>
        <v>28</v>
      </c>
      <c r="J844" s="330"/>
      <c r="K844" s="331"/>
    </row>
    <row r="845" spans="1:11" s="332" customFormat="1" ht="15.95" customHeight="1" x14ac:dyDescent="0.25">
      <c r="A845" s="230"/>
      <c r="B845" s="370" t="s">
        <v>117</v>
      </c>
      <c r="C845" s="328">
        <v>1</v>
      </c>
      <c r="D845" s="255" t="s">
        <v>7</v>
      </c>
      <c r="E845" s="256">
        <v>6</v>
      </c>
      <c r="F845" s="257"/>
      <c r="G845" s="257"/>
      <c r="H845" s="179"/>
      <c r="I845" s="87">
        <f t="shared" si="88"/>
        <v>6</v>
      </c>
      <c r="J845" s="330"/>
      <c r="K845" s="331"/>
    </row>
    <row r="846" spans="1:11" s="332" customFormat="1" ht="15.95" customHeight="1" x14ac:dyDescent="0.25">
      <c r="A846" s="230"/>
      <c r="B846" s="370" t="s">
        <v>462</v>
      </c>
      <c r="C846" s="328">
        <v>56</v>
      </c>
      <c r="D846" s="255" t="s">
        <v>7</v>
      </c>
      <c r="E846" s="256">
        <v>1</v>
      </c>
      <c r="F846" s="257"/>
      <c r="G846" s="257"/>
      <c r="H846" s="179"/>
      <c r="I846" s="87">
        <f t="shared" si="88"/>
        <v>56</v>
      </c>
      <c r="J846" s="330"/>
      <c r="K846" s="331"/>
    </row>
    <row r="847" spans="1:11" s="55" customFormat="1" ht="15.95" customHeight="1" x14ac:dyDescent="0.25">
      <c r="A847" s="107"/>
      <c r="B847" s="367"/>
      <c r="C847" s="109"/>
      <c r="D847" s="110"/>
      <c r="E847" s="111"/>
      <c r="F847" s="112"/>
      <c r="G847" s="112"/>
      <c r="H847" s="217" t="s">
        <v>8</v>
      </c>
      <c r="I847" s="232">
        <f>SUM(I839:I846)</f>
        <v>106</v>
      </c>
      <c r="J847" s="219" t="s">
        <v>1</v>
      </c>
    </row>
    <row r="848" spans="1:11" s="372" customFormat="1" ht="15.95" customHeight="1" x14ac:dyDescent="0.25">
      <c r="A848" s="107"/>
      <c r="B848" s="367" t="s">
        <v>461</v>
      </c>
      <c r="C848" s="344"/>
      <c r="D848" s="345"/>
      <c r="E848" s="346"/>
      <c r="F848" s="347"/>
      <c r="G848" s="347"/>
      <c r="H848" s="347"/>
      <c r="I848" s="371"/>
      <c r="J848" s="164"/>
    </row>
    <row r="849" spans="1:10" s="117" customFormat="1" ht="15.95" customHeight="1" x14ac:dyDescent="0.25">
      <c r="A849" s="165"/>
      <c r="B849" s="108" t="s">
        <v>212</v>
      </c>
      <c r="C849" s="158">
        <v>1</v>
      </c>
      <c r="D849" s="159" t="s">
        <v>7</v>
      </c>
      <c r="E849" s="160">
        <v>72</v>
      </c>
      <c r="F849" s="161"/>
      <c r="G849" s="289"/>
      <c r="H849" s="161"/>
      <c r="I849" s="166">
        <f>PRODUCT(C849:H849)</f>
        <v>72</v>
      </c>
      <c r="J849" s="167"/>
    </row>
    <row r="850" spans="1:10" s="55" customFormat="1" ht="15.95" customHeight="1" x14ac:dyDescent="0.25">
      <c r="A850" s="107"/>
      <c r="B850" s="367"/>
      <c r="C850" s="109"/>
      <c r="D850" s="110"/>
      <c r="E850" s="111"/>
      <c r="F850" s="112"/>
      <c r="G850" s="112"/>
      <c r="H850" s="217" t="s">
        <v>8</v>
      </c>
      <c r="I850" s="232">
        <f>SUM(I849:I849)</f>
        <v>72</v>
      </c>
      <c r="J850" s="219" t="s">
        <v>1</v>
      </c>
    </row>
    <row r="851" spans="1:10" s="65" customFormat="1" ht="110.25" x14ac:dyDescent="0.25">
      <c r="A851" s="74">
        <v>65</v>
      </c>
      <c r="B851" s="72" t="s">
        <v>43</v>
      </c>
      <c r="C851" s="373"/>
      <c r="D851" s="374"/>
      <c r="E851" s="375"/>
      <c r="F851" s="61"/>
      <c r="G851" s="376"/>
      <c r="H851" s="61"/>
      <c r="I851" s="184"/>
      <c r="J851" s="64"/>
    </row>
    <row r="852" spans="1:10" s="65" customFormat="1" ht="16.899999999999999" customHeight="1" x14ac:dyDescent="0.25">
      <c r="A852" s="74"/>
      <c r="B852" s="72" t="s">
        <v>470</v>
      </c>
      <c r="C852" s="109">
        <v>1</v>
      </c>
      <c r="D852" s="110" t="s">
        <v>7</v>
      </c>
      <c r="E852" s="111">
        <v>1</v>
      </c>
      <c r="F852" s="112"/>
      <c r="G852" s="112"/>
      <c r="H852" s="114"/>
      <c r="I852" s="115">
        <f t="shared" ref="I852:I857" si="89">PRODUCT(C852:H852)</f>
        <v>1</v>
      </c>
      <c r="J852" s="199"/>
    </row>
    <row r="853" spans="1:10" s="65" customFormat="1" ht="16.899999999999999" customHeight="1" x14ac:dyDescent="0.25">
      <c r="A853" s="74"/>
      <c r="B853" s="72" t="s">
        <v>411</v>
      </c>
      <c r="C853" s="109">
        <v>1</v>
      </c>
      <c r="D853" s="110" t="s">
        <v>7</v>
      </c>
      <c r="E853" s="111">
        <v>2</v>
      </c>
      <c r="F853" s="112"/>
      <c r="G853" s="112"/>
      <c r="H853" s="114"/>
      <c r="I853" s="115">
        <f t="shared" si="89"/>
        <v>2</v>
      </c>
      <c r="J853" s="199"/>
    </row>
    <row r="854" spans="1:10" s="65" customFormat="1" ht="16.899999999999999" customHeight="1" x14ac:dyDescent="0.25">
      <c r="A854" s="74"/>
      <c r="B854" s="72" t="s">
        <v>471</v>
      </c>
      <c r="C854" s="109">
        <v>2</v>
      </c>
      <c r="D854" s="110" t="s">
        <v>7</v>
      </c>
      <c r="E854" s="111">
        <v>2</v>
      </c>
      <c r="F854" s="112"/>
      <c r="G854" s="112"/>
      <c r="H854" s="114"/>
      <c r="I854" s="115">
        <f t="shared" si="89"/>
        <v>4</v>
      </c>
      <c r="J854" s="199"/>
    </row>
    <row r="855" spans="1:10" s="65" customFormat="1" ht="16.899999999999999" customHeight="1" x14ac:dyDescent="0.25">
      <c r="A855" s="74"/>
      <c r="B855" s="72" t="s">
        <v>472</v>
      </c>
      <c r="C855" s="109">
        <v>1</v>
      </c>
      <c r="D855" s="110" t="s">
        <v>7</v>
      </c>
      <c r="E855" s="111">
        <v>1</v>
      </c>
      <c r="F855" s="112"/>
      <c r="G855" s="112"/>
      <c r="H855" s="114"/>
      <c r="I855" s="115">
        <f t="shared" si="89"/>
        <v>1</v>
      </c>
      <c r="J855" s="199"/>
    </row>
    <row r="856" spans="1:10" s="65" customFormat="1" ht="16.899999999999999" customHeight="1" x14ac:dyDescent="0.25">
      <c r="A856" s="74"/>
      <c r="B856" s="72" t="s">
        <v>411</v>
      </c>
      <c r="C856" s="109">
        <v>1</v>
      </c>
      <c r="D856" s="110" t="s">
        <v>7</v>
      </c>
      <c r="E856" s="111">
        <v>2</v>
      </c>
      <c r="F856" s="112"/>
      <c r="G856" s="112"/>
      <c r="H856" s="114"/>
      <c r="I856" s="115">
        <f t="shared" si="89"/>
        <v>2</v>
      </c>
      <c r="J856" s="199"/>
    </row>
    <row r="857" spans="1:10" s="65" customFormat="1" ht="16.899999999999999" customHeight="1" x14ac:dyDescent="0.25">
      <c r="A857" s="74"/>
      <c r="B857" s="72" t="s">
        <v>473</v>
      </c>
      <c r="C857" s="109">
        <v>1</v>
      </c>
      <c r="D857" s="110" t="s">
        <v>7</v>
      </c>
      <c r="E857" s="111">
        <v>1</v>
      </c>
      <c r="F857" s="112"/>
      <c r="G857" s="112"/>
      <c r="H857" s="114"/>
      <c r="I857" s="115">
        <f t="shared" si="89"/>
        <v>1</v>
      </c>
      <c r="J857" s="199"/>
    </row>
    <row r="858" spans="1:10" s="65" customFormat="1" ht="16.899999999999999" customHeight="1" x14ac:dyDescent="0.25">
      <c r="A858" s="74"/>
      <c r="B858" s="72" t="s">
        <v>603</v>
      </c>
      <c r="C858" s="109">
        <v>1</v>
      </c>
      <c r="D858" s="110" t="s">
        <v>7</v>
      </c>
      <c r="E858" s="111">
        <v>12</v>
      </c>
      <c r="F858" s="112"/>
      <c r="G858" s="112"/>
      <c r="H858" s="114"/>
      <c r="I858" s="115">
        <f t="shared" ref="I858" si="90">PRODUCT(C858:H858)</f>
        <v>12</v>
      </c>
      <c r="J858" s="199"/>
    </row>
    <row r="859" spans="1:10" s="55" customFormat="1" ht="16.899999999999999" customHeight="1" x14ac:dyDescent="0.25">
      <c r="A859" s="107"/>
      <c r="B859" s="367"/>
      <c r="C859" s="109"/>
      <c r="D859" s="110"/>
      <c r="E859" s="111"/>
      <c r="F859" s="112"/>
      <c r="G859" s="112"/>
      <c r="H859" s="217" t="s">
        <v>8</v>
      </c>
      <c r="I859" s="232">
        <f>SUM(I852:I858)</f>
        <v>23</v>
      </c>
      <c r="J859" s="219" t="s">
        <v>1</v>
      </c>
    </row>
    <row r="860" spans="1:10" s="65" customFormat="1" ht="78.75" x14ac:dyDescent="0.25">
      <c r="A860" s="74">
        <v>66</v>
      </c>
      <c r="B860" s="72" t="s">
        <v>739</v>
      </c>
      <c r="C860" s="373"/>
      <c r="D860" s="374"/>
      <c r="E860" s="375"/>
      <c r="F860" s="61"/>
      <c r="G860" s="376"/>
      <c r="H860" s="61"/>
      <c r="I860" s="184"/>
      <c r="J860" s="64"/>
    </row>
    <row r="861" spans="1:10" s="65" customFormat="1" ht="16.899999999999999" customHeight="1" x14ac:dyDescent="0.25">
      <c r="A861" s="74"/>
      <c r="B861" s="72" t="s">
        <v>470</v>
      </c>
      <c r="C861" s="109">
        <v>1</v>
      </c>
      <c r="D861" s="110" t="s">
        <v>7</v>
      </c>
      <c r="E861" s="111">
        <v>1</v>
      </c>
      <c r="F861" s="112"/>
      <c r="G861" s="112"/>
      <c r="H861" s="114"/>
      <c r="I861" s="115">
        <f t="shared" ref="I861:I867" si="91">PRODUCT(C861:H861)</f>
        <v>1</v>
      </c>
      <c r="J861" s="199"/>
    </row>
    <row r="862" spans="1:10" s="65" customFormat="1" ht="16.899999999999999" customHeight="1" x14ac:dyDescent="0.25">
      <c r="A862" s="74"/>
      <c r="B862" s="72" t="s">
        <v>411</v>
      </c>
      <c r="C862" s="109">
        <v>1</v>
      </c>
      <c r="D862" s="110" t="s">
        <v>7</v>
      </c>
      <c r="E862" s="111">
        <v>2</v>
      </c>
      <c r="F862" s="112"/>
      <c r="G862" s="112"/>
      <c r="H862" s="114"/>
      <c r="I862" s="115">
        <f t="shared" si="91"/>
        <v>2</v>
      </c>
      <c r="J862" s="199"/>
    </row>
    <row r="863" spans="1:10" s="65" customFormat="1" ht="16.899999999999999" customHeight="1" x14ac:dyDescent="0.25">
      <c r="A863" s="74"/>
      <c r="B863" s="72" t="s">
        <v>471</v>
      </c>
      <c r="C863" s="109">
        <v>2</v>
      </c>
      <c r="D863" s="110" t="s">
        <v>7</v>
      </c>
      <c r="E863" s="111">
        <v>2</v>
      </c>
      <c r="F863" s="112"/>
      <c r="G863" s="112"/>
      <c r="H863" s="114"/>
      <c r="I863" s="115">
        <f t="shared" si="91"/>
        <v>4</v>
      </c>
      <c r="J863" s="199"/>
    </row>
    <row r="864" spans="1:10" s="65" customFormat="1" ht="16.899999999999999" customHeight="1" x14ac:dyDescent="0.25">
      <c r="A864" s="74"/>
      <c r="B864" s="72" t="s">
        <v>472</v>
      </c>
      <c r="C864" s="109">
        <v>1</v>
      </c>
      <c r="D864" s="110" t="s">
        <v>7</v>
      </c>
      <c r="E864" s="111">
        <v>1</v>
      </c>
      <c r="F864" s="112"/>
      <c r="G864" s="112"/>
      <c r="H864" s="114"/>
      <c r="I864" s="115">
        <f t="shared" si="91"/>
        <v>1</v>
      </c>
      <c r="J864" s="199"/>
    </row>
    <row r="865" spans="1:11" s="65" customFormat="1" ht="16.899999999999999" customHeight="1" x14ac:dyDescent="0.25">
      <c r="A865" s="74"/>
      <c r="B865" s="72" t="s">
        <v>411</v>
      </c>
      <c r="C865" s="109">
        <v>1</v>
      </c>
      <c r="D865" s="110" t="s">
        <v>7</v>
      </c>
      <c r="E865" s="111">
        <v>2</v>
      </c>
      <c r="F865" s="112"/>
      <c r="G865" s="112"/>
      <c r="H865" s="114"/>
      <c r="I865" s="115">
        <f t="shared" si="91"/>
        <v>2</v>
      </c>
      <c r="J865" s="199"/>
    </row>
    <row r="866" spans="1:11" s="65" customFormat="1" ht="16.899999999999999" customHeight="1" x14ac:dyDescent="0.25">
      <c r="A866" s="74"/>
      <c r="B866" s="72" t="s">
        <v>473</v>
      </c>
      <c r="C866" s="109">
        <v>1</v>
      </c>
      <c r="D866" s="110" t="s">
        <v>7</v>
      </c>
      <c r="E866" s="111">
        <v>1</v>
      </c>
      <c r="F866" s="112"/>
      <c r="G866" s="112"/>
      <c r="H866" s="114"/>
      <c r="I866" s="115">
        <f t="shared" si="91"/>
        <v>1</v>
      </c>
      <c r="J866" s="199"/>
    </row>
    <row r="867" spans="1:11" s="65" customFormat="1" ht="16.899999999999999" customHeight="1" x14ac:dyDescent="0.25">
      <c r="A867" s="74"/>
      <c r="B867" s="72" t="s">
        <v>603</v>
      </c>
      <c r="C867" s="109">
        <v>1</v>
      </c>
      <c r="D867" s="110" t="s">
        <v>7</v>
      </c>
      <c r="E867" s="111">
        <v>12</v>
      </c>
      <c r="F867" s="112"/>
      <c r="G867" s="112"/>
      <c r="H867" s="114"/>
      <c r="I867" s="115">
        <f t="shared" si="91"/>
        <v>12</v>
      </c>
      <c r="J867" s="199"/>
    </row>
    <row r="868" spans="1:11" s="55" customFormat="1" ht="16.899999999999999" customHeight="1" x14ac:dyDescent="0.25">
      <c r="A868" s="107"/>
      <c r="B868" s="367"/>
      <c r="C868" s="109"/>
      <c r="D868" s="110"/>
      <c r="E868" s="111"/>
      <c r="F868" s="112"/>
      <c r="G868" s="112"/>
      <c r="H868" s="217" t="s">
        <v>8</v>
      </c>
      <c r="I868" s="232">
        <f>SUM(I861:I867)</f>
        <v>23</v>
      </c>
      <c r="J868" s="219" t="s">
        <v>1</v>
      </c>
    </row>
    <row r="869" spans="1:11" s="90" customFormat="1" ht="173.25" x14ac:dyDescent="0.25">
      <c r="A869" s="81">
        <v>67</v>
      </c>
      <c r="B869" s="82" t="s">
        <v>138</v>
      </c>
      <c r="C869" s="377"/>
      <c r="D869" s="378"/>
      <c r="E869" s="379"/>
      <c r="F869" s="138"/>
      <c r="G869" s="380"/>
      <c r="H869" s="138"/>
      <c r="I869" s="281"/>
      <c r="J869" s="88"/>
      <c r="K869" s="89"/>
    </row>
    <row r="870" spans="1:11" s="65" customFormat="1" ht="16.899999999999999" customHeight="1" x14ac:dyDescent="0.25">
      <c r="A870" s="74"/>
      <c r="B870" s="72" t="s">
        <v>213</v>
      </c>
      <c r="C870" s="58">
        <v>1</v>
      </c>
      <c r="D870" s="59" t="s">
        <v>7</v>
      </c>
      <c r="E870" s="60">
        <v>5</v>
      </c>
      <c r="F870" s="61"/>
      <c r="G870" s="61"/>
      <c r="H870" s="61"/>
      <c r="I870" s="63">
        <f>PRODUCT(C870:H870)</f>
        <v>5</v>
      </c>
      <c r="J870" s="64"/>
    </row>
    <row r="871" spans="1:11" s="65" customFormat="1" ht="16.899999999999999" customHeight="1" x14ac:dyDescent="0.25">
      <c r="A871" s="74"/>
      <c r="B871" s="72" t="s">
        <v>214</v>
      </c>
      <c r="C871" s="58">
        <v>1</v>
      </c>
      <c r="D871" s="59" t="s">
        <v>7</v>
      </c>
      <c r="E871" s="60">
        <v>3</v>
      </c>
      <c r="F871" s="61"/>
      <c r="G871" s="61"/>
      <c r="H871" s="61"/>
      <c r="I871" s="63">
        <f>PRODUCT(C871:H871)</f>
        <v>3</v>
      </c>
      <c r="J871" s="64"/>
    </row>
    <row r="872" spans="1:11" s="65" customFormat="1" ht="16.899999999999999" customHeight="1" x14ac:dyDescent="0.25">
      <c r="A872" s="74"/>
      <c r="B872" s="72"/>
      <c r="C872" s="373"/>
      <c r="D872" s="374"/>
      <c r="E872" s="375"/>
      <c r="F872" s="61"/>
      <c r="G872" s="376"/>
      <c r="H872" s="381" t="s">
        <v>8</v>
      </c>
      <c r="I872" s="382">
        <f>SUM(I870:I871)</f>
        <v>8</v>
      </c>
      <c r="J872" s="199" t="s">
        <v>1</v>
      </c>
    </row>
    <row r="873" spans="1:11" s="65" customFormat="1" ht="157.5" x14ac:dyDescent="0.25">
      <c r="A873" s="74">
        <v>68</v>
      </c>
      <c r="B873" s="72" t="s">
        <v>73</v>
      </c>
      <c r="C873" s="58"/>
      <c r="D873" s="59"/>
      <c r="E873" s="60"/>
      <c r="F873" s="61"/>
      <c r="G873" s="61"/>
      <c r="H873" s="61"/>
      <c r="I873" s="184"/>
      <c r="J873" s="199"/>
    </row>
    <row r="874" spans="1:11" s="65" customFormat="1" ht="16.899999999999999" customHeight="1" x14ac:dyDescent="0.25">
      <c r="A874" s="74"/>
      <c r="B874" s="72" t="s">
        <v>474</v>
      </c>
      <c r="C874" s="109">
        <v>4</v>
      </c>
      <c r="D874" s="110" t="s">
        <v>7</v>
      </c>
      <c r="E874" s="111">
        <v>1</v>
      </c>
      <c r="F874" s="112"/>
      <c r="G874" s="112"/>
      <c r="H874" s="114"/>
      <c r="I874" s="115">
        <f t="shared" ref="I874:I881" si="92">PRODUCT(C874:H874)</f>
        <v>4</v>
      </c>
      <c r="J874" s="199"/>
    </row>
    <row r="875" spans="1:11" s="65" customFormat="1" ht="16.899999999999999" customHeight="1" x14ac:dyDescent="0.25">
      <c r="A875" s="74"/>
      <c r="B875" s="72" t="s">
        <v>480</v>
      </c>
      <c r="C875" s="109">
        <v>3</v>
      </c>
      <c r="D875" s="110" t="s">
        <v>7</v>
      </c>
      <c r="E875" s="111">
        <v>2</v>
      </c>
      <c r="F875" s="112"/>
      <c r="G875" s="112"/>
      <c r="H875" s="114"/>
      <c r="I875" s="115">
        <f t="shared" si="92"/>
        <v>6</v>
      </c>
      <c r="J875" s="199"/>
    </row>
    <row r="876" spans="1:11" s="65" customFormat="1" ht="16.899999999999999" customHeight="1" x14ac:dyDescent="0.25">
      <c r="A876" s="74"/>
      <c r="B876" s="72" t="s">
        <v>476</v>
      </c>
      <c r="C876" s="109">
        <v>1</v>
      </c>
      <c r="D876" s="110" t="s">
        <v>7</v>
      </c>
      <c r="E876" s="111">
        <v>1</v>
      </c>
      <c r="F876" s="112"/>
      <c r="G876" s="112"/>
      <c r="H876" s="114"/>
      <c r="I876" s="115">
        <f t="shared" si="92"/>
        <v>1</v>
      </c>
      <c r="J876" s="199"/>
    </row>
    <row r="877" spans="1:11" s="65" customFormat="1" ht="16.899999999999999" customHeight="1" x14ac:dyDescent="0.25">
      <c r="A877" s="74"/>
      <c r="B877" s="72" t="s">
        <v>475</v>
      </c>
      <c r="C877" s="109">
        <v>2</v>
      </c>
      <c r="D877" s="110" t="s">
        <v>7</v>
      </c>
      <c r="E877" s="111">
        <v>2</v>
      </c>
      <c r="F877" s="112"/>
      <c r="G877" s="112"/>
      <c r="H877" s="114"/>
      <c r="I877" s="115">
        <f t="shared" ref="I877:I878" si="93">PRODUCT(C877:H877)</f>
        <v>4</v>
      </c>
      <c r="J877" s="199"/>
    </row>
    <row r="878" spans="1:11" s="65" customFormat="1" ht="16.899999999999999" customHeight="1" x14ac:dyDescent="0.25">
      <c r="A878" s="74"/>
      <c r="B878" s="72" t="s">
        <v>477</v>
      </c>
      <c r="C878" s="109">
        <v>1</v>
      </c>
      <c r="D878" s="110" t="s">
        <v>7</v>
      </c>
      <c r="E878" s="111">
        <v>2</v>
      </c>
      <c r="F878" s="112"/>
      <c r="G878" s="112"/>
      <c r="H878" s="114"/>
      <c r="I878" s="115">
        <f t="shared" si="93"/>
        <v>2</v>
      </c>
      <c r="J878" s="199"/>
    </row>
    <row r="879" spans="1:11" s="65" customFormat="1" ht="16.899999999999999" customHeight="1" x14ac:dyDescent="0.25">
      <c r="A879" s="74"/>
      <c r="B879" s="72" t="s">
        <v>478</v>
      </c>
      <c r="C879" s="109">
        <v>2</v>
      </c>
      <c r="D879" s="110" t="s">
        <v>7</v>
      </c>
      <c r="E879" s="111">
        <v>1</v>
      </c>
      <c r="F879" s="112"/>
      <c r="G879" s="112"/>
      <c r="H879" s="114"/>
      <c r="I879" s="115">
        <f t="shared" si="92"/>
        <v>2</v>
      </c>
      <c r="J879" s="199"/>
    </row>
    <row r="880" spans="1:11" s="65" customFormat="1" ht="16.899999999999999" customHeight="1" x14ac:dyDescent="0.25">
      <c r="A880" s="74"/>
      <c r="B880" s="72" t="s">
        <v>479</v>
      </c>
      <c r="C880" s="109">
        <v>2</v>
      </c>
      <c r="D880" s="110" t="s">
        <v>7</v>
      </c>
      <c r="E880" s="111">
        <v>2</v>
      </c>
      <c r="F880" s="112"/>
      <c r="G880" s="112"/>
      <c r="H880" s="114"/>
      <c r="I880" s="115">
        <f t="shared" si="92"/>
        <v>4</v>
      </c>
      <c r="J880" s="199"/>
    </row>
    <row r="881" spans="1:11" s="65" customFormat="1" ht="16.899999999999999" customHeight="1" x14ac:dyDescent="0.25">
      <c r="A881" s="74"/>
      <c r="B881" s="72" t="s">
        <v>473</v>
      </c>
      <c r="C881" s="109">
        <v>1</v>
      </c>
      <c r="D881" s="110" t="s">
        <v>7</v>
      </c>
      <c r="E881" s="111">
        <v>2</v>
      </c>
      <c r="F881" s="112"/>
      <c r="G881" s="112"/>
      <c r="H881" s="114"/>
      <c r="I881" s="115">
        <f t="shared" si="92"/>
        <v>2</v>
      </c>
      <c r="J881" s="199"/>
    </row>
    <row r="882" spans="1:11" s="65" customFormat="1" ht="16.899999999999999" customHeight="1" x14ac:dyDescent="0.25">
      <c r="A882" s="74"/>
      <c r="B882" s="72" t="s">
        <v>603</v>
      </c>
      <c r="C882" s="109">
        <v>2</v>
      </c>
      <c r="D882" s="110" t="s">
        <v>7</v>
      </c>
      <c r="E882" s="111">
        <v>15</v>
      </c>
      <c r="F882" s="112"/>
      <c r="G882" s="112"/>
      <c r="H882" s="114"/>
      <c r="I882" s="115">
        <f t="shared" ref="I882" si="94">PRODUCT(C882:H882)</f>
        <v>30</v>
      </c>
      <c r="J882" s="199"/>
    </row>
    <row r="883" spans="1:11" s="55" customFormat="1" ht="16.899999999999999" customHeight="1" x14ac:dyDescent="0.25">
      <c r="A883" s="107"/>
      <c r="B883" s="367"/>
      <c r="C883" s="109"/>
      <c r="D883" s="110"/>
      <c r="E883" s="111"/>
      <c r="F883" s="112"/>
      <c r="G883" s="112"/>
      <c r="H883" s="217" t="s">
        <v>8</v>
      </c>
      <c r="I883" s="232">
        <f>SUM(I874:I882)</f>
        <v>55</v>
      </c>
      <c r="J883" s="219" t="s">
        <v>1</v>
      </c>
    </row>
    <row r="884" spans="1:11" s="69" customFormat="1" ht="31.5" x14ac:dyDescent="0.25">
      <c r="A884" s="74">
        <v>69</v>
      </c>
      <c r="B884" s="357" t="s">
        <v>613</v>
      </c>
      <c r="C884" s="531"/>
      <c r="D884" s="532"/>
      <c r="E884" s="533"/>
      <c r="F884" s="96"/>
      <c r="G884" s="97"/>
      <c r="H884" s="100"/>
      <c r="I884" s="101"/>
      <c r="J884" s="383"/>
    </row>
    <row r="885" spans="1:11" s="69" customFormat="1" ht="16.899999999999999" customHeight="1" x14ac:dyDescent="0.25">
      <c r="A885" s="74"/>
      <c r="B885" s="243" t="s">
        <v>464</v>
      </c>
      <c r="C885" s="260">
        <v>72</v>
      </c>
      <c r="D885" s="261" t="s">
        <v>7</v>
      </c>
      <c r="E885" s="262">
        <v>4</v>
      </c>
      <c r="F885" s="96"/>
      <c r="G885" s="97"/>
      <c r="H885" s="304"/>
      <c r="I885" s="265">
        <f t="shared" ref="I885:I890" si="95">PRODUCT(C885:H885)</f>
        <v>288</v>
      </c>
      <c r="J885" s="305"/>
    </row>
    <row r="886" spans="1:11" s="69" customFormat="1" ht="16.899999999999999" customHeight="1" x14ac:dyDescent="0.25">
      <c r="A886" s="74"/>
      <c r="B886" s="243" t="s">
        <v>465</v>
      </c>
      <c r="C886" s="260">
        <v>72</v>
      </c>
      <c r="D886" s="261" t="s">
        <v>7</v>
      </c>
      <c r="E886" s="262">
        <v>3</v>
      </c>
      <c r="F886" s="96"/>
      <c r="G886" s="97"/>
      <c r="H886" s="304"/>
      <c r="I886" s="265">
        <f t="shared" si="95"/>
        <v>216</v>
      </c>
      <c r="J886" s="305"/>
    </row>
    <row r="887" spans="1:11" s="69" customFormat="1" ht="16.899999999999999" customHeight="1" x14ac:dyDescent="0.25">
      <c r="A887" s="74"/>
      <c r="B887" s="243" t="s">
        <v>466</v>
      </c>
      <c r="C887" s="260">
        <v>72</v>
      </c>
      <c r="D887" s="261" t="s">
        <v>7</v>
      </c>
      <c r="E887" s="262">
        <v>4</v>
      </c>
      <c r="F887" s="96"/>
      <c r="G887" s="97"/>
      <c r="H887" s="304"/>
      <c r="I887" s="265">
        <f t="shared" si="95"/>
        <v>288</v>
      </c>
      <c r="J887" s="305"/>
    </row>
    <row r="888" spans="1:11" s="69" customFormat="1" ht="16.899999999999999" customHeight="1" x14ac:dyDescent="0.25">
      <c r="A888" s="74"/>
      <c r="B888" s="243" t="s">
        <v>467</v>
      </c>
      <c r="C888" s="260">
        <v>72</v>
      </c>
      <c r="D888" s="261" t="s">
        <v>7</v>
      </c>
      <c r="E888" s="262">
        <v>1</v>
      </c>
      <c r="F888" s="96"/>
      <c r="G888" s="97"/>
      <c r="H888" s="304"/>
      <c r="I888" s="265">
        <f t="shared" si="95"/>
        <v>72</v>
      </c>
      <c r="J888" s="305"/>
    </row>
    <row r="889" spans="1:11" s="69" customFormat="1" ht="16.899999999999999" customHeight="1" x14ac:dyDescent="0.25">
      <c r="A889" s="74"/>
      <c r="B889" s="243" t="s">
        <v>186</v>
      </c>
      <c r="C889" s="260">
        <v>5</v>
      </c>
      <c r="D889" s="261" t="s">
        <v>7</v>
      </c>
      <c r="E889" s="262">
        <v>7</v>
      </c>
      <c r="F889" s="96"/>
      <c r="G889" s="97"/>
      <c r="H889" s="304"/>
      <c r="I889" s="265">
        <f t="shared" si="95"/>
        <v>35</v>
      </c>
      <c r="J889" s="305"/>
    </row>
    <row r="890" spans="1:11" s="69" customFormat="1" ht="16.899999999999999" customHeight="1" x14ac:dyDescent="0.25">
      <c r="A890" s="74"/>
      <c r="B890" s="243" t="s">
        <v>510</v>
      </c>
      <c r="C890" s="260">
        <v>1</v>
      </c>
      <c r="D890" s="261" t="s">
        <v>7</v>
      </c>
      <c r="E890" s="262">
        <v>8</v>
      </c>
      <c r="F890" s="96"/>
      <c r="G890" s="97"/>
      <c r="H890" s="304"/>
      <c r="I890" s="265">
        <f t="shared" si="95"/>
        <v>8</v>
      </c>
      <c r="J890" s="305"/>
    </row>
    <row r="891" spans="1:11" s="69" customFormat="1" ht="16.899999999999999" customHeight="1" x14ac:dyDescent="0.25">
      <c r="A891" s="74"/>
      <c r="B891" s="357"/>
      <c r="C891" s="260"/>
      <c r="D891" s="261"/>
      <c r="E891" s="262"/>
      <c r="F891" s="384"/>
      <c r="G891" s="304"/>
      <c r="H891" s="100" t="s">
        <v>8</v>
      </c>
      <c r="I891" s="101">
        <f>SUM(I885:I890)</f>
        <v>907</v>
      </c>
      <c r="J891" s="383" t="s">
        <v>1</v>
      </c>
    </row>
    <row r="892" spans="1:11" s="69" customFormat="1" ht="47.25" x14ac:dyDescent="0.25">
      <c r="A892" s="74">
        <v>70</v>
      </c>
      <c r="B892" s="357" t="s">
        <v>468</v>
      </c>
      <c r="C892" s="531"/>
      <c r="D892" s="532"/>
      <c r="E892" s="533"/>
      <c r="F892" s="96"/>
      <c r="G892" s="97"/>
      <c r="H892" s="100"/>
      <c r="I892" s="101"/>
      <c r="J892" s="383"/>
    </row>
    <row r="893" spans="1:11" s="69" customFormat="1" ht="16.899999999999999" customHeight="1" x14ac:dyDescent="0.25">
      <c r="A893" s="74"/>
      <c r="B893" s="243" t="s">
        <v>469</v>
      </c>
      <c r="C893" s="260">
        <v>5</v>
      </c>
      <c r="D893" s="261" t="s">
        <v>7</v>
      </c>
      <c r="E893" s="262">
        <v>8</v>
      </c>
      <c r="F893" s="96"/>
      <c r="G893" s="97"/>
      <c r="H893" s="304"/>
      <c r="I893" s="265">
        <f>PRODUCT(C893:H893)</f>
        <v>40</v>
      </c>
      <c r="J893" s="305"/>
    </row>
    <row r="894" spans="1:11" s="69" customFormat="1" ht="16.899999999999999" customHeight="1" x14ac:dyDescent="0.25">
      <c r="A894" s="74"/>
      <c r="B894" s="357"/>
      <c r="C894" s="260"/>
      <c r="D894" s="261"/>
      <c r="E894" s="262"/>
      <c r="F894" s="384"/>
      <c r="G894" s="304"/>
      <c r="H894" s="100" t="s">
        <v>8</v>
      </c>
      <c r="I894" s="101">
        <f>SUM(I893:I893)</f>
        <v>40</v>
      </c>
      <c r="J894" s="383" t="s">
        <v>1</v>
      </c>
    </row>
    <row r="895" spans="1:11" s="19" customFormat="1" ht="63" x14ac:dyDescent="0.25">
      <c r="A895" s="235">
        <v>71</v>
      </c>
      <c r="B895" s="357" t="s">
        <v>511</v>
      </c>
      <c r="C895" s="260"/>
      <c r="D895" s="261"/>
      <c r="E895" s="262"/>
      <c r="F895" s="263"/>
      <c r="G895" s="264"/>
      <c r="H895" s="263"/>
      <c r="I895" s="265"/>
      <c r="J895" s="305"/>
      <c r="K895" s="267"/>
    </row>
    <row r="896" spans="1:11" s="69" customFormat="1" ht="16.899999999999999" customHeight="1" x14ac:dyDescent="0.25">
      <c r="A896" s="74"/>
      <c r="B896" s="243" t="s">
        <v>464</v>
      </c>
      <c r="C896" s="260">
        <v>72</v>
      </c>
      <c r="D896" s="261" t="s">
        <v>7</v>
      </c>
      <c r="E896" s="262">
        <v>2</v>
      </c>
      <c r="F896" s="96"/>
      <c r="G896" s="97"/>
      <c r="H896" s="304"/>
      <c r="I896" s="265">
        <f>PRODUCT(C896:H896)</f>
        <v>144</v>
      </c>
      <c r="J896" s="305"/>
    </row>
    <row r="897" spans="1:10" s="69" customFormat="1" ht="16.899999999999999" customHeight="1" x14ac:dyDescent="0.25">
      <c r="A897" s="74"/>
      <c r="B897" s="243" t="s">
        <v>465</v>
      </c>
      <c r="C897" s="260">
        <v>72</v>
      </c>
      <c r="D897" s="261" t="s">
        <v>7</v>
      </c>
      <c r="E897" s="262">
        <v>2</v>
      </c>
      <c r="F897" s="96"/>
      <c r="G897" s="97"/>
      <c r="H897" s="304"/>
      <c r="I897" s="265">
        <f>PRODUCT(C897:H897)</f>
        <v>144</v>
      </c>
      <c r="J897" s="305"/>
    </row>
    <row r="898" spans="1:10" s="69" customFormat="1" ht="16.899999999999999" customHeight="1" x14ac:dyDescent="0.25">
      <c r="A898" s="74"/>
      <c r="B898" s="243" t="s">
        <v>467</v>
      </c>
      <c r="C898" s="260">
        <v>72</v>
      </c>
      <c r="D898" s="261" t="s">
        <v>7</v>
      </c>
      <c r="E898" s="262">
        <v>1</v>
      </c>
      <c r="F898" s="96"/>
      <c r="G898" s="97"/>
      <c r="H898" s="304"/>
      <c r="I898" s="265">
        <f>PRODUCT(C898:H898)</f>
        <v>72</v>
      </c>
      <c r="J898" s="305"/>
    </row>
    <row r="899" spans="1:10" s="69" customFormat="1" ht="16.899999999999999" customHeight="1" x14ac:dyDescent="0.25">
      <c r="A899" s="74"/>
      <c r="B899" s="357"/>
      <c r="C899" s="260"/>
      <c r="D899" s="261"/>
      <c r="E899" s="262"/>
      <c r="F899" s="384"/>
      <c r="G899" s="304"/>
      <c r="H899" s="100" t="s">
        <v>8</v>
      </c>
      <c r="I899" s="101">
        <f>SUM(I896:I898)</f>
        <v>360</v>
      </c>
      <c r="J899" s="383" t="s">
        <v>1</v>
      </c>
    </row>
    <row r="900" spans="1:10" s="65" customFormat="1" ht="78.75" x14ac:dyDescent="0.25">
      <c r="A900" s="74">
        <v>72</v>
      </c>
      <c r="B900" s="72" t="s">
        <v>517</v>
      </c>
      <c r="C900" s="58"/>
      <c r="D900" s="59"/>
      <c r="E900" s="60"/>
      <c r="F900" s="61"/>
      <c r="G900" s="61"/>
      <c r="H900" s="61"/>
      <c r="I900" s="184"/>
      <c r="J900" s="199"/>
    </row>
    <row r="901" spans="1:10" s="65" customFormat="1" ht="16.899999999999999" customHeight="1" x14ac:dyDescent="0.25">
      <c r="A901" s="71"/>
      <c r="B901" s="72" t="s">
        <v>518</v>
      </c>
      <c r="C901" s="58">
        <v>1</v>
      </c>
      <c r="D901" s="59" t="s">
        <v>7</v>
      </c>
      <c r="E901" s="60">
        <v>7</v>
      </c>
      <c r="F901" s="61"/>
      <c r="G901" s="204"/>
      <c r="H901" s="61"/>
      <c r="I901" s="63">
        <f>PRODUCT(C901:H901)</f>
        <v>7</v>
      </c>
      <c r="J901" s="64"/>
    </row>
    <row r="902" spans="1:10" s="65" customFormat="1" ht="16.899999999999999" customHeight="1" x14ac:dyDescent="0.25">
      <c r="A902" s="71"/>
      <c r="B902" s="72" t="s">
        <v>519</v>
      </c>
      <c r="C902" s="58">
        <v>1</v>
      </c>
      <c r="D902" s="59" t="s">
        <v>7</v>
      </c>
      <c r="E902" s="60">
        <v>8</v>
      </c>
      <c r="F902" s="61"/>
      <c r="G902" s="204"/>
      <c r="H902" s="61"/>
      <c r="I902" s="63">
        <f t="shared" ref="I902:I905" si="96">PRODUCT(C902:H902)</f>
        <v>8</v>
      </c>
      <c r="J902" s="64"/>
    </row>
    <row r="903" spans="1:10" s="65" customFormat="1" ht="16.899999999999999" customHeight="1" x14ac:dyDescent="0.25">
      <c r="A903" s="71"/>
      <c r="B903" s="72" t="s">
        <v>520</v>
      </c>
      <c r="C903" s="58">
        <v>1</v>
      </c>
      <c r="D903" s="59" t="s">
        <v>7</v>
      </c>
      <c r="E903" s="60">
        <v>4</v>
      </c>
      <c r="F903" s="61"/>
      <c r="G903" s="204"/>
      <c r="H903" s="61"/>
      <c r="I903" s="63">
        <f t="shared" si="96"/>
        <v>4</v>
      </c>
      <c r="J903" s="64"/>
    </row>
    <row r="904" spans="1:10" s="65" customFormat="1" ht="16.899999999999999" customHeight="1" x14ac:dyDescent="0.25">
      <c r="A904" s="71"/>
      <c r="B904" s="72" t="s">
        <v>521</v>
      </c>
      <c r="C904" s="58">
        <v>1</v>
      </c>
      <c r="D904" s="59" t="s">
        <v>7</v>
      </c>
      <c r="E904" s="60">
        <v>7</v>
      </c>
      <c r="F904" s="61"/>
      <c r="G904" s="204"/>
      <c r="H904" s="61"/>
      <c r="I904" s="63">
        <f t="shared" si="96"/>
        <v>7</v>
      </c>
      <c r="J904" s="64"/>
    </row>
    <row r="905" spans="1:10" s="65" customFormat="1" ht="16.899999999999999" customHeight="1" x14ac:dyDescent="0.25">
      <c r="A905" s="71"/>
      <c r="B905" s="72" t="s">
        <v>235</v>
      </c>
      <c r="C905" s="58">
        <v>1</v>
      </c>
      <c r="D905" s="59" t="s">
        <v>7</v>
      </c>
      <c r="E905" s="60">
        <v>4</v>
      </c>
      <c r="F905" s="61"/>
      <c r="G905" s="204"/>
      <c r="H905" s="61"/>
      <c r="I905" s="63">
        <f t="shared" si="96"/>
        <v>4</v>
      </c>
      <c r="J905" s="64"/>
    </row>
    <row r="906" spans="1:10" s="65" customFormat="1" ht="16.899999999999999" customHeight="1" x14ac:dyDescent="0.25">
      <c r="A906" s="71"/>
      <c r="B906" s="72"/>
      <c r="C906" s="58"/>
      <c r="D906" s="59"/>
      <c r="E906" s="60"/>
      <c r="F906" s="61"/>
      <c r="G906" s="204"/>
      <c r="H906" s="66" t="s">
        <v>8</v>
      </c>
      <c r="I906" s="67">
        <f>SUM(I901:I905)</f>
        <v>30</v>
      </c>
      <c r="J906" s="199" t="s">
        <v>1</v>
      </c>
    </row>
    <row r="907" spans="1:10" s="65" customFormat="1" ht="78.75" x14ac:dyDescent="0.25">
      <c r="A907" s="74">
        <v>73</v>
      </c>
      <c r="B907" s="72" t="s">
        <v>225</v>
      </c>
      <c r="C907" s="58"/>
      <c r="D907" s="59"/>
      <c r="E907" s="60"/>
      <c r="F907" s="61"/>
      <c r="G907" s="204"/>
      <c r="H907" s="66"/>
      <c r="I907" s="67"/>
      <c r="J907" s="199"/>
    </row>
    <row r="908" spans="1:10" s="65" customFormat="1" ht="16.899999999999999" customHeight="1" x14ac:dyDescent="0.25">
      <c r="A908" s="74"/>
      <c r="B908" s="72" t="s">
        <v>227</v>
      </c>
      <c r="C908" s="109">
        <v>1</v>
      </c>
      <c r="D908" s="110" t="s">
        <v>7</v>
      </c>
      <c r="E908" s="111">
        <v>5</v>
      </c>
      <c r="F908" s="112">
        <v>6</v>
      </c>
      <c r="G908" s="112"/>
      <c r="H908" s="114"/>
      <c r="I908" s="115">
        <f>PRODUCT(C908:H908)</f>
        <v>30</v>
      </c>
      <c r="J908" s="199"/>
    </row>
    <row r="909" spans="1:10" s="65" customFormat="1" ht="16.899999999999999" customHeight="1" x14ac:dyDescent="0.25">
      <c r="A909" s="74"/>
      <c r="B909" s="72"/>
      <c r="C909" s="109"/>
      <c r="D909" s="110"/>
      <c r="E909" s="111"/>
      <c r="F909" s="112"/>
      <c r="G909" s="112"/>
      <c r="H909" s="120" t="s">
        <v>8</v>
      </c>
      <c r="I909" s="356">
        <f>SUM(I908)</f>
        <v>30</v>
      </c>
      <c r="J909" s="199" t="s">
        <v>10</v>
      </c>
    </row>
    <row r="910" spans="1:10" s="65" customFormat="1" ht="16.899999999999999" customHeight="1" x14ac:dyDescent="0.25">
      <c r="A910" s="74"/>
      <c r="B910" s="72"/>
      <c r="C910" s="58"/>
      <c r="D910" s="59"/>
      <c r="E910" s="60"/>
      <c r="F910" s="61"/>
      <c r="G910" s="204"/>
      <c r="H910" s="66"/>
      <c r="I910" s="67"/>
      <c r="J910" s="199"/>
    </row>
    <row r="911" spans="1:10" s="65" customFormat="1" ht="141.75" x14ac:dyDescent="0.25">
      <c r="A911" s="74">
        <v>74</v>
      </c>
      <c r="B911" s="72" t="s">
        <v>226</v>
      </c>
      <c r="C911" s="58"/>
      <c r="D911" s="59"/>
      <c r="E911" s="60"/>
      <c r="F911" s="61"/>
      <c r="G911" s="204"/>
      <c r="H911" s="66"/>
      <c r="I911" s="67"/>
      <c r="J911" s="199"/>
    </row>
    <row r="912" spans="1:10" s="65" customFormat="1" ht="16.899999999999999" customHeight="1" x14ac:dyDescent="0.25">
      <c r="A912" s="74"/>
      <c r="B912" s="72" t="s">
        <v>227</v>
      </c>
      <c r="C912" s="109">
        <v>1</v>
      </c>
      <c r="D912" s="110" t="s">
        <v>7</v>
      </c>
      <c r="E912" s="111">
        <v>5</v>
      </c>
      <c r="F912" s="112"/>
      <c r="G912" s="112"/>
      <c r="H912" s="114"/>
      <c r="I912" s="115">
        <f>PRODUCT(C912:H912)</f>
        <v>5</v>
      </c>
      <c r="J912" s="199"/>
    </row>
    <row r="913" spans="1:10" s="65" customFormat="1" ht="16.899999999999999" customHeight="1" x14ac:dyDescent="0.25">
      <c r="A913" s="74"/>
      <c r="B913" s="72"/>
      <c r="C913" s="109"/>
      <c r="D913" s="110"/>
      <c r="E913" s="111"/>
      <c r="F913" s="112"/>
      <c r="G913" s="112"/>
      <c r="H913" s="120" t="s">
        <v>8</v>
      </c>
      <c r="I913" s="356">
        <f>SUM(I912)</f>
        <v>5</v>
      </c>
      <c r="J913" s="199" t="s">
        <v>1</v>
      </c>
    </row>
    <row r="914" spans="1:10" s="65" customFormat="1" ht="220.5" x14ac:dyDescent="0.25">
      <c r="A914" s="74">
        <v>75</v>
      </c>
      <c r="B914" s="72" t="s">
        <v>762</v>
      </c>
      <c r="C914" s="58"/>
      <c r="D914" s="59"/>
      <c r="E914" s="60"/>
      <c r="F914" s="61"/>
      <c r="G914" s="61"/>
      <c r="H914" s="61"/>
      <c r="I914" s="184"/>
      <c r="J914" s="199"/>
    </row>
    <row r="915" spans="1:10" s="65" customFormat="1" ht="16.899999999999999" customHeight="1" x14ac:dyDescent="0.25">
      <c r="A915" s="74"/>
      <c r="B915" s="72" t="s">
        <v>378</v>
      </c>
      <c r="C915" s="58">
        <v>1</v>
      </c>
      <c r="D915" s="59" t="s">
        <v>7</v>
      </c>
      <c r="E915" s="60">
        <v>30</v>
      </c>
      <c r="F915" s="61"/>
      <c r="G915" s="61"/>
      <c r="H915" s="61"/>
      <c r="I915" s="63">
        <f t="shared" ref="I915" si="97">PRODUCT(C915:H915)</f>
        <v>30</v>
      </c>
      <c r="J915" s="64"/>
    </row>
    <row r="916" spans="1:10" s="65" customFormat="1" ht="16.899999999999999" customHeight="1" x14ac:dyDescent="0.25">
      <c r="A916" s="74"/>
      <c r="B916" s="72"/>
      <c r="C916" s="373"/>
      <c r="D916" s="374"/>
      <c r="E916" s="375"/>
      <c r="F916" s="61"/>
      <c r="G916" s="376"/>
      <c r="H916" s="381" t="s">
        <v>8</v>
      </c>
      <c r="I916" s="382">
        <f>SUM(I915:I915)</f>
        <v>30</v>
      </c>
      <c r="J916" s="199" t="s">
        <v>1</v>
      </c>
    </row>
    <row r="917" spans="1:10" s="362" customFormat="1" ht="173.25" x14ac:dyDescent="0.25">
      <c r="A917" s="39">
        <v>76</v>
      </c>
      <c r="B917" s="357" t="s">
        <v>661</v>
      </c>
      <c r="C917" s="75"/>
      <c r="D917" s="76"/>
      <c r="E917" s="77"/>
      <c r="F917" s="385"/>
      <c r="G917" s="385"/>
      <c r="H917" s="386"/>
      <c r="I917" s="387"/>
      <c r="J917" s="388"/>
    </row>
    <row r="918" spans="1:10" s="65" customFormat="1" ht="16.899999999999999" customHeight="1" x14ac:dyDescent="0.25">
      <c r="A918" s="71"/>
      <c r="B918" s="72" t="s">
        <v>610</v>
      </c>
      <c r="C918" s="58">
        <v>1</v>
      </c>
      <c r="D918" s="59" t="s">
        <v>7</v>
      </c>
      <c r="E918" s="60">
        <v>17</v>
      </c>
      <c r="F918" s="61">
        <v>9</v>
      </c>
      <c r="G918" s="204"/>
      <c r="H918" s="61"/>
      <c r="I918" s="63">
        <f>PRODUCT(C918:H918)</f>
        <v>153</v>
      </c>
      <c r="J918" s="64"/>
    </row>
    <row r="919" spans="1:10" s="65" customFormat="1" ht="16.899999999999999" customHeight="1" x14ac:dyDescent="0.25">
      <c r="A919" s="71"/>
      <c r="B919" s="72" t="s">
        <v>611</v>
      </c>
      <c r="C919" s="58">
        <v>1</v>
      </c>
      <c r="D919" s="59" t="s">
        <v>7</v>
      </c>
      <c r="E919" s="60">
        <v>9</v>
      </c>
      <c r="F919" s="61">
        <v>9</v>
      </c>
      <c r="G919" s="204"/>
      <c r="H919" s="61"/>
      <c r="I919" s="63">
        <f t="shared" ref="I919" si="98">PRODUCT(C919:H919)</f>
        <v>81</v>
      </c>
      <c r="J919" s="64"/>
    </row>
    <row r="920" spans="1:10" s="65" customFormat="1" ht="16.899999999999999" customHeight="1" x14ac:dyDescent="0.25">
      <c r="A920" s="71"/>
      <c r="B920" s="72"/>
      <c r="C920" s="58"/>
      <c r="D920" s="59"/>
      <c r="E920" s="60"/>
      <c r="F920" s="61"/>
      <c r="G920" s="204"/>
      <c r="H920" s="66" t="s">
        <v>8</v>
      </c>
      <c r="I920" s="67">
        <f>SUM(I918:I919)</f>
        <v>234</v>
      </c>
      <c r="J920" s="199" t="s">
        <v>10</v>
      </c>
    </row>
    <row r="921" spans="1:10" s="65" customFormat="1" ht="16.899999999999999" customHeight="1" x14ac:dyDescent="0.25">
      <c r="A921" s="71"/>
      <c r="B921" s="72"/>
      <c r="C921" s="58"/>
      <c r="D921" s="59"/>
      <c r="E921" s="60"/>
      <c r="F921" s="61"/>
      <c r="G921" s="204"/>
      <c r="H921" s="66"/>
      <c r="I921" s="67"/>
      <c r="J921" s="199"/>
    </row>
    <row r="922" spans="1:10" s="362" customFormat="1" ht="252" x14ac:dyDescent="0.25">
      <c r="A922" s="39">
        <v>77</v>
      </c>
      <c r="B922" s="357" t="s">
        <v>612</v>
      </c>
      <c r="C922" s="75"/>
      <c r="D922" s="76"/>
      <c r="E922" s="77"/>
      <c r="F922" s="385"/>
      <c r="G922" s="385"/>
      <c r="H922" s="386"/>
      <c r="I922" s="387"/>
      <c r="J922" s="388"/>
    </row>
    <row r="923" spans="1:10" s="65" customFormat="1" ht="16.899999999999999" customHeight="1" x14ac:dyDescent="0.25">
      <c r="A923" s="71"/>
      <c r="B923" s="72" t="s">
        <v>235</v>
      </c>
      <c r="C923" s="58">
        <v>1</v>
      </c>
      <c r="D923" s="59" t="s">
        <v>7</v>
      </c>
      <c r="E923" s="60">
        <v>1</v>
      </c>
      <c r="F923" s="61">
        <v>1.1000000000000001</v>
      </c>
      <c r="G923" s="204"/>
      <c r="H923" s="61">
        <v>1.1499999999999999</v>
      </c>
      <c r="I923" s="63">
        <f>PRODUCT(C923:H923)</f>
        <v>1.2649999999999999</v>
      </c>
      <c r="J923" s="64"/>
    </row>
    <row r="924" spans="1:10" s="65" customFormat="1" ht="16.899999999999999" customHeight="1" x14ac:dyDescent="0.25">
      <c r="A924" s="71"/>
      <c r="B924" s="72"/>
      <c r="C924" s="58">
        <v>1</v>
      </c>
      <c r="D924" s="59" t="s">
        <v>7</v>
      </c>
      <c r="E924" s="60">
        <v>1</v>
      </c>
      <c r="F924" s="61">
        <v>0.3</v>
      </c>
      <c r="G924" s="204"/>
      <c r="H924" s="61">
        <v>0.6</v>
      </c>
      <c r="I924" s="63">
        <f t="shared" ref="I924" si="99">PRODUCT(C924:H924)</f>
        <v>0.18</v>
      </c>
      <c r="J924" s="64"/>
    </row>
    <row r="925" spans="1:10" s="65" customFormat="1" ht="16.899999999999999" customHeight="1" x14ac:dyDescent="0.25">
      <c r="A925" s="71"/>
      <c r="B925" s="72"/>
      <c r="C925" s="58"/>
      <c r="D925" s="59"/>
      <c r="E925" s="60"/>
      <c r="F925" s="61"/>
      <c r="G925" s="204"/>
      <c r="H925" s="61" t="s">
        <v>8</v>
      </c>
      <c r="I925" s="63">
        <f>SUM(I923:I924)</f>
        <v>1.4449999999999998</v>
      </c>
      <c r="J925" s="199"/>
    </row>
    <row r="926" spans="1:10" s="65" customFormat="1" ht="16.899999999999999" customHeight="1" x14ac:dyDescent="0.25">
      <c r="A926" s="71"/>
      <c r="B926" s="72"/>
      <c r="C926" s="58"/>
      <c r="D926" s="59"/>
      <c r="E926" s="60"/>
      <c r="F926" s="61"/>
      <c r="G926" s="204"/>
      <c r="H926" s="66" t="s">
        <v>9</v>
      </c>
      <c r="I926" s="67">
        <v>1.5</v>
      </c>
      <c r="J926" s="199" t="s">
        <v>22</v>
      </c>
    </row>
    <row r="927" spans="1:10" s="65" customFormat="1" ht="16.899999999999999" customHeight="1" x14ac:dyDescent="0.25">
      <c r="A927" s="71"/>
      <c r="B927" s="72"/>
      <c r="C927" s="58"/>
      <c r="D927" s="59"/>
      <c r="E927" s="60"/>
      <c r="F927" s="61"/>
      <c r="G927" s="204"/>
      <c r="H927" s="66"/>
      <c r="I927" s="67"/>
      <c r="J927" s="199"/>
    </row>
    <row r="928" spans="1:10" s="65" customFormat="1" ht="110.25" x14ac:dyDescent="0.25">
      <c r="A928" s="74">
        <v>78</v>
      </c>
      <c r="B928" s="72" t="s">
        <v>241</v>
      </c>
      <c r="C928" s="109"/>
      <c r="D928" s="110"/>
      <c r="E928" s="111"/>
      <c r="F928" s="112"/>
      <c r="G928" s="112"/>
      <c r="H928" s="120"/>
      <c r="I928" s="356"/>
      <c r="J928" s="199"/>
    </row>
    <row r="929" spans="1:10" s="65" customFormat="1" ht="16.899999999999999" customHeight="1" x14ac:dyDescent="0.25">
      <c r="A929" s="74"/>
      <c r="B929" s="72" t="s">
        <v>229</v>
      </c>
      <c r="C929" s="109">
        <v>1</v>
      </c>
      <c r="D929" s="110" t="s">
        <v>7</v>
      </c>
      <c r="E929" s="111">
        <v>1</v>
      </c>
      <c r="F929" s="112">
        <v>20</v>
      </c>
      <c r="G929" s="112"/>
      <c r="H929" s="114"/>
      <c r="I929" s="115">
        <f>PRODUCT(C929:H929)</f>
        <v>20</v>
      </c>
      <c r="J929" s="199"/>
    </row>
    <row r="930" spans="1:10" s="65" customFormat="1" ht="16.899999999999999" customHeight="1" x14ac:dyDescent="0.25">
      <c r="A930" s="74"/>
      <c r="B930" s="72" t="s">
        <v>230</v>
      </c>
      <c r="C930" s="109">
        <v>1</v>
      </c>
      <c r="D930" s="110" t="s">
        <v>7</v>
      </c>
      <c r="E930" s="111">
        <v>1</v>
      </c>
      <c r="F930" s="112">
        <v>15</v>
      </c>
      <c r="G930" s="112"/>
      <c r="H930" s="114"/>
      <c r="I930" s="115">
        <f>PRODUCT(C930:H930)</f>
        <v>15</v>
      </c>
      <c r="J930" s="199"/>
    </row>
    <row r="931" spans="1:10" s="65" customFormat="1" ht="16.899999999999999" customHeight="1" x14ac:dyDescent="0.25">
      <c r="A931" s="74"/>
      <c r="B931" s="72"/>
      <c r="C931" s="109"/>
      <c r="D931" s="110"/>
      <c r="E931" s="111"/>
      <c r="F931" s="112"/>
      <c r="G931" s="112"/>
      <c r="H931" s="120" t="s">
        <v>8</v>
      </c>
      <c r="I931" s="356">
        <f>SUM(I929:I930)</f>
        <v>35</v>
      </c>
      <c r="J931" s="199" t="s">
        <v>10</v>
      </c>
    </row>
    <row r="932" spans="1:10" s="65" customFormat="1" ht="145.5" customHeight="1" x14ac:dyDescent="0.25">
      <c r="A932" s="74">
        <v>79</v>
      </c>
      <c r="B932" s="357" t="s">
        <v>658</v>
      </c>
      <c r="C932" s="109"/>
      <c r="D932" s="110"/>
      <c r="E932" s="111"/>
      <c r="F932" s="112"/>
      <c r="G932" s="112"/>
      <c r="H932" s="120"/>
      <c r="I932" s="356"/>
      <c r="J932" s="199"/>
    </row>
    <row r="933" spans="1:10" s="65" customFormat="1" ht="16.899999999999999" customHeight="1" x14ac:dyDescent="0.25">
      <c r="A933" s="74"/>
      <c r="B933" s="72" t="s">
        <v>229</v>
      </c>
      <c r="C933" s="109">
        <v>1</v>
      </c>
      <c r="D933" s="110" t="s">
        <v>7</v>
      </c>
      <c r="E933" s="111">
        <v>1</v>
      </c>
      <c r="F933" s="112">
        <v>20</v>
      </c>
      <c r="G933" s="112"/>
      <c r="H933" s="114"/>
      <c r="I933" s="115">
        <f>PRODUCT(C933:H933)</f>
        <v>20</v>
      </c>
      <c r="J933" s="199"/>
    </row>
    <row r="934" spans="1:10" s="65" customFormat="1" ht="16.899999999999999" customHeight="1" x14ac:dyDescent="0.25">
      <c r="A934" s="74"/>
      <c r="B934" s="72" t="s">
        <v>230</v>
      </c>
      <c r="C934" s="109">
        <v>1</v>
      </c>
      <c r="D934" s="110" t="s">
        <v>7</v>
      </c>
      <c r="E934" s="111">
        <v>1</v>
      </c>
      <c r="F934" s="112">
        <v>15</v>
      </c>
      <c r="G934" s="112"/>
      <c r="H934" s="114"/>
      <c r="I934" s="115">
        <f>PRODUCT(C934:H934)</f>
        <v>15</v>
      </c>
      <c r="J934" s="199"/>
    </row>
    <row r="935" spans="1:10" s="65" customFormat="1" ht="16.899999999999999" customHeight="1" x14ac:dyDescent="0.25">
      <c r="A935" s="74"/>
      <c r="B935" s="72"/>
      <c r="C935" s="109"/>
      <c r="D935" s="110"/>
      <c r="E935" s="111"/>
      <c r="F935" s="112"/>
      <c r="G935" s="112"/>
      <c r="H935" s="120" t="s">
        <v>8</v>
      </c>
      <c r="I935" s="356">
        <f>SUM(I933:I934)</f>
        <v>35</v>
      </c>
      <c r="J935" s="199" t="s">
        <v>10</v>
      </c>
    </row>
    <row r="936" spans="1:10" s="65" customFormat="1" ht="110.45" customHeight="1" x14ac:dyDescent="0.25">
      <c r="A936" s="74">
        <v>80</v>
      </c>
      <c r="B936" s="361" t="s">
        <v>746</v>
      </c>
      <c r="C936" s="109"/>
      <c r="D936" s="110"/>
      <c r="E936" s="111"/>
      <c r="F936" s="112"/>
      <c r="G936" s="112"/>
      <c r="H936" s="120"/>
      <c r="I936" s="356"/>
      <c r="J936" s="199"/>
    </row>
    <row r="937" spans="1:10" s="65" customFormat="1" ht="16.899999999999999" customHeight="1" x14ac:dyDescent="0.25">
      <c r="A937" s="74"/>
      <c r="B937" s="72" t="s">
        <v>231</v>
      </c>
      <c r="C937" s="109">
        <v>1</v>
      </c>
      <c r="D937" s="110" t="s">
        <v>7</v>
      </c>
      <c r="E937" s="111">
        <v>1</v>
      </c>
      <c r="F937" s="112"/>
      <c r="G937" s="112"/>
      <c r="H937" s="114"/>
      <c r="I937" s="115">
        <f>PRODUCT(C937:H937)</f>
        <v>1</v>
      </c>
      <c r="J937" s="199"/>
    </row>
    <row r="938" spans="1:10" s="65" customFormat="1" ht="16.899999999999999" customHeight="1" x14ac:dyDescent="0.25">
      <c r="A938" s="74"/>
      <c r="B938" s="72" t="s">
        <v>232</v>
      </c>
      <c r="C938" s="109">
        <v>1</v>
      </c>
      <c r="D938" s="110" t="s">
        <v>7</v>
      </c>
      <c r="E938" s="111">
        <v>1</v>
      </c>
      <c r="F938" s="112"/>
      <c r="G938" s="112"/>
      <c r="H938" s="114"/>
      <c r="I938" s="115">
        <f>PRODUCT(C938:H938)</f>
        <v>1</v>
      </c>
      <c r="J938" s="199"/>
    </row>
    <row r="939" spans="1:10" s="65" customFormat="1" ht="16.899999999999999" customHeight="1" x14ac:dyDescent="0.25">
      <c r="A939" s="74"/>
      <c r="B939" s="72"/>
      <c r="C939" s="109"/>
      <c r="D939" s="110"/>
      <c r="E939" s="111"/>
      <c r="F939" s="112"/>
      <c r="G939" s="112"/>
      <c r="H939" s="120" t="s">
        <v>8</v>
      </c>
      <c r="I939" s="356">
        <f>SUM(I937:I938)</f>
        <v>2</v>
      </c>
      <c r="J939" s="199" t="s">
        <v>1</v>
      </c>
    </row>
    <row r="940" spans="1:10" s="65" customFormat="1" ht="78.75" x14ac:dyDescent="0.25">
      <c r="A940" s="74">
        <v>81</v>
      </c>
      <c r="B940" s="361" t="s">
        <v>664</v>
      </c>
      <c r="C940" s="109"/>
      <c r="D940" s="110"/>
      <c r="E940" s="111"/>
      <c r="F940" s="112"/>
      <c r="G940" s="112"/>
      <c r="H940" s="120"/>
      <c r="I940" s="356"/>
      <c r="J940" s="199"/>
    </row>
    <row r="941" spans="1:10" s="65" customFormat="1" ht="16.899999999999999" customHeight="1" x14ac:dyDescent="0.25">
      <c r="A941" s="74"/>
      <c r="B941" s="72" t="s">
        <v>662</v>
      </c>
      <c r="C941" s="109">
        <v>5</v>
      </c>
      <c r="D941" s="110" t="s">
        <v>7</v>
      </c>
      <c r="E941" s="111">
        <v>4</v>
      </c>
      <c r="F941" s="112"/>
      <c r="G941" s="112"/>
      <c r="H941" s="114"/>
      <c r="I941" s="115">
        <f>PRODUCT(C941:H941)</f>
        <v>20</v>
      </c>
      <c r="J941" s="199"/>
    </row>
    <row r="942" spans="1:10" s="65" customFormat="1" ht="16.899999999999999" customHeight="1" x14ac:dyDescent="0.25">
      <c r="A942" s="74"/>
      <c r="B942" s="72" t="s">
        <v>663</v>
      </c>
      <c r="C942" s="109">
        <v>5</v>
      </c>
      <c r="D942" s="110" t="s">
        <v>7</v>
      </c>
      <c r="E942" s="111">
        <v>3</v>
      </c>
      <c r="F942" s="112"/>
      <c r="G942" s="112"/>
      <c r="H942" s="114"/>
      <c r="I942" s="115">
        <f>PRODUCT(C942:H942)</f>
        <v>15</v>
      </c>
      <c r="J942" s="199"/>
    </row>
    <row r="943" spans="1:10" s="65" customFormat="1" ht="16.899999999999999" customHeight="1" x14ac:dyDescent="0.25">
      <c r="A943" s="74"/>
      <c r="B943" s="72"/>
      <c r="C943" s="109"/>
      <c r="D943" s="110"/>
      <c r="E943" s="111"/>
      <c r="F943" s="112"/>
      <c r="G943" s="112"/>
      <c r="H943" s="120" t="s">
        <v>8</v>
      </c>
      <c r="I943" s="356">
        <f>SUM(I941:I942)</f>
        <v>35</v>
      </c>
      <c r="J943" s="199" t="s">
        <v>1</v>
      </c>
    </row>
    <row r="944" spans="1:10" s="18" customFormat="1" ht="110.25" x14ac:dyDescent="0.25">
      <c r="A944" s="39">
        <v>82</v>
      </c>
      <c r="B944" s="361" t="s">
        <v>672</v>
      </c>
      <c r="C944" s="45"/>
      <c r="D944" s="534"/>
      <c r="E944" s="134"/>
      <c r="F944" s="455"/>
      <c r="G944" s="455"/>
      <c r="H944" s="456"/>
      <c r="I944" s="535"/>
      <c r="J944" s="536"/>
    </row>
    <row r="945" spans="1:16" s="65" customFormat="1" ht="16.899999999999999" customHeight="1" x14ac:dyDescent="0.25">
      <c r="A945" s="56"/>
      <c r="B945" s="57" t="s">
        <v>171</v>
      </c>
      <c r="C945" s="58">
        <v>4</v>
      </c>
      <c r="D945" s="59" t="s">
        <v>7</v>
      </c>
      <c r="E945" s="60">
        <v>4</v>
      </c>
      <c r="F945" s="61">
        <v>1.2</v>
      </c>
      <c r="G945" s="62"/>
      <c r="H945" s="61">
        <v>0.6</v>
      </c>
      <c r="I945" s="63">
        <f>PRODUCT(C945:H945)</f>
        <v>11.52</v>
      </c>
      <c r="J945" s="64"/>
    </row>
    <row r="946" spans="1:16" s="65" customFormat="1" ht="16.899999999999999" customHeight="1" x14ac:dyDescent="0.25">
      <c r="A946" s="56"/>
      <c r="B946" s="57" t="s">
        <v>171</v>
      </c>
      <c r="C946" s="58">
        <v>1</v>
      </c>
      <c r="D946" s="59" t="s">
        <v>7</v>
      </c>
      <c r="E946" s="60">
        <v>2</v>
      </c>
      <c r="F946" s="61">
        <v>1.2</v>
      </c>
      <c r="G946" s="62"/>
      <c r="H946" s="61">
        <v>0.6</v>
      </c>
      <c r="I946" s="63">
        <f t="shared" ref="I946:I947" si="100">PRODUCT(C946:H946)</f>
        <v>1.44</v>
      </c>
      <c r="J946" s="64"/>
    </row>
    <row r="947" spans="1:16" s="65" customFormat="1" ht="16.899999999999999" customHeight="1" x14ac:dyDescent="0.25">
      <c r="A947" s="56"/>
      <c r="B947" s="57" t="s">
        <v>171</v>
      </c>
      <c r="C947" s="58">
        <v>1</v>
      </c>
      <c r="D947" s="59" t="s">
        <v>7</v>
      </c>
      <c r="E947" s="60">
        <v>18</v>
      </c>
      <c r="F947" s="61">
        <v>0.9</v>
      </c>
      <c r="G947" s="62"/>
      <c r="H947" s="61">
        <v>0.6</v>
      </c>
      <c r="I947" s="63">
        <f t="shared" si="100"/>
        <v>9.7199999999999989</v>
      </c>
      <c r="J947" s="64"/>
    </row>
    <row r="948" spans="1:16" s="18" customFormat="1" ht="16.899999999999999" customHeight="1" x14ac:dyDescent="0.25">
      <c r="A948" s="39"/>
      <c r="B948" s="44"/>
      <c r="C948" s="45"/>
      <c r="D948" s="534"/>
      <c r="E948" s="134"/>
      <c r="F948" s="44"/>
      <c r="G948" s="44"/>
      <c r="H948" s="457" t="s">
        <v>8</v>
      </c>
      <c r="I948" s="137">
        <f>SUM(I945:I947)</f>
        <v>22.68</v>
      </c>
      <c r="J948" s="134"/>
    </row>
    <row r="949" spans="1:16" s="18" customFormat="1" ht="16.899999999999999" customHeight="1" x14ac:dyDescent="0.25">
      <c r="A949" s="39"/>
      <c r="B949" s="44"/>
      <c r="C949" s="45"/>
      <c r="D949" s="534"/>
      <c r="E949" s="134"/>
      <c r="F949" s="540"/>
      <c r="G949" s="540"/>
      <c r="H949" s="456" t="s">
        <v>9</v>
      </c>
      <c r="I949" s="535">
        <v>22.7</v>
      </c>
      <c r="J949" s="536" t="s">
        <v>625</v>
      </c>
    </row>
    <row r="950" spans="1:16" s="18" customFormat="1" ht="78.75" x14ac:dyDescent="0.25">
      <c r="A950" s="74">
        <v>83</v>
      </c>
      <c r="B950" s="361" t="s">
        <v>691</v>
      </c>
      <c r="C950" s="45"/>
      <c r="D950" s="534"/>
      <c r="E950" s="134"/>
      <c r="F950" s="455"/>
      <c r="G950" s="455"/>
      <c r="H950" s="456"/>
      <c r="I950" s="535"/>
      <c r="J950" s="536"/>
    </row>
    <row r="951" spans="1:16" s="65" customFormat="1" ht="16.899999999999999" customHeight="1" x14ac:dyDescent="0.25">
      <c r="A951" s="56"/>
      <c r="B951" s="57" t="s">
        <v>171</v>
      </c>
      <c r="C951" s="58">
        <v>4</v>
      </c>
      <c r="D951" s="59" t="s">
        <v>7</v>
      </c>
      <c r="E951" s="60">
        <v>4</v>
      </c>
      <c r="F951" s="61">
        <v>1.2</v>
      </c>
      <c r="G951" s="62"/>
      <c r="H951" s="61">
        <v>0.6</v>
      </c>
      <c r="I951" s="63">
        <f>PRODUCT(C951:H951)</f>
        <v>11.52</v>
      </c>
      <c r="J951" s="64"/>
    </row>
    <row r="952" spans="1:16" s="65" customFormat="1" ht="16.899999999999999" customHeight="1" x14ac:dyDescent="0.25">
      <c r="A952" s="56"/>
      <c r="B952" s="57" t="s">
        <v>171</v>
      </c>
      <c r="C952" s="58">
        <v>1</v>
      </c>
      <c r="D952" s="59" t="s">
        <v>7</v>
      </c>
      <c r="E952" s="60">
        <v>2</v>
      </c>
      <c r="F952" s="61">
        <v>1.2</v>
      </c>
      <c r="G952" s="62"/>
      <c r="H952" s="61">
        <v>0.6</v>
      </c>
      <c r="I952" s="63">
        <f t="shared" ref="I952:I953" si="101">PRODUCT(C952:H952)</f>
        <v>1.44</v>
      </c>
      <c r="J952" s="64"/>
    </row>
    <row r="953" spans="1:16" s="65" customFormat="1" ht="16.899999999999999" customHeight="1" x14ac:dyDescent="0.25">
      <c r="A953" s="56"/>
      <c r="B953" s="57" t="s">
        <v>171</v>
      </c>
      <c r="C953" s="58">
        <v>1</v>
      </c>
      <c r="D953" s="59" t="s">
        <v>7</v>
      </c>
      <c r="E953" s="60">
        <v>18</v>
      </c>
      <c r="F953" s="61">
        <v>0.9</v>
      </c>
      <c r="G953" s="62"/>
      <c r="H953" s="61">
        <v>0.6</v>
      </c>
      <c r="I953" s="63">
        <f t="shared" si="101"/>
        <v>9.7199999999999989</v>
      </c>
      <c r="J953" s="64"/>
    </row>
    <row r="954" spans="1:16" s="18" customFormat="1" ht="16.899999999999999" customHeight="1" x14ac:dyDescent="0.25">
      <c r="A954" s="39"/>
      <c r="B954" s="44"/>
      <c r="C954" s="45"/>
      <c r="D954" s="534"/>
      <c r="E954" s="134"/>
      <c r="F954" s="44"/>
      <c r="G954" s="44"/>
      <c r="H954" s="457" t="s">
        <v>8</v>
      </c>
      <c r="I954" s="137">
        <f>SUM(I951:I953)</f>
        <v>22.68</v>
      </c>
      <c r="J954" s="134"/>
    </row>
    <row r="955" spans="1:16" s="18" customFormat="1" ht="16.899999999999999" customHeight="1" x14ac:dyDescent="0.25">
      <c r="A955" s="39"/>
      <c r="B955" s="44"/>
      <c r="C955" s="45"/>
      <c r="D955" s="534"/>
      <c r="E955" s="134"/>
      <c r="F955" s="540"/>
      <c r="G955" s="540"/>
      <c r="H955" s="456" t="s">
        <v>9</v>
      </c>
      <c r="I955" s="535">
        <v>22.7</v>
      </c>
      <c r="J955" s="536" t="s">
        <v>625</v>
      </c>
    </row>
    <row r="956" spans="1:16" s="18" customFormat="1" ht="110.25" x14ac:dyDescent="0.25">
      <c r="A956" s="74">
        <v>84</v>
      </c>
      <c r="B956" s="361" t="s">
        <v>683</v>
      </c>
      <c r="C956" s="45"/>
      <c r="D956" s="534"/>
      <c r="E956" s="134"/>
      <c r="F956" s="455"/>
      <c r="G956" s="455"/>
      <c r="H956" s="456"/>
      <c r="I956" s="535"/>
      <c r="J956" s="536"/>
    </row>
    <row r="957" spans="1:16" s="131" customFormat="1" ht="16.899999999999999" customHeight="1" x14ac:dyDescent="0.25">
      <c r="A957" s="122"/>
      <c r="B957" s="150" t="s">
        <v>684</v>
      </c>
      <c r="C957" s="176">
        <v>1</v>
      </c>
      <c r="D957" s="177" t="s">
        <v>7</v>
      </c>
      <c r="E957" s="178">
        <v>1</v>
      </c>
      <c r="F957" s="179">
        <v>71</v>
      </c>
      <c r="G957" s="179">
        <v>12.5</v>
      </c>
      <c r="H957" s="179">
        <v>7.0000000000000007E-2</v>
      </c>
      <c r="I957" s="130">
        <f t="shared" ref="I957:I960" si="102">PRODUCT(C957:H957)</f>
        <v>62.125000000000007</v>
      </c>
      <c r="J957" s="180"/>
      <c r="K957" s="181"/>
      <c r="L957" s="181"/>
      <c r="M957" s="181"/>
      <c r="N957" s="181"/>
      <c r="O957" s="181"/>
      <c r="P957" s="181"/>
    </row>
    <row r="958" spans="1:16" s="131" customFormat="1" ht="16.899999999999999" customHeight="1" x14ac:dyDescent="0.25">
      <c r="A958" s="122"/>
      <c r="B958" s="150" t="s">
        <v>685</v>
      </c>
      <c r="C958" s="176">
        <v>1</v>
      </c>
      <c r="D958" s="177" t="s">
        <v>7</v>
      </c>
      <c r="E958" s="178">
        <v>-1</v>
      </c>
      <c r="F958" s="179">
        <v>66</v>
      </c>
      <c r="G958" s="179">
        <v>4</v>
      </c>
      <c r="H958" s="179">
        <v>7.0000000000000007E-2</v>
      </c>
      <c r="I958" s="130">
        <f t="shared" si="102"/>
        <v>-18.48</v>
      </c>
      <c r="J958" s="180"/>
      <c r="K958" s="181"/>
      <c r="L958" s="181"/>
      <c r="M958" s="181"/>
      <c r="N958" s="181"/>
      <c r="O958" s="181"/>
      <c r="P958" s="181"/>
    </row>
    <row r="959" spans="1:16" s="131" customFormat="1" ht="16.899999999999999" customHeight="1" x14ac:dyDescent="0.25">
      <c r="A959" s="122"/>
      <c r="B959" s="150" t="s">
        <v>686</v>
      </c>
      <c r="C959" s="176">
        <v>1</v>
      </c>
      <c r="D959" s="177" t="s">
        <v>7</v>
      </c>
      <c r="E959" s="178">
        <v>-5</v>
      </c>
      <c r="F959" s="179">
        <v>2.2999999999999998</v>
      </c>
      <c r="G959" s="179">
        <v>1.5</v>
      </c>
      <c r="H959" s="179">
        <v>7.0000000000000007E-2</v>
      </c>
      <c r="I959" s="130">
        <f t="shared" si="102"/>
        <v>-1.2075</v>
      </c>
      <c r="J959" s="180"/>
      <c r="K959" s="181"/>
      <c r="L959" s="181"/>
      <c r="M959" s="181"/>
      <c r="N959" s="181"/>
      <c r="O959" s="181"/>
      <c r="P959" s="181"/>
    </row>
    <row r="960" spans="1:16" s="131" customFormat="1" ht="16.899999999999999" customHeight="1" x14ac:dyDescent="0.25">
      <c r="A960" s="122"/>
      <c r="B960" s="150" t="s">
        <v>687</v>
      </c>
      <c r="C960" s="176">
        <v>1</v>
      </c>
      <c r="D960" s="177" t="s">
        <v>7</v>
      </c>
      <c r="E960" s="178">
        <v>1</v>
      </c>
      <c r="F960" s="179">
        <v>69.5</v>
      </c>
      <c r="G960" s="179">
        <v>1.5</v>
      </c>
      <c r="H960" s="179">
        <v>7.0000000000000007E-2</v>
      </c>
      <c r="I960" s="130">
        <f t="shared" si="102"/>
        <v>7.2975000000000003</v>
      </c>
      <c r="J960" s="180"/>
      <c r="K960" s="181"/>
      <c r="L960" s="181"/>
      <c r="M960" s="181"/>
      <c r="N960" s="181"/>
      <c r="O960" s="181"/>
      <c r="P960" s="181"/>
    </row>
    <row r="961" spans="1:12" s="18" customFormat="1" ht="16.899999999999999" customHeight="1" x14ac:dyDescent="0.25">
      <c r="A961" s="39"/>
      <c r="B961" s="44"/>
      <c r="C961" s="45"/>
      <c r="D961" s="534"/>
      <c r="E961" s="134"/>
      <c r="F961" s="44"/>
      <c r="G961" s="44"/>
      <c r="H961" s="457" t="s">
        <v>8</v>
      </c>
      <c r="I961" s="137">
        <f>SUM(I957:I960)</f>
        <v>49.735000000000007</v>
      </c>
      <c r="J961" s="134"/>
    </row>
    <row r="962" spans="1:12" s="18" customFormat="1" ht="16.899999999999999" customHeight="1" x14ac:dyDescent="0.25">
      <c r="A962" s="39"/>
      <c r="B962" s="44"/>
      <c r="C962" s="45"/>
      <c r="D962" s="534"/>
      <c r="E962" s="134"/>
      <c r="F962" s="540"/>
      <c r="G962" s="540"/>
      <c r="H962" s="456" t="s">
        <v>9</v>
      </c>
      <c r="I962" s="535">
        <v>49.8</v>
      </c>
      <c r="J962" s="536" t="s">
        <v>624</v>
      </c>
    </row>
    <row r="963" spans="1:12" s="65" customFormat="1" ht="409.5" x14ac:dyDescent="0.25">
      <c r="A963" s="74">
        <v>85</v>
      </c>
      <c r="B963" s="493" t="s">
        <v>763</v>
      </c>
      <c r="C963" s="494"/>
      <c r="D963" s="102"/>
      <c r="E963" s="495"/>
      <c r="F963" s="103"/>
      <c r="G963" s="103"/>
      <c r="H963" s="104"/>
      <c r="I963" s="105"/>
      <c r="J963" s="106"/>
    </row>
    <row r="964" spans="1:12" s="240" customFormat="1" ht="16.899999999999999" customHeight="1" x14ac:dyDescent="0.25">
      <c r="A964" s="242"/>
      <c r="B964" s="243" t="s">
        <v>140</v>
      </c>
      <c r="C964" s="58">
        <v>1</v>
      </c>
      <c r="D964" s="59" t="s">
        <v>7</v>
      </c>
      <c r="E964" s="60">
        <v>72</v>
      </c>
      <c r="F964" s="61">
        <v>1.1200000000000001</v>
      </c>
      <c r="G964" s="61">
        <v>1.75</v>
      </c>
      <c r="H964" s="61"/>
      <c r="I964" s="63">
        <f>PRODUCT(C964:H964)</f>
        <v>141.12000000000003</v>
      </c>
      <c r="J964" s="237"/>
      <c r="K964" s="238"/>
      <c r="L964" s="239"/>
    </row>
    <row r="965" spans="1:12" s="240" customFormat="1" ht="16.899999999999999" customHeight="1" x14ac:dyDescent="0.25">
      <c r="A965" s="242"/>
      <c r="B965" s="243"/>
      <c r="C965" s="58"/>
      <c r="D965" s="59"/>
      <c r="E965" s="60"/>
      <c r="F965" s="61"/>
      <c r="G965" s="61"/>
      <c r="H965" s="244" t="s">
        <v>8</v>
      </c>
      <c r="I965" s="63">
        <f>SUM(I964:I964)</f>
        <v>141.12000000000003</v>
      </c>
      <c r="J965" s="237"/>
      <c r="K965" s="238"/>
      <c r="L965" s="239"/>
    </row>
    <row r="966" spans="1:12" s="240" customFormat="1" ht="16.899999999999999" customHeight="1" x14ac:dyDescent="0.25">
      <c r="A966" s="242"/>
      <c r="B966" s="243"/>
      <c r="C966" s="58"/>
      <c r="D966" s="59"/>
      <c r="E966" s="60"/>
      <c r="F966" s="61"/>
      <c r="G966" s="61"/>
      <c r="H966" s="66" t="s">
        <v>9</v>
      </c>
      <c r="I966" s="67">
        <v>141.19999999999999</v>
      </c>
      <c r="J966" s="68" t="s">
        <v>625</v>
      </c>
      <c r="K966" s="238"/>
      <c r="L966" s="239"/>
    </row>
    <row r="967" spans="1:12" s="65" customFormat="1" ht="78.75" x14ac:dyDescent="0.25">
      <c r="A967" s="74">
        <v>86</v>
      </c>
      <c r="B967" s="72" t="s">
        <v>728</v>
      </c>
      <c r="C967" s="494"/>
      <c r="D967" s="102"/>
      <c r="E967" s="495"/>
      <c r="F967" s="103"/>
      <c r="G967" s="103"/>
      <c r="H967" s="104"/>
      <c r="I967" s="105"/>
      <c r="J967" s="106"/>
    </row>
    <row r="968" spans="1:12" s="117" customFormat="1" ht="16.899999999999999" customHeight="1" x14ac:dyDescent="0.25">
      <c r="A968" s="107"/>
      <c r="B968" s="108" t="s">
        <v>386</v>
      </c>
      <c r="C968" s="109">
        <v>1</v>
      </c>
      <c r="D968" s="110" t="s">
        <v>7</v>
      </c>
      <c r="E968" s="111">
        <v>1</v>
      </c>
      <c r="F968" s="112">
        <v>5.48</v>
      </c>
      <c r="G968" s="113">
        <v>6.4950000000000001</v>
      </c>
      <c r="H968" s="114"/>
      <c r="I968" s="115">
        <f>PRODUCT(C968:H968)</f>
        <v>35.592600000000004</v>
      </c>
      <c r="J968" s="116"/>
    </row>
    <row r="969" spans="1:12" s="117" customFormat="1" ht="16.899999999999999" customHeight="1" x14ac:dyDescent="0.25">
      <c r="A969" s="107"/>
      <c r="B969" s="108" t="s">
        <v>305</v>
      </c>
      <c r="C969" s="109">
        <v>1</v>
      </c>
      <c r="D969" s="110" t="s">
        <v>7</v>
      </c>
      <c r="E969" s="111">
        <v>-1</v>
      </c>
      <c r="F969" s="112">
        <v>1.75</v>
      </c>
      <c r="G969" s="112">
        <v>1.55</v>
      </c>
      <c r="H969" s="114"/>
      <c r="I969" s="115">
        <f>PRODUCT(C969:H969)</f>
        <v>-2.7124999999999999</v>
      </c>
      <c r="J969" s="116"/>
    </row>
    <row r="970" spans="1:12" s="117" customFormat="1" ht="16.899999999999999" customHeight="1" x14ac:dyDescent="0.25">
      <c r="A970" s="107"/>
      <c r="B970" s="108" t="s">
        <v>383</v>
      </c>
      <c r="C970" s="109">
        <v>1</v>
      </c>
      <c r="D970" s="110" t="s">
        <v>7</v>
      </c>
      <c r="E970" s="111">
        <v>1</v>
      </c>
      <c r="F970" s="112">
        <v>18.47</v>
      </c>
      <c r="G970" s="113"/>
      <c r="H970" s="114">
        <v>0.23</v>
      </c>
      <c r="I970" s="115">
        <f t="shared" ref="I970" si="103">PRODUCT(C970:H970)</f>
        <v>4.2481</v>
      </c>
      <c r="J970" s="116"/>
    </row>
    <row r="971" spans="1:12" s="117" customFormat="1" ht="16.899999999999999" customHeight="1" x14ac:dyDescent="0.25">
      <c r="A971" s="107"/>
      <c r="B971" s="108" t="s">
        <v>387</v>
      </c>
      <c r="C971" s="109">
        <v>1</v>
      </c>
      <c r="D971" s="110" t="s">
        <v>7</v>
      </c>
      <c r="E971" s="111">
        <v>1</v>
      </c>
      <c r="F971" s="113">
        <v>5.3650000000000002</v>
      </c>
      <c r="G971" s="113">
        <v>6.7249999999999996</v>
      </c>
      <c r="H971" s="114"/>
      <c r="I971" s="115">
        <f>PRODUCT(C971:H971)</f>
        <v>36.079625</v>
      </c>
      <c r="J971" s="116"/>
    </row>
    <row r="972" spans="1:12" s="117" customFormat="1" ht="16.899999999999999" customHeight="1" x14ac:dyDescent="0.25">
      <c r="A972" s="107"/>
      <c r="B972" s="108" t="s">
        <v>305</v>
      </c>
      <c r="C972" s="109">
        <v>1</v>
      </c>
      <c r="D972" s="110" t="s">
        <v>7</v>
      </c>
      <c r="E972" s="111">
        <v>-1</v>
      </c>
      <c r="F972" s="112">
        <v>1.75</v>
      </c>
      <c r="G972" s="112">
        <v>1.55</v>
      </c>
      <c r="H972" s="114"/>
      <c r="I972" s="115">
        <f>PRODUCT(C972:H972)</f>
        <v>-2.7124999999999999</v>
      </c>
      <c r="J972" s="116"/>
    </row>
    <row r="973" spans="1:12" s="117" customFormat="1" ht="16.899999999999999" customHeight="1" x14ac:dyDescent="0.25">
      <c r="A973" s="107"/>
      <c r="B973" s="108" t="s">
        <v>383</v>
      </c>
      <c r="C973" s="109">
        <v>1</v>
      </c>
      <c r="D973" s="110" t="s">
        <v>7</v>
      </c>
      <c r="E973" s="111">
        <v>1</v>
      </c>
      <c r="F973" s="113">
        <v>18.815000000000001</v>
      </c>
      <c r="G973" s="113"/>
      <c r="H973" s="114">
        <v>0.23</v>
      </c>
      <c r="I973" s="115">
        <f t="shared" ref="I973" si="104">PRODUCT(C973:H973)</f>
        <v>4.3274500000000007</v>
      </c>
      <c r="J973" s="116"/>
    </row>
    <row r="974" spans="1:12" s="240" customFormat="1" ht="16.899999999999999" customHeight="1" x14ac:dyDescent="0.25">
      <c r="A974" s="242"/>
      <c r="B974" s="243"/>
      <c r="C974" s="58"/>
      <c r="D974" s="59"/>
      <c r="E974" s="60"/>
      <c r="F974" s="61"/>
      <c r="G974" s="61"/>
      <c r="H974" s="244" t="s">
        <v>8</v>
      </c>
      <c r="I974" s="63">
        <f>SUM(I968:I973)</f>
        <v>74.822775000000007</v>
      </c>
      <c r="J974" s="237"/>
      <c r="K974" s="238"/>
      <c r="L974" s="239"/>
    </row>
    <row r="975" spans="1:12" s="240" customFormat="1" ht="16.899999999999999" customHeight="1" x14ac:dyDescent="0.25">
      <c r="A975" s="242"/>
      <c r="B975" s="243"/>
      <c r="C975" s="58"/>
      <c r="D975" s="59"/>
      <c r="E975" s="60"/>
      <c r="F975" s="61"/>
      <c r="G975" s="61"/>
      <c r="H975" s="66" t="s">
        <v>9</v>
      </c>
      <c r="I975" s="67">
        <v>74.900000000000006</v>
      </c>
      <c r="J975" s="68" t="s">
        <v>625</v>
      </c>
      <c r="K975" s="238"/>
      <c r="L975" s="239"/>
    </row>
    <row r="976" spans="1:12" s="18" customFormat="1" ht="51" customHeight="1" x14ac:dyDescent="0.25">
      <c r="A976" s="39">
        <v>87</v>
      </c>
      <c r="B976" s="40" t="str">
        <f>Abstract!C134</f>
        <v>Hire charges for tractor with trailer for unloading surplus earth including cost of Diesel, oil &amp; driver charges etc., complete.</v>
      </c>
      <c r="C976" s="158"/>
      <c r="D976" s="159"/>
      <c r="E976" s="160"/>
      <c r="F976" s="161"/>
      <c r="G976" s="161"/>
      <c r="H976" s="347"/>
      <c r="I976" s="356"/>
      <c r="J976" s="452"/>
    </row>
    <row r="977" spans="1:10" s="117" customFormat="1" ht="16.899999999999999" customHeight="1" x14ac:dyDescent="0.25">
      <c r="A977" s="107"/>
      <c r="B977" s="108" t="s">
        <v>740</v>
      </c>
      <c r="C977" s="109">
        <v>1</v>
      </c>
      <c r="D977" s="110" t="s">
        <v>7</v>
      </c>
      <c r="E977" s="111">
        <v>1</v>
      </c>
      <c r="F977" s="113"/>
      <c r="G977" s="113"/>
      <c r="H977" s="114"/>
      <c r="I977" s="115">
        <f>PRODUCT(C977:H977)</f>
        <v>1</v>
      </c>
      <c r="J977" s="116"/>
    </row>
    <row r="978" spans="1:10" s="117" customFormat="1" ht="16.899999999999999" customHeight="1" x14ac:dyDescent="0.25">
      <c r="A978" s="107"/>
      <c r="B978" s="108"/>
      <c r="C978" s="109"/>
      <c r="D978" s="110"/>
      <c r="E978" s="111"/>
      <c r="F978" s="113"/>
      <c r="G978" s="113"/>
      <c r="H978" s="120" t="s">
        <v>8</v>
      </c>
      <c r="I978" s="356">
        <f>SUM(I977)</f>
        <v>1</v>
      </c>
      <c r="J978" s="454" t="s">
        <v>733</v>
      </c>
    </row>
    <row r="979" spans="1:10" s="69" customFormat="1" ht="27.95" customHeight="1" x14ac:dyDescent="0.25">
      <c r="A979" s="74">
        <v>88</v>
      </c>
      <c r="B979" s="389" t="s">
        <v>619</v>
      </c>
      <c r="C979" s="494"/>
      <c r="D979" s="102"/>
      <c r="E979" s="495"/>
      <c r="F979" s="74"/>
      <c r="G979" s="74"/>
      <c r="H979" s="103"/>
      <c r="I979" s="538" t="s">
        <v>18</v>
      </c>
      <c r="J979" s="539"/>
    </row>
    <row r="980" spans="1:10" s="69" customFormat="1" ht="27.95" customHeight="1" x14ac:dyDescent="0.25">
      <c r="A980" s="74">
        <v>89</v>
      </c>
      <c r="B980" s="389" t="s">
        <v>660</v>
      </c>
      <c r="C980" s="494"/>
      <c r="D980" s="102"/>
      <c r="E980" s="495"/>
      <c r="F980" s="74"/>
      <c r="G980" s="74"/>
      <c r="H980" s="103"/>
      <c r="I980" s="538" t="s">
        <v>18</v>
      </c>
      <c r="J980" s="539"/>
    </row>
    <row r="981" spans="1:10" s="69" customFormat="1" ht="52.15" customHeight="1" x14ac:dyDescent="0.25">
      <c r="A981" s="74">
        <v>90</v>
      </c>
      <c r="B981" s="72" t="s">
        <v>764</v>
      </c>
      <c r="C981" s="494"/>
      <c r="D981" s="102"/>
      <c r="E981" s="495"/>
      <c r="F981" s="74"/>
      <c r="G981" s="74"/>
      <c r="H981" s="103"/>
      <c r="I981" s="538" t="s">
        <v>18</v>
      </c>
      <c r="J981" s="539"/>
    </row>
    <row r="982" spans="1:10" s="69" customFormat="1" ht="141.75" x14ac:dyDescent="0.25">
      <c r="A982" s="74">
        <v>91</v>
      </c>
      <c r="B982" s="399" t="s">
        <v>755</v>
      </c>
      <c r="C982" s="494"/>
      <c r="D982" s="102"/>
      <c r="E982" s="495"/>
      <c r="F982" s="74"/>
      <c r="G982" s="74"/>
      <c r="H982" s="103"/>
      <c r="I982" s="538" t="s">
        <v>18</v>
      </c>
      <c r="J982" s="539"/>
    </row>
    <row r="983" spans="1:10" s="69" customFormat="1" ht="27.95" customHeight="1" x14ac:dyDescent="0.25">
      <c r="A983" s="74">
        <v>92</v>
      </c>
      <c r="B983" s="389" t="s">
        <v>74</v>
      </c>
      <c r="C983" s="494"/>
      <c r="D983" s="102"/>
      <c r="E983" s="495"/>
      <c r="F983" s="74"/>
      <c r="G983" s="74"/>
      <c r="H983" s="103"/>
      <c r="I983" s="538" t="s">
        <v>18</v>
      </c>
      <c r="J983" s="539"/>
    </row>
    <row r="984" spans="1:10" s="69" customFormat="1" ht="27.95" customHeight="1" x14ac:dyDescent="0.25">
      <c r="A984" s="74">
        <v>93</v>
      </c>
      <c r="B984" s="389" t="s">
        <v>75</v>
      </c>
      <c r="C984" s="494"/>
      <c r="D984" s="102"/>
      <c r="E984" s="495"/>
      <c r="F984" s="74"/>
      <c r="G984" s="74"/>
      <c r="H984" s="103"/>
      <c r="I984" s="538" t="s">
        <v>18</v>
      </c>
      <c r="J984" s="539"/>
    </row>
    <row r="985" spans="1:10" s="18" customFormat="1" ht="16.5" customHeight="1" x14ac:dyDescent="0.25">
      <c r="A985" s="390"/>
      <c r="B985" s="391"/>
      <c r="C985" s="392"/>
      <c r="D985" s="393"/>
      <c r="E985" s="392"/>
      <c r="F985" s="394"/>
      <c r="G985" s="394"/>
      <c r="H985" s="394"/>
      <c r="I985" s="395"/>
      <c r="J985" s="396"/>
    </row>
    <row r="986" spans="1:10" s="18" customFormat="1" ht="16.5" customHeight="1" x14ac:dyDescent="0.25">
      <c r="A986" s="390"/>
      <c r="B986" s="391"/>
      <c r="C986" s="392"/>
      <c r="D986" s="393"/>
      <c r="E986" s="392"/>
      <c r="F986" s="394"/>
      <c r="G986" s="394"/>
      <c r="H986" s="394"/>
      <c r="I986" s="395"/>
      <c r="J986" s="396"/>
    </row>
    <row r="987" spans="1:10" s="18" customFormat="1" ht="16.5" customHeight="1" x14ac:dyDescent="0.25">
      <c r="A987" s="390"/>
      <c r="B987" s="391"/>
      <c r="C987" s="392"/>
      <c r="D987" s="393"/>
      <c r="E987" s="392"/>
      <c r="F987" s="394"/>
      <c r="G987" s="394"/>
      <c r="H987" s="394"/>
      <c r="I987" s="395"/>
      <c r="J987" s="396"/>
    </row>
    <row r="988" spans="1:10" s="18" customFormat="1" ht="16.5" customHeight="1" x14ac:dyDescent="0.25">
      <c r="A988" s="390"/>
      <c r="B988" s="391"/>
      <c r="C988" s="392"/>
      <c r="D988" s="393"/>
      <c r="E988" s="21"/>
      <c r="F988" s="22"/>
      <c r="G988" s="22"/>
      <c r="H988" s="22"/>
      <c r="I988" s="395"/>
      <c r="J988" s="396"/>
    </row>
    <row r="989" spans="1:10" s="18" customFormat="1" ht="15.75" x14ac:dyDescent="0.25">
      <c r="A989" s="390"/>
      <c r="B989" s="392" t="s">
        <v>27</v>
      </c>
      <c r="C989" s="392"/>
      <c r="D989" s="393"/>
      <c r="E989" s="392"/>
      <c r="F989" s="394"/>
      <c r="G989" s="395"/>
      <c r="H989" s="395"/>
      <c r="I989" s="395"/>
      <c r="J989" s="397"/>
    </row>
    <row r="990" spans="1:10" s="18" customFormat="1" ht="15.75" x14ac:dyDescent="0.25">
      <c r="A990" s="23"/>
      <c r="B990" s="19"/>
      <c r="C990" s="21"/>
      <c r="D990" s="24"/>
      <c r="E990" s="21"/>
      <c r="F990" s="22"/>
      <c r="G990" s="22"/>
      <c r="H990" s="25"/>
      <c r="I990" s="25"/>
      <c r="J990" s="26"/>
    </row>
    <row r="991" spans="1:10" s="18" customFormat="1" ht="15.75" x14ac:dyDescent="0.25">
      <c r="A991" s="23"/>
      <c r="B991" s="19"/>
      <c r="C991" s="21"/>
      <c r="D991" s="24"/>
      <c r="E991" s="21"/>
      <c r="F991" s="22"/>
      <c r="G991" s="22"/>
      <c r="H991" s="25"/>
      <c r="I991" s="25"/>
      <c r="J991" s="26"/>
    </row>
    <row r="992" spans="1:10" s="18" customFormat="1" ht="15.75" x14ac:dyDescent="0.25">
      <c r="A992" s="23"/>
      <c r="B992" s="19"/>
      <c r="C992" s="21"/>
      <c r="D992" s="24"/>
      <c r="E992" s="21"/>
      <c r="F992" s="22"/>
      <c r="G992" s="22"/>
      <c r="H992" s="25"/>
      <c r="I992" s="25"/>
      <c r="J992" s="26"/>
    </row>
    <row r="993" spans="1:10" s="18" customFormat="1" ht="15.75" x14ac:dyDescent="0.25">
      <c r="A993" s="23"/>
      <c r="B993" s="19"/>
      <c r="C993" s="21"/>
      <c r="D993" s="24"/>
      <c r="E993" s="21"/>
      <c r="F993" s="22"/>
      <c r="G993" s="22"/>
      <c r="H993" s="25"/>
      <c r="I993" s="25"/>
      <c r="J993" s="26"/>
    </row>
    <row r="994" spans="1:10" s="18" customFormat="1" ht="15.75" x14ac:dyDescent="0.25">
      <c r="A994" s="23"/>
      <c r="B994" s="19"/>
      <c r="C994" s="21"/>
      <c r="D994" s="24"/>
      <c r="E994" s="21"/>
      <c r="F994" s="22"/>
      <c r="G994" s="22"/>
      <c r="H994" s="25"/>
      <c r="I994" s="25"/>
      <c r="J994" s="26"/>
    </row>
    <row r="995" spans="1:10" s="18" customFormat="1" ht="15.75" x14ac:dyDescent="0.25">
      <c r="A995" s="23"/>
      <c r="B995" s="19"/>
      <c r="C995" s="21"/>
      <c r="D995" s="24"/>
      <c r="E995" s="21"/>
      <c r="F995" s="22"/>
      <c r="G995" s="22"/>
      <c r="H995" s="25"/>
      <c r="I995" s="25"/>
      <c r="J995" s="26"/>
    </row>
    <row r="996" spans="1:10" s="18" customFormat="1" ht="15.75" x14ac:dyDescent="0.25">
      <c r="A996" s="23"/>
      <c r="B996" s="19"/>
      <c r="C996" s="21"/>
      <c r="D996" s="24"/>
      <c r="E996" s="21"/>
      <c r="F996" s="22"/>
      <c r="G996" s="22"/>
      <c r="H996" s="25"/>
      <c r="I996" s="25"/>
      <c r="J996" s="26"/>
    </row>
    <row r="997" spans="1:10" s="18" customFormat="1" ht="15.75" x14ac:dyDescent="0.25">
      <c r="A997" s="23"/>
      <c r="B997" s="19"/>
      <c r="C997" s="21"/>
      <c r="D997" s="24"/>
      <c r="E997" s="21"/>
      <c r="F997" s="22"/>
      <c r="G997" s="22"/>
      <c r="H997" s="25"/>
      <c r="I997" s="25"/>
      <c r="J997" s="26"/>
    </row>
    <row r="998" spans="1:10" s="18" customFormat="1" ht="15.75" x14ac:dyDescent="0.25">
      <c r="A998" s="23"/>
      <c r="B998" s="19"/>
      <c r="C998" s="21"/>
      <c r="D998" s="24"/>
      <c r="E998" s="21"/>
      <c r="F998" s="22"/>
      <c r="G998" s="22"/>
      <c r="H998" s="25"/>
      <c r="I998" s="25"/>
      <c r="J998" s="26"/>
    </row>
    <row r="999" spans="1:10" s="18" customFormat="1" ht="15.75" x14ac:dyDescent="0.25">
      <c r="A999" s="23"/>
      <c r="B999" s="19"/>
      <c r="C999" s="21"/>
      <c r="D999" s="24"/>
      <c r="E999" s="21"/>
      <c r="F999" s="22"/>
      <c r="G999" s="22"/>
      <c r="H999" s="25"/>
      <c r="I999" s="25"/>
      <c r="J999" s="26"/>
    </row>
    <row r="1000" spans="1:10" s="18" customFormat="1" ht="15.75" x14ac:dyDescent="0.25">
      <c r="A1000" s="23"/>
      <c r="B1000" s="19"/>
      <c r="C1000" s="21"/>
      <c r="D1000" s="24"/>
      <c r="E1000" s="21"/>
      <c r="F1000" s="22"/>
      <c r="G1000" s="22"/>
      <c r="H1000" s="25"/>
      <c r="I1000" s="25"/>
      <c r="J1000" s="26"/>
    </row>
    <row r="1001" spans="1:10" s="18" customFormat="1" ht="15.75" x14ac:dyDescent="0.25">
      <c r="A1001" s="23"/>
      <c r="B1001" s="19"/>
      <c r="C1001" s="21"/>
      <c r="D1001" s="24"/>
      <c r="E1001" s="21"/>
      <c r="F1001" s="22"/>
      <c r="G1001" s="22"/>
      <c r="H1001" s="25"/>
      <c r="I1001" s="25"/>
      <c r="J1001" s="26"/>
    </row>
    <row r="1002" spans="1:10" s="18" customFormat="1" ht="15.75" x14ac:dyDescent="0.25">
      <c r="A1002" s="23"/>
      <c r="B1002" s="19"/>
      <c r="C1002" s="21"/>
      <c r="D1002" s="24"/>
      <c r="E1002" s="21"/>
      <c r="F1002" s="22"/>
      <c r="G1002" s="22"/>
      <c r="H1002" s="25"/>
      <c r="I1002" s="25"/>
      <c r="J1002" s="26"/>
    </row>
    <row r="1003" spans="1:10" s="18" customFormat="1" ht="15.75" x14ac:dyDescent="0.25">
      <c r="A1003" s="23"/>
      <c r="B1003" s="19"/>
      <c r="C1003" s="21"/>
      <c r="D1003" s="24"/>
      <c r="E1003" s="21"/>
      <c r="F1003" s="22"/>
      <c r="G1003" s="22"/>
      <c r="H1003" s="25"/>
      <c r="I1003" s="25"/>
      <c r="J1003" s="26"/>
    </row>
    <row r="1004" spans="1:10" s="18" customFormat="1" ht="15.75" x14ac:dyDescent="0.25">
      <c r="A1004" s="23"/>
      <c r="B1004" s="19"/>
      <c r="C1004" s="21"/>
      <c r="D1004" s="24"/>
      <c r="E1004" s="21"/>
      <c r="F1004" s="22"/>
      <c r="G1004" s="22"/>
      <c r="H1004" s="25"/>
      <c r="I1004" s="25"/>
      <c r="J1004" s="26"/>
    </row>
    <row r="1005" spans="1:10" s="18" customFormat="1" ht="15.75" x14ac:dyDescent="0.25">
      <c r="A1005" s="23"/>
      <c r="B1005" s="19"/>
      <c r="C1005" s="21"/>
      <c r="D1005" s="24"/>
      <c r="E1005" s="21"/>
      <c r="F1005" s="22"/>
      <c r="G1005" s="22"/>
      <c r="H1005" s="25"/>
      <c r="I1005" s="25"/>
      <c r="J1005" s="26"/>
    </row>
    <row r="1006" spans="1:10" x14ac:dyDescent="0.25">
      <c r="H1006" s="27"/>
      <c r="I1006" s="27"/>
      <c r="J1006" s="466"/>
    </row>
    <row r="1007" spans="1:10" x14ac:dyDescent="0.25">
      <c r="H1007" s="27"/>
      <c r="I1007" s="27"/>
      <c r="J1007" s="466"/>
    </row>
    <row r="1008" spans="1:10" x14ac:dyDescent="0.25">
      <c r="H1008" s="27"/>
      <c r="I1008" s="27"/>
      <c r="J1008" s="466"/>
    </row>
    <row r="1009" spans="8:10" x14ac:dyDescent="0.25">
      <c r="H1009" s="27"/>
      <c r="I1009" s="27"/>
      <c r="J1009" s="466"/>
    </row>
    <row r="1010" spans="8:10" x14ac:dyDescent="0.25">
      <c r="H1010" s="27"/>
      <c r="I1010" s="27"/>
      <c r="J1010" s="466"/>
    </row>
    <row r="1011" spans="8:10" x14ac:dyDescent="0.25">
      <c r="H1011" s="27"/>
      <c r="I1011" s="27"/>
      <c r="J1011" s="466"/>
    </row>
    <row r="1012" spans="8:10" x14ac:dyDescent="0.25">
      <c r="H1012" s="27"/>
      <c r="I1012" s="27"/>
      <c r="J1012" s="466"/>
    </row>
    <row r="1013" spans="8:10" x14ac:dyDescent="0.25">
      <c r="H1013" s="27"/>
      <c r="I1013" s="27"/>
      <c r="J1013" s="466"/>
    </row>
    <row r="1014" spans="8:10" x14ac:dyDescent="0.25">
      <c r="H1014" s="27"/>
      <c r="I1014" s="27"/>
      <c r="J1014" s="466"/>
    </row>
    <row r="1015" spans="8:10" x14ac:dyDescent="0.25">
      <c r="H1015" s="27"/>
      <c r="I1015" s="27"/>
      <c r="J1015" s="466"/>
    </row>
    <row r="1016" spans="8:10" x14ac:dyDescent="0.25">
      <c r="H1016" s="27"/>
      <c r="I1016" s="27"/>
      <c r="J1016" s="466"/>
    </row>
    <row r="1017" spans="8:10" x14ac:dyDescent="0.25">
      <c r="H1017" s="27"/>
      <c r="I1017" s="27"/>
      <c r="J1017" s="466"/>
    </row>
    <row r="1018" spans="8:10" x14ac:dyDescent="0.25">
      <c r="H1018" s="27"/>
      <c r="I1018" s="27"/>
      <c r="J1018" s="466"/>
    </row>
    <row r="1019" spans="8:10" x14ac:dyDescent="0.25">
      <c r="H1019" s="27"/>
      <c r="I1019" s="27"/>
      <c r="J1019" s="466"/>
    </row>
    <row r="1020" spans="8:10" x14ac:dyDescent="0.25">
      <c r="H1020" s="27"/>
      <c r="I1020" s="27"/>
      <c r="J1020" s="466"/>
    </row>
    <row r="1021" spans="8:10" x14ac:dyDescent="0.25">
      <c r="H1021" s="27"/>
      <c r="I1021" s="27"/>
      <c r="J1021" s="466"/>
    </row>
    <row r="1022" spans="8:10" x14ac:dyDescent="0.25">
      <c r="H1022" s="27"/>
      <c r="I1022" s="27"/>
      <c r="J1022" s="466"/>
    </row>
    <row r="1023" spans="8:10" x14ac:dyDescent="0.25">
      <c r="H1023" s="27"/>
      <c r="I1023" s="27"/>
      <c r="J1023" s="466"/>
    </row>
    <row r="1024" spans="8:10" x14ac:dyDescent="0.25">
      <c r="H1024" s="27"/>
      <c r="I1024" s="27"/>
      <c r="J1024" s="466"/>
    </row>
    <row r="1025" spans="8:10" x14ac:dyDescent="0.25">
      <c r="H1025" s="27"/>
      <c r="I1025" s="27"/>
      <c r="J1025" s="466"/>
    </row>
    <row r="1026" spans="8:10" x14ac:dyDescent="0.25">
      <c r="H1026" s="27"/>
      <c r="I1026" s="27"/>
      <c r="J1026" s="466"/>
    </row>
    <row r="1027" spans="8:10" x14ac:dyDescent="0.25">
      <c r="H1027" s="27"/>
      <c r="I1027" s="27"/>
      <c r="J1027" s="466"/>
    </row>
    <row r="1028" spans="8:10" x14ac:dyDescent="0.25">
      <c r="H1028" s="27"/>
      <c r="I1028" s="27"/>
      <c r="J1028" s="466"/>
    </row>
    <row r="1029" spans="8:10" x14ac:dyDescent="0.25">
      <c r="H1029" s="27"/>
      <c r="I1029" s="27"/>
      <c r="J1029" s="466"/>
    </row>
    <row r="1030" spans="8:10" x14ac:dyDescent="0.25">
      <c r="H1030" s="27"/>
      <c r="I1030" s="27"/>
      <c r="J1030" s="466"/>
    </row>
    <row r="1031" spans="8:10" x14ac:dyDescent="0.25">
      <c r="H1031" s="27"/>
      <c r="I1031" s="27"/>
      <c r="J1031" s="466"/>
    </row>
    <row r="1032" spans="8:10" x14ac:dyDescent="0.25">
      <c r="H1032" s="27"/>
      <c r="I1032" s="27"/>
      <c r="J1032" s="466"/>
    </row>
    <row r="1033" spans="8:10" x14ac:dyDescent="0.25">
      <c r="H1033" s="27"/>
      <c r="I1033" s="27"/>
      <c r="J1033" s="466"/>
    </row>
    <row r="1034" spans="8:10" x14ac:dyDescent="0.25">
      <c r="H1034" s="27"/>
      <c r="I1034" s="27"/>
      <c r="J1034" s="466"/>
    </row>
    <row r="1035" spans="8:10" x14ac:dyDescent="0.25">
      <c r="H1035" s="27"/>
      <c r="I1035" s="27"/>
      <c r="J1035" s="466"/>
    </row>
    <row r="1036" spans="8:10" x14ac:dyDescent="0.25">
      <c r="H1036" s="27"/>
      <c r="I1036" s="27"/>
      <c r="J1036" s="466"/>
    </row>
    <row r="1037" spans="8:10" x14ac:dyDescent="0.25">
      <c r="H1037" s="27"/>
      <c r="I1037" s="27"/>
      <c r="J1037" s="466"/>
    </row>
    <row r="1038" spans="8:10" x14ac:dyDescent="0.25">
      <c r="H1038" s="27"/>
      <c r="I1038" s="27"/>
      <c r="J1038" s="466"/>
    </row>
    <row r="1039" spans="8:10" x14ac:dyDescent="0.25">
      <c r="H1039" s="27"/>
      <c r="I1039" s="27"/>
      <c r="J1039" s="466"/>
    </row>
    <row r="1040" spans="8:10" x14ac:dyDescent="0.25">
      <c r="H1040" s="27"/>
      <c r="I1040" s="27"/>
      <c r="J1040" s="466"/>
    </row>
    <row r="1041" spans="8:10" x14ac:dyDescent="0.25">
      <c r="H1041" s="27"/>
      <c r="I1041" s="27"/>
      <c r="J1041" s="466"/>
    </row>
    <row r="1042" spans="8:10" x14ac:dyDescent="0.25">
      <c r="H1042" s="27"/>
      <c r="I1042" s="27"/>
      <c r="J1042" s="466"/>
    </row>
    <row r="1043" spans="8:10" x14ac:dyDescent="0.25">
      <c r="H1043" s="27"/>
      <c r="I1043" s="27"/>
      <c r="J1043" s="466"/>
    </row>
    <row r="1044" spans="8:10" x14ac:dyDescent="0.25">
      <c r="H1044" s="27"/>
      <c r="I1044" s="27"/>
      <c r="J1044" s="466"/>
    </row>
    <row r="1045" spans="8:10" x14ac:dyDescent="0.25">
      <c r="H1045" s="27"/>
      <c r="I1045" s="27"/>
      <c r="J1045" s="466"/>
    </row>
    <row r="1046" spans="8:10" x14ac:dyDescent="0.25">
      <c r="H1046" s="27"/>
      <c r="I1046" s="27"/>
      <c r="J1046" s="466"/>
    </row>
    <row r="1047" spans="8:10" x14ac:dyDescent="0.25">
      <c r="H1047" s="27"/>
      <c r="I1047" s="27"/>
      <c r="J1047" s="466"/>
    </row>
    <row r="1048" spans="8:10" x14ac:dyDescent="0.25">
      <c r="H1048" s="27"/>
      <c r="I1048" s="27"/>
      <c r="J1048" s="466"/>
    </row>
    <row r="1049" spans="8:10" x14ac:dyDescent="0.25">
      <c r="H1049" s="27"/>
      <c r="I1049" s="27"/>
      <c r="J1049" s="466"/>
    </row>
    <row r="1050" spans="8:10" x14ac:dyDescent="0.25">
      <c r="H1050" s="27"/>
      <c r="I1050" s="27"/>
      <c r="J1050" s="466"/>
    </row>
    <row r="1051" spans="8:10" x14ac:dyDescent="0.25">
      <c r="H1051" s="27"/>
      <c r="I1051" s="27"/>
      <c r="J1051" s="466"/>
    </row>
    <row r="1052" spans="8:10" x14ac:dyDescent="0.25">
      <c r="H1052" s="27"/>
      <c r="I1052" s="27"/>
      <c r="J1052" s="466"/>
    </row>
    <row r="1053" spans="8:10" x14ac:dyDescent="0.25">
      <c r="H1053" s="27"/>
      <c r="I1053" s="27"/>
      <c r="J1053" s="466"/>
    </row>
    <row r="1054" spans="8:10" x14ac:dyDescent="0.25">
      <c r="H1054" s="27"/>
      <c r="I1054" s="27"/>
      <c r="J1054" s="466"/>
    </row>
    <row r="1055" spans="8:10" x14ac:dyDescent="0.25">
      <c r="H1055" s="27"/>
      <c r="I1055" s="27"/>
      <c r="J1055" s="466"/>
    </row>
    <row r="1056" spans="8:10" x14ac:dyDescent="0.25">
      <c r="H1056" s="27"/>
      <c r="I1056" s="27"/>
      <c r="J1056" s="466"/>
    </row>
    <row r="1057" spans="8:10" x14ac:dyDescent="0.25">
      <c r="H1057" s="27"/>
      <c r="I1057" s="27"/>
      <c r="J1057" s="466"/>
    </row>
    <row r="1058" spans="8:10" x14ac:dyDescent="0.25">
      <c r="H1058" s="27"/>
      <c r="I1058" s="27"/>
      <c r="J1058" s="466"/>
    </row>
    <row r="1059" spans="8:10" x14ac:dyDescent="0.25">
      <c r="H1059" s="27"/>
      <c r="I1059" s="27"/>
      <c r="J1059" s="466"/>
    </row>
    <row r="1060" spans="8:10" x14ac:dyDescent="0.25">
      <c r="H1060" s="27"/>
      <c r="I1060" s="27"/>
      <c r="J1060" s="466"/>
    </row>
    <row r="1061" spans="8:10" x14ac:dyDescent="0.25">
      <c r="H1061" s="27"/>
      <c r="I1061" s="27"/>
      <c r="J1061" s="466"/>
    </row>
    <row r="1062" spans="8:10" x14ac:dyDescent="0.25">
      <c r="H1062" s="27"/>
      <c r="I1062" s="27"/>
      <c r="J1062" s="466"/>
    </row>
    <row r="1063" spans="8:10" x14ac:dyDescent="0.25">
      <c r="H1063" s="27"/>
      <c r="I1063" s="27"/>
      <c r="J1063" s="466"/>
    </row>
    <row r="1064" spans="8:10" x14ac:dyDescent="0.25">
      <c r="H1064" s="27"/>
      <c r="I1064" s="27"/>
      <c r="J1064" s="466"/>
    </row>
    <row r="1065" spans="8:10" x14ac:dyDescent="0.25">
      <c r="H1065" s="27"/>
      <c r="I1065" s="27"/>
      <c r="J1065" s="466"/>
    </row>
    <row r="1066" spans="8:10" x14ac:dyDescent="0.25">
      <c r="H1066" s="27"/>
      <c r="I1066" s="27"/>
      <c r="J1066" s="466"/>
    </row>
    <row r="1067" spans="8:10" x14ac:dyDescent="0.25">
      <c r="H1067" s="27"/>
      <c r="I1067" s="27"/>
      <c r="J1067" s="466"/>
    </row>
    <row r="1068" spans="8:10" x14ac:dyDescent="0.25">
      <c r="H1068" s="27"/>
      <c r="I1068" s="27"/>
      <c r="J1068" s="466"/>
    </row>
    <row r="1069" spans="8:10" x14ac:dyDescent="0.25">
      <c r="H1069" s="27"/>
      <c r="I1069" s="27"/>
      <c r="J1069" s="466"/>
    </row>
    <row r="1070" spans="8:10" x14ac:dyDescent="0.25">
      <c r="H1070" s="27"/>
      <c r="I1070" s="27"/>
      <c r="J1070" s="466"/>
    </row>
    <row r="1071" spans="8:10" x14ac:dyDescent="0.25">
      <c r="H1071" s="27"/>
      <c r="I1071" s="27"/>
      <c r="J1071" s="466"/>
    </row>
    <row r="1072" spans="8:10" x14ac:dyDescent="0.25">
      <c r="H1072" s="27"/>
      <c r="I1072" s="27"/>
      <c r="J1072" s="466"/>
    </row>
    <row r="1073" spans="1:10" x14ac:dyDescent="0.25">
      <c r="H1073" s="27"/>
      <c r="I1073" s="27"/>
      <c r="J1073" s="466"/>
    </row>
    <row r="1074" spans="1:10" x14ac:dyDescent="0.25">
      <c r="H1074" s="27"/>
      <c r="I1074" s="27"/>
      <c r="J1074" s="466"/>
    </row>
    <row r="1075" spans="1:10" x14ac:dyDescent="0.25">
      <c r="A1075" s="20"/>
      <c r="B1075" s="20"/>
      <c r="C1075" s="20"/>
      <c r="D1075" s="20"/>
      <c r="E1075" s="20"/>
      <c r="F1075" s="27"/>
      <c r="G1075" s="27"/>
      <c r="H1075" s="27"/>
      <c r="I1075" s="27"/>
      <c r="J1075" s="466"/>
    </row>
    <row r="1076" spans="1:10" x14ac:dyDescent="0.25">
      <c r="A1076" s="20"/>
      <c r="B1076" s="20"/>
      <c r="C1076" s="20"/>
      <c r="D1076" s="20"/>
      <c r="E1076" s="20"/>
      <c r="F1076" s="27"/>
      <c r="G1076" s="27"/>
      <c r="H1076" s="27"/>
      <c r="I1076" s="27"/>
      <c r="J1076" s="466"/>
    </row>
    <row r="1077" spans="1:10" x14ac:dyDescent="0.25">
      <c r="A1077" s="20"/>
      <c r="B1077" s="20"/>
      <c r="C1077" s="20"/>
      <c r="D1077" s="20"/>
      <c r="E1077" s="20"/>
      <c r="F1077" s="27"/>
      <c r="G1077" s="27"/>
      <c r="H1077" s="27"/>
      <c r="I1077" s="27"/>
      <c r="J1077" s="466"/>
    </row>
    <row r="1078" spans="1:10" x14ac:dyDescent="0.25">
      <c r="A1078" s="20"/>
      <c r="B1078" s="20"/>
      <c r="C1078" s="20"/>
      <c r="D1078" s="20"/>
      <c r="E1078" s="20"/>
      <c r="F1078" s="27"/>
      <c r="G1078" s="27"/>
      <c r="H1078" s="27"/>
      <c r="I1078" s="27"/>
      <c r="J1078" s="466"/>
    </row>
    <row r="1079" spans="1:10" x14ac:dyDescent="0.25">
      <c r="A1079" s="20"/>
      <c r="B1079" s="20"/>
      <c r="C1079" s="20"/>
      <c r="D1079" s="20"/>
      <c r="E1079" s="20"/>
      <c r="F1079" s="27"/>
      <c r="G1079" s="27"/>
      <c r="H1079" s="27"/>
      <c r="I1079" s="27"/>
      <c r="J1079" s="466"/>
    </row>
    <row r="1080" spans="1:10" x14ac:dyDescent="0.25">
      <c r="A1080" s="20"/>
      <c r="B1080" s="20"/>
      <c r="C1080" s="20"/>
      <c r="D1080" s="20"/>
      <c r="E1080" s="20"/>
      <c r="F1080" s="27"/>
      <c r="G1080" s="27"/>
      <c r="H1080" s="27"/>
      <c r="I1080" s="27"/>
      <c r="J1080" s="466"/>
    </row>
    <row r="1081" spans="1:10" x14ac:dyDescent="0.25">
      <c r="A1081" s="20"/>
      <c r="B1081" s="20"/>
      <c r="C1081" s="20"/>
      <c r="D1081" s="20"/>
      <c r="E1081" s="20"/>
      <c r="F1081" s="27"/>
      <c r="G1081" s="27"/>
      <c r="H1081" s="27"/>
      <c r="I1081" s="27"/>
      <c r="J1081" s="466"/>
    </row>
    <row r="1082" spans="1:10" x14ac:dyDescent="0.25">
      <c r="A1082" s="20"/>
      <c r="B1082" s="20"/>
      <c r="C1082" s="20"/>
      <c r="D1082" s="20"/>
      <c r="E1082" s="20"/>
      <c r="F1082" s="27"/>
      <c r="G1082" s="27"/>
      <c r="H1082" s="27"/>
      <c r="I1082" s="27"/>
      <c r="J1082" s="466"/>
    </row>
    <row r="1083" spans="1:10" x14ac:dyDescent="0.25">
      <c r="A1083" s="20"/>
      <c r="B1083" s="20"/>
      <c r="C1083" s="20"/>
      <c r="D1083" s="20"/>
      <c r="E1083" s="20"/>
      <c r="F1083" s="27"/>
      <c r="G1083" s="27"/>
      <c r="H1083" s="27"/>
      <c r="I1083" s="27"/>
      <c r="J1083" s="466"/>
    </row>
    <row r="1084" spans="1:10" x14ac:dyDescent="0.25">
      <c r="A1084" s="20"/>
      <c r="B1084" s="20"/>
      <c r="C1084" s="20"/>
      <c r="D1084" s="20"/>
      <c r="E1084" s="20"/>
      <c r="F1084" s="27"/>
      <c r="G1084" s="27"/>
      <c r="H1084" s="27"/>
      <c r="I1084" s="27"/>
      <c r="J1084" s="466"/>
    </row>
    <row r="1085" spans="1:10" x14ac:dyDescent="0.25">
      <c r="A1085" s="20"/>
      <c r="B1085" s="20"/>
      <c r="C1085" s="20"/>
      <c r="D1085" s="20"/>
      <c r="E1085" s="20"/>
      <c r="F1085" s="27"/>
      <c r="G1085" s="27"/>
      <c r="H1085" s="27"/>
      <c r="I1085" s="27"/>
      <c r="J1085" s="466"/>
    </row>
    <row r="1086" spans="1:10" x14ac:dyDescent="0.25">
      <c r="A1086" s="20"/>
      <c r="B1086" s="20"/>
      <c r="C1086" s="20"/>
      <c r="D1086" s="20"/>
      <c r="E1086" s="20"/>
      <c r="F1086" s="27"/>
      <c r="G1086" s="27"/>
      <c r="H1086" s="27"/>
      <c r="I1086" s="27"/>
      <c r="J1086" s="466"/>
    </row>
    <row r="1087" spans="1:10" x14ac:dyDescent="0.25">
      <c r="A1087" s="20"/>
      <c r="B1087" s="20"/>
      <c r="C1087" s="20"/>
      <c r="D1087" s="20"/>
      <c r="E1087" s="20"/>
      <c r="F1087" s="27"/>
      <c r="G1087" s="27"/>
      <c r="H1087" s="27"/>
      <c r="I1087" s="27"/>
      <c r="J1087" s="466"/>
    </row>
    <row r="1088" spans="1:10" x14ac:dyDescent="0.25">
      <c r="A1088" s="20"/>
      <c r="B1088" s="20"/>
      <c r="C1088" s="20"/>
      <c r="D1088" s="20"/>
      <c r="E1088" s="20"/>
      <c r="F1088" s="27"/>
      <c r="G1088" s="27"/>
      <c r="H1088" s="27"/>
      <c r="I1088" s="27"/>
      <c r="J1088" s="466"/>
    </row>
    <row r="1089" spans="1:10" x14ac:dyDescent="0.25">
      <c r="A1089" s="20"/>
      <c r="B1089" s="20"/>
      <c r="C1089" s="20"/>
      <c r="D1089" s="20"/>
      <c r="E1089" s="20"/>
      <c r="F1089" s="27"/>
      <c r="G1089" s="27"/>
      <c r="H1089" s="27"/>
      <c r="I1089" s="27"/>
      <c r="J1089" s="466"/>
    </row>
    <row r="1090" spans="1:10" x14ac:dyDescent="0.25">
      <c r="A1090" s="20"/>
      <c r="B1090" s="20"/>
      <c r="C1090" s="20"/>
      <c r="D1090" s="20"/>
      <c r="E1090" s="20"/>
      <c r="F1090" s="27"/>
      <c r="G1090" s="27"/>
      <c r="H1090" s="27"/>
      <c r="I1090" s="27"/>
      <c r="J1090" s="466"/>
    </row>
    <row r="1091" spans="1:10" x14ac:dyDescent="0.25">
      <c r="A1091" s="20"/>
      <c r="B1091" s="20"/>
      <c r="C1091" s="20"/>
      <c r="D1091" s="20"/>
      <c r="E1091" s="20"/>
      <c r="F1091" s="27"/>
      <c r="G1091" s="27"/>
      <c r="H1091" s="27"/>
      <c r="I1091" s="27"/>
      <c r="J1091" s="466"/>
    </row>
    <row r="1092" spans="1:10" x14ac:dyDescent="0.25">
      <c r="A1092" s="20"/>
      <c r="B1092" s="20"/>
      <c r="C1092" s="20"/>
      <c r="D1092" s="20"/>
      <c r="E1092" s="20"/>
      <c r="F1092" s="27"/>
      <c r="G1092" s="27"/>
      <c r="H1092" s="27"/>
      <c r="I1092" s="27"/>
      <c r="J1092" s="466"/>
    </row>
    <row r="1093" spans="1:10" x14ac:dyDescent="0.25">
      <c r="A1093" s="20"/>
      <c r="B1093" s="20"/>
      <c r="C1093" s="20"/>
      <c r="D1093" s="20"/>
      <c r="E1093" s="20"/>
      <c r="F1093" s="27"/>
      <c r="G1093" s="27"/>
      <c r="H1093" s="27"/>
      <c r="I1093" s="27"/>
      <c r="J1093" s="466"/>
    </row>
    <row r="1094" spans="1:10" x14ac:dyDescent="0.25">
      <c r="A1094" s="20"/>
      <c r="B1094" s="20"/>
      <c r="C1094" s="20"/>
      <c r="D1094" s="20"/>
      <c r="E1094" s="20"/>
      <c r="F1094" s="27"/>
      <c r="G1094" s="27"/>
      <c r="H1094" s="27"/>
      <c r="I1094" s="27"/>
      <c r="J1094" s="466"/>
    </row>
    <row r="1095" spans="1:10" x14ac:dyDescent="0.25">
      <c r="A1095" s="20"/>
      <c r="B1095" s="20"/>
      <c r="C1095" s="20"/>
      <c r="D1095" s="20"/>
      <c r="E1095" s="20"/>
      <c r="F1095" s="27"/>
      <c r="G1095" s="27"/>
      <c r="H1095" s="27"/>
      <c r="I1095" s="27"/>
      <c r="J1095" s="466"/>
    </row>
    <row r="1096" spans="1:10" x14ac:dyDescent="0.25">
      <c r="A1096" s="20"/>
      <c r="B1096" s="20"/>
      <c r="C1096" s="20"/>
      <c r="D1096" s="20"/>
      <c r="E1096" s="20"/>
      <c r="F1096" s="27"/>
      <c r="G1096" s="27"/>
      <c r="H1096" s="27"/>
      <c r="I1096" s="27"/>
      <c r="J1096" s="466"/>
    </row>
    <row r="1097" spans="1:10" x14ac:dyDescent="0.25">
      <c r="A1097" s="20"/>
      <c r="B1097" s="20"/>
      <c r="C1097" s="20"/>
      <c r="D1097" s="20"/>
      <c r="E1097" s="20"/>
      <c r="F1097" s="27"/>
      <c r="G1097" s="27"/>
      <c r="H1097" s="27"/>
      <c r="I1097" s="27"/>
      <c r="J1097" s="466"/>
    </row>
    <row r="1098" spans="1:10" x14ac:dyDescent="0.25">
      <c r="A1098" s="20"/>
      <c r="B1098" s="20"/>
      <c r="C1098" s="20"/>
      <c r="D1098" s="20"/>
      <c r="E1098" s="20"/>
      <c r="F1098" s="27"/>
      <c r="G1098" s="27"/>
      <c r="H1098" s="27"/>
      <c r="I1098" s="27"/>
      <c r="J1098" s="466"/>
    </row>
    <row r="1099" spans="1:10" x14ac:dyDescent="0.25">
      <c r="A1099" s="20"/>
      <c r="B1099" s="20"/>
      <c r="C1099" s="20"/>
      <c r="D1099" s="20"/>
      <c r="E1099" s="20"/>
      <c r="F1099" s="27"/>
      <c r="G1099" s="27"/>
      <c r="H1099" s="27"/>
      <c r="I1099" s="27"/>
      <c r="J1099" s="466"/>
    </row>
    <row r="1100" spans="1:10" x14ac:dyDescent="0.25">
      <c r="A1100" s="20"/>
      <c r="B1100" s="20"/>
      <c r="C1100" s="20"/>
      <c r="D1100" s="20"/>
      <c r="E1100" s="20"/>
      <c r="F1100" s="27"/>
      <c r="G1100" s="27"/>
      <c r="H1100" s="27"/>
      <c r="I1100" s="27"/>
      <c r="J1100" s="466"/>
    </row>
    <row r="1101" spans="1:10" x14ac:dyDescent="0.25">
      <c r="A1101" s="20"/>
      <c r="B1101" s="20"/>
      <c r="C1101" s="20"/>
      <c r="D1101" s="20"/>
      <c r="E1101" s="20"/>
      <c r="F1101" s="27"/>
      <c r="G1101" s="27"/>
      <c r="H1101" s="27"/>
      <c r="I1101" s="27"/>
      <c r="J1101" s="466"/>
    </row>
    <row r="1102" spans="1:10" x14ac:dyDescent="0.25">
      <c r="A1102" s="20"/>
      <c r="B1102" s="20"/>
      <c r="C1102" s="20"/>
      <c r="D1102" s="20"/>
      <c r="E1102" s="20"/>
      <c r="F1102" s="27"/>
      <c r="G1102" s="27"/>
      <c r="H1102" s="27"/>
      <c r="I1102" s="27"/>
      <c r="J1102" s="466"/>
    </row>
    <row r="1103" spans="1:10" x14ac:dyDescent="0.25">
      <c r="A1103" s="20"/>
      <c r="B1103" s="20"/>
      <c r="C1103" s="20"/>
      <c r="D1103" s="20"/>
      <c r="E1103" s="20"/>
      <c r="F1103" s="27"/>
      <c r="G1103" s="27"/>
      <c r="H1103" s="27"/>
      <c r="I1103" s="27"/>
      <c r="J1103" s="466"/>
    </row>
    <row r="1104" spans="1:10" x14ac:dyDescent="0.25">
      <c r="A1104" s="20"/>
      <c r="B1104" s="20"/>
      <c r="C1104" s="20"/>
      <c r="D1104" s="20"/>
      <c r="E1104" s="20"/>
      <c r="F1104" s="27"/>
      <c r="G1104" s="27"/>
      <c r="H1104" s="27"/>
      <c r="I1104" s="27"/>
      <c r="J1104" s="466"/>
    </row>
    <row r="1105" spans="1:10" x14ac:dyDescent="0.25">
      <c r="A1105" s="20"/>
      <c r="B1105" s="20"/>
      <c r="C1105" s="20"/>
      <c r="D1105" s="20"/>
      <c r="E1105" s="20"/>
      <c r="F1105" s="27"/>
      <c r="G1105" s="27"/>
      <c r="H1105" s="27"/>
      <c r="I1105" s="27"/>
      <c r="J1105" s="466"/>
    </row>
    <row r="1106" spans="1:10" x14ac:dyDescent="0.25">
      <c r="A1106" s="20"/>
      <c r="B1106" s="20"/>
      <c r="C1106" s="20"/>
      <c r="D1106" s="20"/>
      <c r="E1106" s="20"/>
      <c r="F1106" s="27"/>
      <c r="G1106" s="27"/>
      <c r="H1106" s="27"/>
      <c r="I1106" s="27"/>
      <c r="J1106" s="466"/>
    </row>
    <row r="1107" spans="1:10" x14ac:dyDescent="0.25">
      <c r="A1107" s="20"/>
      <c r="B1107" s="20"/>
      <c r="C1107" s="20"/>
      <c r="D1107" s="20"/>
      <c r="E1107" s="20"/>
      <c r="F1107" s="27"/>
      <c r="G1107" s="27"/>
      <c r="H1107" s="27"/>
      <c r="I1107" s="27"/>
      <c r="J1107" s="466"/>
    </row>
    <row r="1108" spans="1:10" x14ac:dyDescent="0.25">
      <c r="A1108" s="20"/>
      <c r="B1108" s="20"/>
      <c r="C1108" s="20"/>
      <c r="D1108" s="20"/>
      <c r="E1108" s="20"/>
      <c r="F1108" s="27"/>
      <c r="G1108" s="27"/>
      <c r="H1108" s="27"/>
      <c r="I1108" s="27"/>
      <c r="J1108" s="466"/>
    </row>
    <row r="1109" spans="1:10" x14ac:dyDescent="0.25">
      <c r="A1109" s="20"/>
      <c r="B1109" s="20"/>
      <c r="C1109" s="20"/>
      <c r="D1109" s="20"/>
      <c r="E1109" s="20"/>
      <c r="F1109" s="27"/>
      <c r="G1109" s="27"/>
      <c r="H1109" s="27"/>
      <c r="I1109" s="27"/>
      <c r="J1109" s="466"/>
    </row>
    <row r="1110" spans="1:10" x14ac:dyDescent="0.25">
      <c r="A1110" s="20"/>
      <c r="B1110" s="20"/>
      <c r="C1110" s="20"/>
      <c r="D1110" s="20"/>
      <c r="E1110" s="20"/>
      <c r="F1110" s="27"/>
      <c r="G1110" s="27"/>
      <c r="H1110" s="27"/>
      <c r="I1110" s="27"/>
      <c r="J1110" s="466"/>
    </row>
    <row r="1111" spans="1:10" x14ac:dyDescent="0.25">
      <c r="A1111" s="20"/>
      <c r="B1111" s="20"/>
      <c r="C1111" s="20"/>
      <c r="D1111" s="20"/>
      <c r="E1111" s="20"/>
      <c r="F1111" s="27"/>
      <c r="G1111" s="27"/>
      <c r="H1111" s="27"/>
      <c r="I1111" s="27"/>
      <c r="J1111" s="466"/>
    </row>
    <row r="1112" spans="1:10" x14ac:dyDescent="0.25">
      <c r="A1112" s="20"/>
      <c r="B1112" s="20"/>
      <c r="C1112" s="20"/>
      <c r="D1112" s="20"/>
      <c r="E1112" s="20"/>
      <c r="F1112" s="27"/>
      <c r="G1112" s="27"/>
      <c r="H1112" s="27"/>
      <c r="I1112" s="27"/>
      <c r="J1112" s="466"/>
    </row>
    <row r="1113" spans="1:10" x14ac:dyDescent="0.25">
      <c r="A1113" s="20"/>
      <c r="B1113" s="20"/>
      <c r="C1113" s="20"/>
      <c r="D1113" s="20"/>
      <c r="E1113" s="20"/>
      <c r="F1113" s="27"/>
      <c r="G1113" s="27"/>
      <c r="H1113" s="27"/>
      <c r="I1113" s="27"/>
      <c r="J1113" s="466"/>
    </row>
    <row r="1114" spans="1:10" x14ac:dyDescent="0.25">
      <c r="A1114" s="20"/>
      <c r="B1114" s="20"/>
      <c r="C1114" s="20"/>
      <c r="D1114" s="20"/>
      <c r="E1114" s="20"/>
      <c r="F1114" s="27"/>
      <c r="G1114" s="27"/>
      <c r="H1114" s="27"/>
      <c r="I1114" s="27"/>
      <c r="J1114" s="466"/>
    </row>
    <row r="1115" spans="1:10" x14ac:dyDescent="0.25">
      <c r="A1115" s="20"/>
      <c r="B1115" s="20"/>
      <c r="C1115" s="20"/>
      <c r="D1115" s="20"/>
      <c r="E1115" s="20"/>
      <c r="F1115" s="27"/>
      <c r="G1115" s="27"/>
      <c r="H1115" s="27"/>
      <c r="I1115" s="27"/>
      <c r="J1115" s="466"/>
    </row>
    <row r="1116" spans="1:10" x14ac:dyDescent="0.25">
      <c r="A1116" s="20"/>
      <c r="B1116" s="20"/>
      <c r="C1116" s="20"/>
      <c r="D1116" s="20"/>
      <c r="E1116" s="20"/>
      <c r="F1116" s="27"/>
      <c r="G1116" s="27"/>
      <c r="H1116" s="27"/>
      <c r="I1116" s="27"/>
      <c r="J1116" s="466"/>
    </row>
    <row r="1117" spans="1:10" x14ac:dyDescent="0.25">
      <c r="A1117" s="20"/>
      <c r="B1117" s="20"/>
      <c r="C1117" s="20"/>
      <c r="D1117" s="20"/>
      <c r="E1117" s="20"/>
      <c r="F1117" s="27"/>
      <c r="G1117" s="27"/>
      <c r="H1117" s="27"/>
      <c r="I1117" s="27"/>
      <c r="J1117" s="466"/>
    </row>
    <row r="1118" spans="1:10" x14ac:dyDescent="0.25">
      <c r="A1118" s="20"/>
      <c r="B1118" s="20"/>
      <c r="C1118" s="20"/>
      <c r="D1118" s="20"/>
      <c r="E1118" s="20"/>
      <c r="F1118" s="27"/>
      <c r="G1118" s="27"/>
      <c r="H1118" s="27"/>
      <c r="I1118" s="27"/>
      <c r="J1118" s="466"/>
    </row>
    <row r="1119" spans="1:10" x14ac:dyDescent="0.25">
      <c r="A1119" s="20"/>
      <c r="B1119" s="20"/>
      <c r="C1119" s="20"/>
      <c r="D1119" s="20"/>
      <c r="E1119" s="20"/>
      <c r="F1119" s="27"/>
      <c r="G1119" s="27"/>
      <c r="H1119" s="27"/>
      <c r="I1119" s="27"/>
      <c r="J1119" s="466"/>
    </row>
    <row r="1120" spans="1:10" x14ac:dyDescent="0.25">
      <c r="A1120" s="20"/>
      <c r="B1120" s="20"/>
      <c r="C1120" s="20"/>
      <c r="D1120" s="20"/>
      <c r="E1120" s="20"/>
      <c r="F1120" s="27"/>
      <c r="G1120" s="27"/>
      <c r="H1120" s="27"/>
      <c r="I1120" s="27"/>
      <c r="J1120" s="466"/>
    </row>
    <row r="1121" spans="1:10" x14ac:dyDescent="0.25">
      <c r="A1121" s="20"/>
      <c r="B1121" s="20"/>
      <c r="C1121" s="20"/>
      <c r="D1121" s="20"/>
      <c r="E1121" s="20"/>
      <c r="F1121" s="27"/>
      <c r="G1121" s="27"/>
      <c r="H1121" s="27"/>
      <c r="I1121" s="27"/>
      <c r="J1121" s="466"/>
    </row>
    <row r="1122" spans="1:10" x14ac:dyDescent="0.25">
      <c r="A1122" s="20"/>
      <c r="B1122" s="20"/>
      <c r="C1122" s="20"/>
      <c r="D1122" s="20"/>
      <c r="E1122" s="20"/>
      <c r="F1122" s="27"/>
      <c r="G1122" s="27"/>
      <c r="H1122" s="27"/>
      <c r="I1122" s="27"/>
      <c r="J1122" s="466"/>
    </row>
    <row r="1123" spans="1:10" x14ac:dyDescent="0.25">
      <c r="A1123" s="20"/>
      <c r="B1123" s="20"/>
      <c r="C1123" s="20"/>
      <c r="D1123" s="20"/>
      <c r="E1123" s="20"/>
      <c r="F1123" s="27"/>
      <c r="G1123" s="27"/>
      <c r="H1123" s="27"/>
      <c r="I1123" s="27"/>
      <c r="J1123" s="466"/>
    </row>
    <row r="1124" spans="1:10" x14ac:dyDescent="0.25">
      <c r="A1124" s="20"/>
      <c r="B1124" s="20"/>
      <c r="C1124" s="20"/>
      <c r="D1124" s="20"/>
      <c r="E1124" s="20"/>
      <c r="F1124" s="27"/>
      <c r="G1124" s="27"/>
      <c r="H1124" s="27"/>
      <c r="I1124" s="27"/>
      <c r="J1124" s="466"/>
    </row>
    <row r="1125" spans="1:10" x14ac:dyDescent="0.25">
      <c r="A1125" s="20"/>
      <c r="B1125" s="20"/>
      <c r="C1125" s="20"/>
      <c r="D1125" s="20"/>
      <c r="E1125" s="20"/>
      <c r="F1125" s="27"/>
      <c r="G1125" s="27"/>
      <c r="H1125" s="27"/>
      <c r="I1125" s="27"/>
      <c r="J1125" s="466"/>
    </row>
    <row r="1126" spans="1:10" x14ac:dyDescent="0.25">
      <c r="A1126" s="20"/>
      <c r="B1126" s="20"/>
      <c r="C1126" s="20"/>
      <c r="D1126" s="20"/>
      <c r="E1126" s="20"/>
      <c r="F1126" s="27"/>
      <c r="G1126" s="27"/>
      <c r="H1126" s="27"/>
      <c r="I1126" s="27"/>
      <c r="J1126" s="466"/>
    </row>
    <row r="1127" spans="1:10" x14ac:dyDescent="0.25">
      <c r="A1127" s="20"/>
      <c r="B1127" s="20"/>
      <c r="C1127" s="20"/>
      <c r="D1127" s="20"/>
      <c r="E1127" s="20"/>
      <c r="F1127" s="27"/>
      <c r="G1127" s="27"/>
      <c r="H1127" s="27"/>
      <c r="I1127" s="27"/>
      <c r="J1127" s="466"/>
    </row>
    <row r="1128" spans="1:10" x14ac:dyDescent="0.25">
      <c r="A1128" s="20"/>
      <c r="B1128" s="20"/>
      <c r="C1128" s="20"/>
      <c r="D1128" s="20"/>
      <c r="E1128" s="20"/>
      <c r="F1128" s="27"/>
      <c r="G1128" s="27"/>
      <c r="H1128" s="27"/>
      <c r="I1128" s="27"/>
      <c r="J1128" s="466"/>
    </row>
    <row r="1129" spans="1:10" x14ac:dyDescent="0.25">
      <c r="A1129" s="20"/>
      <c r="B1129" s="20"/>
      <c r="C1129" s="20"/>
      <c r="D1129" s="20"/>
      <c r="E1129" s="20"/>
      <c r="F1129" s="27"/>
      <c r="G1129" s="27"/>
      <c r="H1129" s="27"/>
      <c r="I1129" s="27"/>
      <c r="J1129" s="466"/>
    </row>
    <row r="1130" spans="1:10" x14ac:dyDescent="0.25">
      <c r="A1130" s="20"/>
      <c r="B1130" s="20"/>
      <c r="C1130" s="20"/>
      <c r="D1130" s="20"/>
      <c r="E1130" s="20"/>
      <c r="F1130" s="27"/>
      <c r="G1130" s="27"/>
      <c r="H1130" s="27"/>
      <c r="I1130" s="27"/>
      <c r="J1130" s="466"/>
    </row>
    <row r="1131" spans="1:10" x14ac:dyDescent="0.25">
      <c r="A1131" s="20"/>
      <c r="B1131" s="20"/>
      <c r="C1131" s="20"/>
      <c r="D1131" s="20"/>
      <c r="E1131" s="20"/>
      <c r="F1131" s="27"/>
      <c r="G1131" s="27"/>
      <c r="H1131" s="27"/>
      <c r="I1131" s="27"/>
      <c r="J1131" s="466"/>
    </row>
    <row r="1132" spans="1:10" x14ac:dyDescent="0.25">
      <c r="A1132" s="20"/>
      <c r="B1132" s="20"/>
      <c r="C1132" s="20"/>
      <c r="D1132" s="20"/>
      <c r="E1132" s="20"/>
      <c r="F1132" s="27"/>
      <c r="G1132" s="27"/>
      <c r="H1132" s="27"/>
      <c r="I1132" s="27"/>
      <c r="J1132" s="466"/>
    </row>
    <row r="1133" spans="1:10" x14ac:dyDescent="0.25">
      <c r="A1133" s="20"/>
      <c r="B1133" s="20"/>
      <c r="C1133" s="20"/>
      <c r="D1133" s="20"/>
      <c r="E1133" s="20"/>
      <c r="F1133" s="27"/>
      <c r="G1133" s="27"/>
      <c r="H1133" s="27"/>
      <c r="I1133" s="27"/>
      <c r="J1133" s="466"/>
    </row>
    <row r="1134" spans="1:10" x14ac:dyDescent="0.25">
      <c r="A1134" s="20"/>
      <c r="B1134" s="20"/>
      <c r="C1134" s="20"/>
      <c r="D1134" s="20"/>
      <c r="E1134" s="20"/>
      <c r="F1134" s="27"/>
      <c r="G1134" s="27"/>
      <c r="H1134" s="27"/>
      <c r="I1134" s="27"/>
      <c r="J1134" s="466"/>
    </row>
    <row r="1135" spans="1:10" x14ac:dyDescent="0.25">
      <c r="A1135" s="20"/>
      <c r="B1135" s="20"/>
      <c r="C1135" s="20"/>
      <c r="D1135" s="20"/>
      <c r="E1135" s="20"/>
      <c r="F1135" s="27"/>
      <c r="G1135" s="27"/>
      <c r="H1135" s="27"/>
      <c r="I1135" s="27"/>
      <c r="J1135" s="466"/>
    </row>
    <row r="1136" spans="1:10" x14ac:dyDescent="0.25">
      <c r="A1136" s="20"/>
      <c r="B1136" s="20"/>
      <c r="C1136" s="20"/>
      <c r="D1136" s="20"/>
      <c r="E1136" s="20"/>
      <c r="F1136" s="27"/>
      <c r="G1136" s="27"/>
      <c r="H1136" s="27"/>
      <c r="I1136" s="27"/>
      <c r="J1136" s="466"/>
    </row>
    <row r="1137" spans="1:10" x14ac:dyDescent="0.25">
      <c r="A1137" s="20"/>
      <c r="B1137" s="20"/>
      <c r="C1137" s="20"/>
      <c r="D1137" s="20"/>
      <c r="E1137" s="20"/>
      <c r="F1137" s="27"/>
      <c r="G1137" s="27"/>
      <c r="H1137" s="27"/>
      <c r="I1137" s="27"/>
      <c r="J1137" s="466"/>
    </row>
    <row r="1138" spans="1:10" x14ac:dyDescent="0.25">
      <c r="A1138" s="20"/>
      <c r="B1138" s="20"/>
      <c r="C1138" s="20"/>
      <c r="D1138" s="20"/>
      <c r="E1138" s="20"/>
      <c r="F1138" s="27"/>
      <c r="G1138" s="27"/>
      <c r="H1138" s="27"/>
      <c r="I1138" s="27"/>
      <c r="J1138" s="466"/>
    </row>
    <row r="1139" spans="1:10" x14ac:dyDescent="0.25">
      <c r="A1139" s="20"/>
      <c r="B1139" s="20"/>
      <c r="C1139" s="20"/>
      <c r="D1139" s="20"/>
      <c r="E1139" s="20"/>
      <c r="F1139" s="27"/>
      <c r="G1139" s="27"/>
      <c r="H1139" s="27"/>
      <c r="I1139" s="27"/>
      <c r="J1139" s="466"/>
    </row>
    <row r="1140" spans="1:10" x14ac:dyDescent="0.25">
      <c r="A1140" s="20"/>
      <c r="B1140" s="20"/>
      <c r="C1140" s="20"/>
      <c r="D1140" s="20"/>
      <c r="E1140" s="20"/>
      <c r="F1140" s="27"/>
      <c r="G1140" s="27"/>
      <c r="H1140" s="27"/>
      <c r="I1140" s="27"/>
      <c r="J1140" s="466"/>
    </row>
    <row r="1141" spans="1:10" x14ac:dyDescent="0.25">
      <c r="A1141" s="20"/>
      <c r="B1141" s="20"/>
      <c r="C1141" s="20"/>
      <c r="D1141" s="20"/>
      <c r="E1141" s="20"/>
      <c r="F1141" s="27"/>
      <c r="G1141" s="27"/>
      <c r="H1141" s="27"/>
      <c r="I1141" s="27"/>
      <c r="J1141" s="466"/>
    </row>
    <row r="1142" spans="1:10" x14ac:dyDescent="0.25">
      <c r="A1142" s="20"/>
      <c r="B1142" s="20"/>
      <c r="C1142" s="20"/>
      <c r="D1142" s="20"/>
      <c r="E1142" s="20"/>
      <c r="F1142" s="27"/>
      <c r="G1142" s="27"/>
      <c r="H1142" s="27"/>
      <c r="I1142" s="27"/>
      <c r="J1142" s="466"/>
    </row>
    <row r="1143" spans="1:10" x14ac:dyDescent="0.25">
      <c r="A1143" s="20"/>
      <c r="B1143" s="20"/>
      <c r="C1143" s="20"/>
      <c r="D1143" s="20"/>
      <c r="E1143" s="20"/>
      <c r="F1143" s="27"/>
      <c r="G1143" s="27"/>
      <c r="H1143" s="27"/>
      <c r="I1143" s="27"/>
      <c r="J1143" s="466"/>
    </row>
    <row r="1144" spans="1:10" x14ac:dyDescent="0.25">
      <c r="A1144" s="20"/>
      <c r="B1144" s="20"/>
      <c r="C1144" s="20"/>
      <c r="D1144" s="20"/>
      <c r="E1144" s="20"/>
      <c r="F1144" s="27"/>
      <c r="G1144" s="27"/>
      <c r="H1144" s="27"/>
      <c r="I1144" s="27"/>
      <c r="J1144" s="466"/>
    </row>
    <row r="1145" spans="1:10" x14ac:dyDescent="0.25">
      <c r="A1145" s="20"/>
      <c r="B1145" s="20"/>
      <c r="C1145" s="20"/>
      <c r="D1145" s="20"/>
      <c r="E1145" s="20"/>
      <c r="F1145" s="27"/>
      <c r="G1145" s="27"/>
      <c r="H1145" s="27"/>
      <c r="I1145" s="27"/>
      <c r="J1145" s="466"/>
    </row>
    <row r="1146" spans="1:10" x14ac:dyDescent="0.25">
      <c r="A1146" s="20"/>
      <c r="B1146" s="20"/>
      <c r="C1146" s="20"/>
      <c r="D1146" s="20"/>
      <c r="E1146" s="20"/>
      <c r="F1146" s="27"/>
      <c r="G1146" s="27"/>
      <c r="H1146" s="27"/>
      <c r="I1146" s="27"/>
      <c r="J1146" s="466"/>
    </row>
    <row r="1147" spans="1:10" x14ac:dyDescent="0.25">
      <c r="A1147" s="20"/>
      <c r="B1147" s="20"/>
      <c r="C1147" s="20"/>
      <c r="D1147" s="20"/>
      <c r="E1147" s="20"/>
      <c r="F1147" s="27"/>
      <c r="G1147" s="27"/>
      <c r="H1147" s="27"/>
      <c r="I1147" s="27"/>
      <c r="J1147" s="466"/>
    </row>
    <row r="1148" spans="1:10" x14ac:dyDescent="0.25">
      <c r="A1148" s="20"/>
      <c r="B1148" s="20"/>
      <c r="C1148" s="20"/>
      <c r="D1148" s="20"/>
      <c r="E1148" s="20"/>
      <c r="F1148" s="27"/>
      <c r="G1148" s="27"/>
      <c r="H1148" s="27"/>
      <c r="I1148" s="27"/>
      <c r="J1148" s="466"/>
    </row>
    <row r="1149" spans="1:10" x14ac:dyDescent="0.25">
      <c r="A1149" s="20"/>
      <c r="B1149" s="20"/>
      <c r="C1149" s="20"/>
      <c r="D1149" s="20"/>
      <c r="E1149" s="20"/>
      <c r="F1149" s="27"/>
      <c r="G1149" s="27"/>
      <c r="H1149" s="27"/>
      <c r="I1149" s="27"/>
      <c r="J1149" s="466"/>
    </row>
    <row r="1150" spans="1:10" x14ac:dyDescent="0.25">
      <c r="A1150" s="20"/>
      <c r="B1150" s="20"/>
      <c r="C1150" s="20"/>
      <c r="D1150" s="20"/>
      <c r="E1150" s="20"/>
      <c r="F1150" s="27"/>
      <c r="G1150" s="27"/>
      <c r="H1150" s="27"/>
      <c r="I1150" s="27"/>
      <c r="J1150" s="466"/>
    </row>
    <row r="1151" spans="1:10" x14ac:dyDescent="0.25">
      <c r="A1151" s="20"/>
      <c r="B1151" s="20"/>
      <c r="C1151" s="20"/>
      <c r="D1151" s="20"/>
      <c r="E1151" s="20"/>
      <c r="F1151" s="27"/>
      <c r="G1151" s="27"/>
      <c r="H1151" s="27"/>
      <c r="I1151" s="27"/>
      <c r="J1151" s="466"/>
    </row>
    <row r="1152" spans="1:10" x14ac:dyDescent="0.25">
      <c r="A1152" s="20"/>
      <c r="B1152" s="20"/>
      <c r="C1152" s="20"/>
      <c r="D1152" s="20"/>
      <c r="E1152" s="20"/>
      <c r="F1152" s="27"/>
      <c r="G1152" s="27"/>
      <c r="H1152" s="27"/>
      <c r="I1152" s="27"/>
      <c r="J1152" s="466"/>
    </row>
    <row r="1153" spans="1:10" x14ac:dyDescent="0.25">
      <c r="A1153" s="20"/>
      <c r="B1153" s="20"/>
      <c r="C1153" s="20"/>
      <c r="D1153" s="20"/>
      <c r="E1153" s="20"/>
      <c r="F1153" s="27"/>
      <c r="G1153" s="27"/>
      <c r="H1153" s="27"/>
      <c r="I1153" s="27"/>
      <c r="J1153" s="466"/>
    </row>
    <row r="1154" spans="1:10" x14ac:dyDescent="0.25">
      <c r="A1154" s="20"/>
      <c r="B1154" s="20"/>
      <c r="C1154" s="20"/>
      <c r="D1154" s="20"/>
      <c r="E1154" s="20"/>
      <c r="F1154" s="27"/>
      <c r="G1154" s="27"/>
      <c r="H1154" s="27"/>
      <c r="I1154" s="27"/>
      <c r="J1154" s="466"/>
    </row>
    <row r="1155" spans="1:10" x14ac:dyDescent="0.25">
      <c r="A1155" s="20"/>
      <c r="B1155" s="20"/>
      <c r="C1155" s="20"/>
      <c r="D1155" s="20"/>
      <c r="E1155" s="20"/>
      <c r="F1155" s="27"/>
      <c r="G1155" s="27"/>
      <c r="H1155" s="27"/>
      <c r="I1155" s="27"/>
      <c r="J1155" s="466"/>
    </row>
    <row r="1156" spans="1:10" x14ac:dyDescent="0.25">
      <c r="A1156" s="20"/>
      <c r="B1156" s="20"/>
      <c r="C1156" s="20"/>
      <c r="D1156" s="20"/>
      <c r="E1156" s="20"/>
      <c r="F1156" s="27"/>
      <c r="G1156" s="27"/>
      <c r="H1156" s="27"/>
      <c r="I1156" s="27"/>
      <c r="J1156" s="466"/>
    </row>
    <row r="1157" spans="1:10" x14ac:dyDescent="0.25">
      <c r="A1157" s="20"/>
      <c r="B1157" s="20"/>
      <c r="C1157" s="20"/>
      <c r="D1157" s="20"/>
      <c r="E1157" s="20"/>
      <c r="F1157" s="27"/>
      <c r="G1157" s="27"/>
      <c r="H1157" s="27"/>
      <c r="I1157" s="27"/>
      <c r="J1157" s="466"/>
    </row>
    <row r="1158" spans="1:10" x14ac:dyDescent="0.25">
      <c r="A1158" s="20"/>
      <c r="B1158" s="20"/>
      <c r="C1158" s="20"/>
      <c r="D1158" s="20"/>
      <c r="E1158" s="20"/>
      <c r="F1158" s="27"/>
      <c r="G1158" s="27"/>
      <c r="H1158" s="27"/>
      <c r="I1158" s="27"/>
      <c r="J1158" s="466"/>
    </row>
    <row r="1159" spans="1:10" x14ac:dyDescent="0.25">
      <c r="A1159" s="20"/>
      <c r="B1159" s="20"/>
      <c r="C1159" s="20"/>
      <c r="D1159" s="20"/>
      <c r="E1159" s="20"/>
      <c r="F1159" s="27"/>
      <c r="G1159" s="27"/>
      <c r="H1159" s="27"/>
      <c r="I1159" s="27"/>
      <c r="J1159" s="466"/>
    </row>
    <row r="1160" spans="1:10" x14ac:dyDescent="0.25">
      <c r="A1160" s="20"/>
      <c r="B1160" s="20"/>
      <c r="C1160" s="20"/>
      <c r="D1160" s="20"/>
      <c r="E1160" s="20"/>
      <c r="F1160" s="27"/>
      <c r="G1160" s="27"/>
      <c r="H1160" s="27"/>
      <c r="I1160" s="27"/>
      <c r="J1160" s="466"/>
    </row>
    <row r="1161" spans="1:10" x14ac:dyDescent="0.25">
      <c r="A1161" s="20"/>
      <c r="B1161" s="20"/>
      <c r="C1161" s="20"/>
      <c r="D1161" s="20"/>
      <c r="E1161" s="20"/>
      <c r="F1161" s="27"/>
      <c r="G1161" s="27"/>
      <c r="H1161" s="27"/>
      <c r="I1161" s="27"/>
      <c r="J1161" s="466"/>
    </row>
    <row r="1162" spans="1:10" x14ac:dyDescent="0.25">
      <c r="A1162" s="20"/>
      <c r="B1162" s="20"/>
      <c r="C1162" s="20"/>
      <c r="D1162" s="20"/>
      <c r="E1162" s="20"/>
      <c r="F1162" s="27"/>
      <c r="G1162" s="27"/>
      <c r="H1162" s="27"/>
      <c r="I1162" s="27"/>
      <c r="J1162" s="466"/>
    </row>
    <row r="1163" spans="1:10" x14ac:dyDescent="0.25">
      <c r="A1163" s="20"/>
      <c r="B1163" s="20"/>
      <c r="C1163" s="20"/>
      <c r="D1163" s="20"/>
      <c r="E1163" s="20"/>
      <c r="F1163" s="27"/>
      <c r="G1163" s="27"/>
      <c r="H1163" s="27"/>
      <c r="I1163" s="27"/>
      <c r="J1163" s="466"/>
    </row>
    <row r="1164" spans="1:10" x14ac:dyDescent="0.25">
      <c r="A1164" s="20"/>
      <c r="B1164" s="20"/>
      <c r="C1164" s="20"/>
      <c r="D1164" s="20"/>
      <c r="E1164" s="20"/>
      <c r="F1164" s="27"/>
      <c r="G1164" s="27"/>
      <c r="H1164" s="27"/>
      <c r="I1164" s="27"/>
      <c r="J1164" s="466"/>
    </row>
    <row r="1165" spans="1:10" x14ac:dyDescent="0.25">
      <c r="A1165" s="20"/>
      <c r="B1165" s="20"/>
      <c r="C1165" s="20"/>
      <c r="D1165" s="20"/>
      <c r="E1165" s="20"/>
      <c r="F1165" s="27"/>
      <c r="G1165" s="27"/>
      <c r="H1165" s="27"/>
      <c r="I1165" s="27"/>
      <c r="J1165" s="466"/>
    </row>
    <row r="1166" spans="1:10" x14ac:dyDescent="0.25">
      <c r="A1166" s="20"/>
      <c r="B1166" s="20"/>
      <c r="C1166" s="20"/>
      <c r="D1166" s="20"/>
      <c r="E1166" s="20"/>
      <c r="F1166" s="27"/>
      <c r="G1166" s="27"/>
      <c r="H1166" s="27"/>
      <c r="I1166" s="27"/>
      <c r="J1166" s="466"/>
    </row>
    <row r="1167" spans="1:10" x14ac:dyDescent="0.25">
      <c r="A1167" s="20"/>
      <c r="B1167" s="20"/>
      <c r="C1167" s="20"/>
      <c r="D1167" s="20"/>
      <c r="E1167" s="20"/>
      <c r="F1167" s="27"/>
      <c r="G1167" s="27"/>
      <c r="H1167" s="27"/>
      <c r="I1167" s="27"/>
      <c r="J1167" s="466"/>
    </row>
    <row r="1168" spans="1:10" x14ac:dyDescent="0.25">
      <c r="A1168" s="20"/>
      <c r="B1168" s="20"/>
      <c r="C1168" s="20"/>
      <c r="D1168" s="20"/>
      <c r="E1168" s="20"/>
      <c r="F1168" s="27"/>
      <c r="G1168" s="27"/>
      <c r="H1168" s="27"/>
      <c r="I1168" s="27"/>
      <c r="J1168" s="466"/>
    </row>
    <row r="1169" spans="1:10" x14ac:dyDescent="0.25">
      <c r="A1169" s="20"/>
      <c r="B1169" s="20"/>
      <c r="C1169" s="20"/>
      <c r="D1169" s="20"/>
      <c r="E1169" s="20"/>
      <c r="F1169" s="27"/>
      <c r="G1169" s="27"/>
      <c r="H1169" s="27"/>
      <c r="I1169" s="27"/>
      <c r="J1169" s="466"/>
    </row>
    <row r="1170" spans="1:10" x14ac:dyDescent="0.25">
      <c r="A1170" s="20"/>
      <c r="B1170" s="20"/>
      <c r="C1170" s="20"/>
      <c r="D1170" s="20"/>
      <c r="E1170" s="20"/>
      <c r="F1170" s="27"/>
      <c r="G1170" s="27"/>
      <c r="H1170" s="27"/>
      <c r="I1170" s="27"/>
      <c r="J1170" s="466"/>
    </row>
    <row r="1171" spans="1:10" x14ac:dyDescent="0.25">
      <c r="A1171" s="20"/>
      <c r="B1171" s="20"/>
      <c r="C1171" s="20"/>
      <c r="D1171" s="20"/>
      <c r="E1171" s="20"/>
      <c r="F1171" s="27"/>
      <c r="G1171" s="27"/>
      <c r="H1171" s="27"/>
      <c r="I1171" s="27"/>
      <c r="J1171" s="466"/>
    </row>
    <row r="1172" spans="1:10" x14ac:dyDescent="0.25">
      <c r="A1172" s="20"/>
      <c r="B1172" s="20"/>
      <c r="C1172" s="20"/>
      <c r="D1172" s="20"/>
      <c r="E1172" s="20"/>
      <c r="F1172" s="27"/>
      <c r="G1172" s="27"/>
      <c r="H1172" s="27"/>
      <c r="I1172" s="27"/>
      <c r="J1172" s="466"/>
    </row>
    <row r="1173" spans="1:10" x14ac:dyDescent="0.25">
      <c r="A1173" s="20"/>
      <c r="B1173" s="20"/>
      <c r="C1173" s="20"/>
      <c r="D1173" s="20"/>
      <c r="E1173" s="20"/>
      <c r="F1173" s="27"/>
      <c r="G1173" s="27"/>
      <c r="H1173" s="27"/>
      <c r="I1173" s="27"/>
      <c r="J1173" s="466"/>
    </row>
    <row r="1174" spans="1:10" x14ac:dyDescent="0.25">
      <c r="A1174" s="20"/>
      <c r="B1174" s="20"/>
      <c r="C1174" s="20"/>
      <c r="D1174" s="20"/>
      <c r="E1174" s="20"/>
      <c r="F1174" s="27"/>
      <c r="G1174" s="27"/>
      <c r="H1174" s="27"/>
      <c r="I1174" s="27"/>
      <c r="J1174" s="466"/>
    </row>
    <row r="1175" spans="1:10" x14ac:dyDescent="0.25">
      <c r="A1175" s="20"/>
      <c r="B1175" s="20"/>
      <c r="C1175" s="20"/>
      <c r="D1175" s="20"/>
      <c r="E1175" s="20"/>
      <c r="F1175" s="27"/>
      <c r="G1175" s="27"/>
      <c r="H1175" s="27"/>
      <c r="I1175" s="27"/>
      <c r="J1175" s="466"/>
    </row>
    <row r="1176" spans="1:10" x14ac:dyDescent="0.25">
      <c r="A1176" s="20"/>
      <c r="B1176" s="20"/>
      <c r="C1176" s="20"/>
      <c r="D1176" s="20"/>
      <c r="E1176" s="20"/>
      <c r="F1176" s="27"/>
      <c r="G1176" s="27"/>
      <c r="H1176" s="27"/>
      <c r="I1176" s="27"/>
      <c r="J1176" s="466"/>
    </row>
    <row r="1177" spans="1:10" x14ac:dyDescent="0.25">
      <c r="A1177" s="20"/>
      <c r="B1177" s="20"/>
      <c r="C1177" s="20"/>
      <c r="D1177" s="20"/>
      <c r="E1177" s="20"/>
      <c r="F1177" s="27"/>
      <c r="G1177" s="27"/>
      <c r="H1177" s="27"/>
      <c r="I1177" s="27"/>
      <c r="J1177" s="466"/>
    </row>
    <row r="1178" spans="1:10" x14ac:dyDescent="0.25">
      <c r="A1178" s="20"/>
      <c r="B1178" s="20"/>
      <c r="C1178" s="20"/>
      <c r="D1178" s="20"/>
      <c r="E1178" s="20"/>
      <c r="F1178" s="27"/>
      <c r="G1178" s="27"/>
      <c r="H1178" s="27"/>
      <c r="I1178" s="27"/>
      <c r="J1178" s="466"/>
    </row>
    <row r="1179" spans="1:10" x14ac:dyDescent="0.25">
      <c r="A1179" s="20"/>
      <c r="B1179" s="20"/>
      <c r="C1179" s="20"/>
      <c r="D1179" s="20"/>
      <c r="E1179" s="20"/>
      <c r="F1179" s="27"/>
      <c r="G1179" s="27"/>
      <c r="H1179" s="27"/>
      <c r="I1179" s="27"/>
      <c r="J1179" s="466"/>
    </row>
    <row r="1180" spans="1:10" x14ac:dyDescent="0.25">
      <c r="A1180" s="20"/>
      <c r="B1180" s="20"/>
      <c r="C1180" s="20"/>
      <c r="D1180" s="20"/>
      <c r="E1180" s="20"/>
      <c r="F1180" s="27"/>
      <c r="G1180" s="27"/>
      <c r="H1180" s="27"/>
      <c r="I1180" s="27"/>
      <c r="J1180" s="466"/>
    </row>
    <row r="1181" spans="1:10" x14ac:dyDescent="0.25">
      <c r="A1181" s="20"/>
      <c r="B1181" s="20"/>
      <c r="C1181" s="20"/>
      <c r="D1181" s="20"/>
      <c r="E1181" s="20"/>
      <c r="F1181" s="27"/>
      <c r="G1181" s="27"/>
      <c r="H1181" s="27"/>
      <c r="I1181" s="27"/>
      <c r="J1181" s="466"/>
    </row>
    <row r="1182" spans="1:10" x14ac:dyDescent="0.25">
      <c r="A1182" s="20"/>
      <c r="B1182" s="20"/>
      <c r="C1182" s="20"/>
      <c r="D1182" s="20"/>
      <c r="E1182" s="20"/>
      <c r="F1182" s="27"/>
      <c r="G1182" s="27"/>
      <c r="H1182" s="27"/>
      <c r="I1182" s="27"/>
      <c r="J1182" s="466"/>
    </row>
    <row r="1183" spans="1:10" x14ac:dyDescent="0.25">
      <c r="A1183" s="20"/>
      <c r="B1183" s="20"/>
      <c r="C1183" s="20"/>
      <c r="D1183" s="20"/>
      <c r="E1183" s="20"/>
      <c r="F1183" s="27"/>
      <c r="G1183" s="27"/>
      <c r="H1183" s="27"/>
      <c r="I1183" s="27"/>
      <c r="J1183" s="466"/>
    </row>
    <row r="1184" spans="1:10" x14ac:dyDescent="0.25">
      <c r="A1184" s="20"/>
      <c r="B1184" s="20"/>
      <c r="C1184" s="20"/>
      <c r="D1184" s="20"/>
      <c r="E1184" s="20"/>
      <c r="F1184" s="27"/>
      <c r="G1184" s="27"/>
      <c r="H1184" s="27"/>
      <c r="I1184" s="27"/>
      <c r="J1184" s="466"/>
    </row>
    <row r="1185" spans="1:10" x14ac:dyDescent="0.25">
      <c r="A1185" s="20"/>
      <c r="B1185" s="20"/>
      <c r="C1185" s="20"/>
      <c r="D1185" s="20"/>
      <c r="E1185" s="20"/>
      <c r="F1185" s="27"/>
      <c r="G1185" s="27"/>
      <c r="H1185" s="27"/>
      <c r="I1185" s="27"/>
      <c r="J1185" s="466"/>
    </row>
    <row r="1186" spans="1:10" x14ac:dyDescent="0.25">
      <c r="A1186" s="20"/>
      <c r="B1186" s="20"/>
      <c r="C1186" s="20"/>
      <c r="D1186" s="20"/>
      <c r="E1186" s="20"/>
      <c r="F1186" s="27"/>
      <c r="G1186" s="27"/>
      <c r="H1186" s="27"/>
      <c r="I1186" s="27"/>
      <c r="J1186" s="466"/>
    </row>
    <row r="1187" spans="1:10" x14ac:dyDescent="0.25">
      <c r="A1187" s="20"/>
      <c r="B1187" s="20"/>
      <c r="C1187" s="20"/>
      <c r="D1187" s="20"/>
      <c r="E1187" s="20"/>
      <c r="F1187" s="27"/>
      <c r="G1187" s="27"/>
      <c r="H1187" s="27"/>
      <c r="I1187" s="27"/>
      <c r="J1187" s="466"/>
    </row>
    <row r="1188" spans="1:10" x14ac:dyDescent="0.25">
      <c r="A1188" s="20"/>
      <c r="B1188" s="20"/>
      <c r="C1188" s="20"/>
      <c r="D1188" s="20"/>
      <c r="E1188" s="20"/>
      <c r="F1188" s="27"/>
      <c r="G1188" s="27"/>
      <c r="H1188" s="27"/>
      <c r="I1188" s="27"/>
      <c r="J1188" s="466"/>
    </row>
    <row r="1189" spans="1:10" x14ac:dyDescent="0.25">
      <c r="A1189" s="20"/>
      <c r="B1189" s="20"/>
      <c r="C1189" s="20"/>
      <c r="D1189" s="20"/>
      <c r="E1189" s="20"/>
      <c r="F1189" s="27"/>
      <c r="G1189" s="27"/>
      <c r="H1189" s="27"/>
      <c r="I1189" s="27"/>
      <c r="J1189" s="466"/>
    </row>
    <row r="1190" spans="1:10" x14ac:dyDescent="0.25">
      <c r="A1190" s="20"/>
      <c r="B1190" s="20"/>
      <c r="C1190" s="20"/>
      <c r="D1190" s="20"/>
      <c r="E1190" s="20"/>
      <c r="F1190" s="27"/>
      <c r="G1190" s="27"/>
      <c r="H1190" s="27"/>
      <c r="I1190" s="27"/>
      <c r="J1190" s="466"/>
    </row>
    <row r="1191" spans="1:10" x14ac:dyDescent="0.25">
      <c r="A1191" s="20"/>
      <c r="B1191" s="20"/>
      <c r="C1191" s="20"/>
      <c r="D1191" s="20"/>
      <c r="E1191" s="20"/>
      <c r="F1191" s="27"/>
      <c r="G1191" s="27"/>
      <c r="H1191" s="27"/>
      <c r="I1191" s="27"/>
      <c r="J1191" s="466"/>
    </row>
    <row r="1192" spans="1:10" x14ac:dyDescent="0.25">
      <c r="A1192" s="20"/>
      <c r="B1192" s="20"/>
      <c r="C1192" s="20"/>
      <c r="D1192" s="20"/>
      <c r="E1192" s="20"/>
      <c r="F1192" s="27"/>
      <c r="G1192" s="27"/>
      <c r="H1192" s="27"/>
      <c r="I1192" s="27"/>
      <c r="J1192" s="466"/>
    </row>
    <row r="1193" spans="1:10" x14ac:dyDescent="0.25">
      <c r="A1193" s="20"/>
      <c r="B1193" s="20"/>
      <c r="C1193" s="20"/>
      <c r="D1193" s="20"/>
      <c r="E1193" s="20"/>
      <c r="F1193" s="27"/>
      <c r="G1193" s="27"/>
      <c r="H1193" s="27"/>
      <c r="I1193" s="27"/>
      <c r="J1193" s="466"/>
    </row>
    <row r="1194" spans="1:10" x14ac:dyDescent="0.25">
      <c r="A1194" s="20"/>
      <c r="B1194" s="20"/>
      <c r="C1194" s="20"/>
      <c r="D1194" s="20"/>
      <c r="E1194" s="20"/>
      <c r="F1194" s="27"/>
      <c r="G1194" s="27"/>
      <c r="H1194" s="27"/>
      <c r="I1194" s="27"/>
      <c r="J1194" s="466"/>
    </row>
    <row r="1195" spans="1:10" x14ac:dyDescent="0.25">
      <c r="A1195" s="20"/>
      <c r="B1195" s="20"/>
      <c r="C1195" s="20"/>
      <c r="D1195" s="20"/>
      <c r="E1195" s="20"/>
      <c r="F1195" s="27"/>
      <c r="G1195" s="27"/>
      <c r="H1195" s="27"/>
      <c r="I1195" s="27"/>
      <c r="J1195" s="466"/>
    </row>
    <row r="1196" spans="1:10" x14ac:dyDescent="0.25">
      <c r="A1196" s="20"/>
      <c r="B1196" s="20"/>
      <c r="C1196" s="20"/>
      <c r="D1196" s="20"/>
      <c r="E1196" s="20"/>
      <c r="F1196" s="27"/>
      <c r="G1196" s="27"/>
      <c r="H1196" s="27"/>
      <c r="I1196" s="27"/>
      <c r="J1196" s="466"/>
    </row>
    <row r="1197" spans="1:10" x14ac:dyDescent="0.25">
      <c r="A1197" s="20"/>
      <c r="B1197" s="20"/>
      <c r="C1197" s="20"/>
      <c r="D1197" s="20"/>
      <c r="E1197" s="20"/>
      <c r="F1197" s="27"/>
      <c r="G1197" s="27"/>
      <c r="H1197" s="27"/>
      <c r="I1197" s="27"/>
      <c r="J1197" s="466"/>
    </row>
    <row r="1198" spans="1:10" x14ac:dyDescent="0.25">
      <c r="A1198" s="20"/>
      <c r="B1198" s="20"/>
      <c r="C1198" s="20"/>
      <c r="D1198" s="20"/>
      <c r="E1198" s="20"/>
      <c r="F1198" s="27"/>
      <c r="G1198" s="27"/>
      <c r="H1198" s="27"/>
      <c r="I1198" s="27"/>
      <c r="J1198" s="466"/>
    </row>
    <row r="1199" spans="1:10" x14ac:dyDescent="0.25">
      <c r="A1199" s="20"/>
      <c r="B1199" s="20"/>
      <c r="C1199" s="20"/>
      <c r="D1199" s="20"/>
      <c r="E1199" s="20"/>
      <c r="F1199" s="27"/>
      <c r="G1199" s="27"/>
      <c r="H1199" s="27"/>
      <c r="I1199" s="27"/>
      <c r="J1199" s="466"/>
    </row>
    <row r="1200" spans="1:10" x14ac:dyDescent="0.25">
      <c r="A1200" s="20"/>
      <c r="B1200" s="20"/>
      <c r="C1200" s="20"/>
      <c r="D1200" s="20"/>
      <c r="E1200" s="20"/>
      <c r="F1200" s="27"/>
      <c r="G1200" s="27"/>
      <c r="H1200" s="27"/>
      <c r="I1200" s="27"/>
      <c r="J1200" s="466"/>
    </row>
    <row r="1201" spans="1:10" x14ac:dyDescent="0.25">
      <c r="A1201" s="20"/>
      <c r="B1201" s="20"/>
      <c r="C1201" s="20"/>
      <c r="D1201" s="20"/>
      <c r="E1201" s="20"/>
      <c r="F1201" s="27"/>
      <c r="G1201" s="27"/>
      <c r="H1201" s="27"/>
      <c r="I1201" s="27"/>
      <c r="J1201" s="466"/>
    </row>
    <row r="1202" spans="1:10" x14ac:dyDescent="0.25">
      <c r="A1202" s="20"/>
      <c r="B1202" s="20"/>
      <c r="C1202" s="20"/>
      <c r="D1202" s="20"/>
      <c r="E1202" s="20"/>
      <c r="F1202" s="27"/>
      <c r="G1202" s="27"/>
      <c r="H1202" s="27"/>
      <c r="I1202" s="27"/>
      <c r="J1202" s="466"/>
    </row>
    <row r="1203" spans="1:10" x14ac:dyDescent="0.25">
      <c r="A1203" s="20"/>
      <c r="B1203" s="20"/>
      <c r="C1203" s="20"/>
      <c r="D1203" s="20"/>
      <c r="E1203" s="20"/>
      <c r="F1203" s="27"/>
      <c r="G1203" s="27"/>
      <c r="H1203" s="27"/>
      <c r="I1203" s="27"/>
      <c r="J1203" s="466"/>
    </row>
    <row r="1204" spans="1:10" x14ac:dyDescent="0.25">
      <c r="A1204" s="20"/>
      <c r="B1204" s="20"/>
      <c r="C1204" s="20"/>
      <c r="D1204" s="20"/>
      <c r="E1204" s="20"/>
      <c r="F1204" s="27"/>
      <c r="G1204" s="27"/>
      <c r="H1204" s="27"/>
      <c r="I1204" s="27"/>
      <c r="J1204" s="466"/>
    </row>
    <row r="1205" spans="1:10" x14ac:dyDescent="0.25">
      <c r="A1205" s="20"/>
      <c r="B1205" s="20"/>
      <c r="C1205" s="20"/>
      <c r="D1205" s="20"/>
      <c r="E1205" s="20"/>
      <c r="F1205" s="27"/>
      <c r="G1205" s="27"/>
      <c r="H1205" s="27"/>
      <c r="I1205" s="27"/>
      <c r="J1205" s="466"/>
    </row>
    <row r="1206" spans="1:10" x14ac:dyDescent="0.25">
      <c r="A1206" s="20"/>
      <c r="B1206" s="20"/>
      <c r="C1206" s="20"/>
      <c r="D1206" s="20"/>
      <c r="E1206" s="20"/>
      <c r="F1206" s="27"/>
      <c r="G1206" s="27"/>
      <c r="H1206" s="27"/>
      <c r="I1206" s="27"/>
      <c r="J1206" s="466"/>
    </row>
    <row r="1207" spans="1:10" x14ac:dyDescent="0.25">
      <c r="A1207" s="20"/>
      <c r="B1207" s="20"/>
      <c r="C1207" s="20"/>
      <c r="D1207" s="20"/>
      <c r="E1207" s="20"/>
      <c r="F1207" s="27"/>
      <c r="G1207" s="27"/>
      <c r="H1207" s="27"/>
      <c r="I1207" s="27"/>
      <c r="J1207" s="466"/>
    </row>
    <row r="1208" spans="1:10" x14ac:dyDescent="0.25">
      <c r="A1208" s="20"/>
      <c r="B1208" s="20"/>
      <c r="C1208" s="20"/>
      <c r="D1208" s="20"/>
      <c r="E1208" s="20"/>
      <c r="F1208" s="27"/>
      <c r="G1208" s="27"/>
      <c r="H1208" s="27"/>
      <c r="I1208" s="27"/>
      <c r="J1208" s="466"/>
    </row>
    <row r="1209" spans="1:10" x14ac:dyDescent="0.25">
      <c r="A1209" s="20"/>
      <c r="B1209" s="20"/>
      <c r="C1209" s="20"/>
      <c r="D1209" s="20"/>
      <c r="E1209" s="20"/>
      <c r="F1209" s="27"/>
      <c r="G1209" s="27"/>
      <c r="H1209" s="27"/>
      <c r="I1209" s="27"/>
      <c r="J1209" s="466"/>
    </row>
    <row r="1210" spans="1:10" x14ac:dyDescent="0.25">
      <c r="A1210" s="20"/>
      <c r="B1210" s="20"/>
      <c r="C1210" s="20"/>
      <c r="D1210" s="20"/>
      <c r="E1210" s="20"/>
      <c r="F1210" s="27"/>
      <c r="G1210" s="27"/>
      <c r="H1210" s="27"/>
      <c r="I1210" s="27"/>
      <c r="J1210" s="466"/>
    </row>
    <row r="1211" spans="1:10" x14ac:dyDescent="0.25">
      <c r="A1211" s="20"/>
      <c r="B1211" s="20"/>
      <c r="C1211" s="20"/>
      <c r="D1211" s="20"/>
      <c r="E1211" s="20"/>
      <c r="F1211" s="27"/>
      <c r="G1211" s="27"/>
      <c r="H1211" s="27"/>
      <c r="I1211" s="27"/>
      <c r="J1211" s="466"/>
    </row>
    <row r="1212" spans="1:10" x14ac:dyDescent="0.25">
      <c r="A1212" s="20"/>
      <c r="B1212" s="20"/>
      <c r="C1212" s="20"/>
      <c r="D1212" s="20"/>
      <c r="E1212" s="20"/>
      <c r="F1212" s="27"/>
      <c r="G1212" s="27"/>
      <c r="H1212" s="27"/>
      <c r="I1212" s="27"/>
      <c r="J1212" s="466"/>
    </row>
    <row r="1213" spans="1:10" x14ac:dyDescent="0.25">
      <c r="A1213" s="20"/>
      <c r="B1213" s="20"/>
      <c r="C1213" s="20"/>
      <c r="D1213" s="20"/>
      <c r="E1213" s="20"/>
      <c r="F1213" s="27"/>
      <c r="G1213" s="27"/>
      <c r="H1213" s="27"/>
      <c r="I1213" s="27"/>
      <c r="J1213" s="466"/>
    </row>
    <row r="1214" spans="1:10" x14ac:dyDescent="0.25">
      <c r="A1214" s="20"/>
      <c r="B1214" s="20"/>
      <c r="C1214" s="20"/>
      <c r="D1214" s="20"/>
      <c r="E1214" s="20"/>
      <c r="F1214" s="27"/>
      <c r="G1214" s="27"/>
      <c r="H1214" s="27"/>
      <c r="I1214" s="27"/>
      <c r="J1214" s="466"/>
    </row>
    <row r="1215" spans="1:10" x14ac:dyDescent="0.25">
      <c r="A1215" s="20"/>
      <c r="B1215" s="20"/>
      <c r="C1215" s="20"/>
      <c r="D1215" s="20"/>
      <c r="E1215" s="20"/>
      <c r="F1215" s="27"/>
      <c r="G1215" s="27"/>
      <c r="H1215" s="27"/>
      <c r="I1215" s="27"/>
      <c r="J1215" s="466"/>
    </row>
    <row r="1216" spans="1:10" x14ac:dyDescent="0.25">
      <c r="A1216" s="20"/>
      <c r="B1216" s="20"/>
      <c r="C1216" s="20"/>
      <c r="D1216" s="20"/>
      <c r="E1216" s="20"/>
      <c r="F1216" s="27"/>
      <c r="G1216" s="27"/>
      <c r="H1216" s="27"/>
      <c r="I1216" s="27"/>
      <c r="J1216" s="466"/>
    </row>
    <row r="1217" spans="1:10" x14ac:dyDescent="0.25">
      <c r="A1217" s="20"/>
      <c r="B1217" s="20"/>
      <c r="C1217" s="20"/>
      <c r="D1217" s="20"/>
      <c r="E1217" s="20"/>
      <c r="F1217" s="27"/>
      <c r="G1217" s="27"/>
      <c r="H1217" s="27"/>
      <c r="I1217" s="27"/>
      <c r="J1217" s="466"/>
    </row>
    <row r="1218" spans="1:10" x14ac:dyDescent="0.25">
      <c r="A1218" s="20"/>
      <c r="B1218" s="20"/>
      <c r="C1218" s="20"/>
      <c r="D1218" s="20"/>
      <c r="E1218" s="20"/>
      <c r="F1218" s="27"/>
      <c r="G1218" s="27"/>
      <c r="H1218" s="27"/>
      <c r="I1218" s="27"/>
      <c r="J1218" s="466"/>
    </row>
    <row r="1219" spans="1:10" x14ac:dyDescent="0.25">
      <c r="A1219" s="20"/>
      <c r="B1219" s="20"/>
      <c r="C1219" s="20"/>
      <c r="D1219" s="20"/>
      <c r="E1219" s="20"/>
      <c r="F1219" s="27"/>
      <c r="G1219" s="27"/>
      <c r="H1219" s="27"/>
      <c r="I1219" s="27"/>
      <c r="J1219" s="466"/>
    </row>
    <row r="1220" spans="1:10" x14ac:dyDescent="0.25">
      <c r="A1220" s="20"/>
      <c r="B1220" s="20"/>
      <c r="C1220" s="20"/>
      <c r="D1220" s="20"/>
      <c r="E1220" s="20"/>
      <c r="F1220" s="27"/>
      <c r="G1220" s="27"/>
      <c r="H1220" s="27"/>
      <c r="I1220" s="27"/>
      <c r="J1220" s="466"/>
    </row>
    <row r="1221" spans="1:10" x14ac:dyDescent="0.25">
      <c r="A1221" s="20"/>
      <c r="B1221" s="20"/>
      <c r="C1221" s="20"/>
      <c r="D1221" s="20"/>
      <c r="E1221" s="20"/>
      <c r="F1221" s="27"/>
      <c r="G1221" s="27"/>
      <c r="H1221" s="27"/>
      <c r="I1221" s="27"/>
      <c r="J1221" s="466"/>
    </row>
    <row r="1222" spans="1:10" x14ac:dyDescent="0.25">
      <c r="A1222" s="20"/>
      <c r="B1222" s="20"/>
      <c r="C1222" s="20"/>
      <c r="D1222" s="20"/>
      <c r="E1222" s="20"/>
      <c r="F1222" s="27"/>
      <c r="G1222" s="27"/>
      <c r="H1222" s="27"/>
      <c r="I1222" s="27"/>
      <c r="J1222" s="466"/>
    </row>
    <row r="1223" spans="1:10" x14ac:dyDescent="0.25">
      <c r="A1223" s="20"/>
      <c r="B1223" s="20"/>
      <c r="C1223" s="20"/>
      <c r="D1223" s="20"/>
      <c r="E1223" s="20"/>
      <c r="F1223" s="27"/>
      <c r="G1223" s="27"/>
      <c r="H1223" s="27"/>
      <c r="I1223" s="27"/>
      <c r="J1223" s="466"/>
    </row>
    <row r="1224" spans="1:10" x14ac:dyDescent="0.25">
      <c r="A1224" s="20"/>
      <c r="B1224" s="20"/>
      <c r="C1224" s="20"/>
      <c r="D1224" s="20"/>
      <c r="E1224" s="20"/>
      <c r="F1224" s="27"/>
      <c r="G1224" s="27"/>
      <c r="H1224" s="27"/>
      <c r="I1224" s="27"/>
      <c r="J1224" s="466"/>
    </row>
    <row r="1225" spans="1:10" x14ac:dyDescent="0.25">
      <c r="A1225" s="20"/>
      <c r="B1225" s="20"/>
      <c r="C1225" s="20"/>
      <c r="D1225" s="20"/>
      <c r="E1225" s="20"/>
      <c r="F1225" s="27"/>
      <c r="G1225" s="27"/>
      <c r="H1225" s="27"/>
      <c r="I1225" s="27"/>
      <c r="J1225" s="466"/>
    </row>
    <row r="1226" spans="1:10" x14ac:dyDescent="0.25">
      <c r="A1226" s="20"/>
      <c r="B1226" s="20"/>
      <c r="C1226" s="20"/>
      <c r="D1226" s="20"/>
      <c r="E1226" s="20"/>
      <c r="F1226" s="27"/>
      <c r="G1226" s="27"/>
      <c r="H1226" s="27"/>
      <c r="I1226" s="27"/>
      <c r="J1226" s="466"/>
    </row>
    <row r="1227" spans="1:10" x14ac:dyDescent="0.25">
      <c r="A1227" s="20"/>
      <c r="B1227" s="20"/>
      <c r="C1227" s="20"/>
      <c r="D1227" s="20"/>
      <c r="E1227" s="20"/>
      <c r="F1227" s="27"/>
      <c r="G1227" s="27"/>
      <c r="H1227" s="27"/>
      <c r="I1227" s="27"/>
      <c r="J1227" s="466"/>
    </row>
    <row r="1228" spans="1:10" x14ac:dyDescent="0.25">
      <c r="A1228" s="20"/>
      <c r="B1228" s="20"/>
      <c r="C1228" s="20"/>
      <c r="D1228" s="20"/>
      <c r="E1228" s="20"/>
      <c r="F1228" s="27"/>
      <c r="G1228" s="27"/>
      <c r="H1228" s="27"/>
      <c r="I1228" s="27"/>
      <c r="J1228" s="466"/>
    </row>
    <row r="1229" spans="1:10" x14ac:dyDescent="0.25">
      <c r="A1229" s="20"/>
      <c r="B1229" s="20"/>
      <c r="C1229" s="20"/>
      <c r="D1229" s="20"/>
      <c r="E1229" s="20"/>
      <c r="F1229" s="27"/>
      <c r="G1229" s="27"/>
      <c r="H1229" s="27"/>
      <c r="I1229" s="27"/>
      <c r="J1229" s="466"/>
    </row>
    <row r="1230" spans="1:10" x14ac:dyDescent="0.25">
      <c r="A1230" s="20"/>
      <c r="B1230" s="20"/>
      <c r="C1230" s="20"/>
      <c r="D1230" s="20"/>
      <c r="E1230" s="20"/>
      <c r="F1230" s="27"/>
      <c r="G1230" s="27"/>
      <c r="H1230" s="27"/>
      <c r="I1230" s="27"/>
      <c r="J1230" s="466"/>
    </row>
    <row r="1231" spans="1:10" x14ac:dyDescent="0.25">
      <c r="A1231" s="20"/>
      <c r="B1231" s="20"/>
      <c r="C1231" s="20"/>
      <c r="D1231" s="20"/>
      <c r="E1231" s="20"/>
      <c r="F1231" s="27"/>
      <c r="G1231" s="27"/>
      <c r="H1231" s="27"/>
      <c r="I1231" s="27"/>
      <c r="J1231" s="466"/>
    </row>
    <row r="1232" spans="1:10" x14ac:dyDescent="0.25">
      <c r="A1232" s="20"/>
      <c r="B1232" s="20"/>
      <c r="C1232" s="20"/>
      <c r="D1232" s="20"/>
      <c r="E1232" s="20"/>
      <c r="F1232" s="27"/>
      <c r="G1232" s="27"/>
      <c r="H1232" s="27"/>
      <c r="I1232" s="27"/>
      <c r="J1232" s="466"/>
    </row>
    <row r="1233" spans="1:10" x14ac:dyDescent="0.25">
      <c r="A1233" s="20"/>
      <c r="B1233" s="20"/>
      <c r="C1233" s="20"/>
      <c r="D1233" s="20"/>
      <c r="E1233" s="20"/>
      <c r="F1233" s="27"/>
      <c r="G1233" s="27"/>
      <c r="H1233" s="27"/>
      <c r="I1233" s="27"/>
      <c r="J1233" s="466"/>
    </row>
    <row r="1234" spans="1:10" x14ac:dyDescent="0.25">
      <c r="A1234" s="20"/>
      <c r="B1234" s="20"/>
      <c r="C1234" s="20"/>
      <c r="D1234" s="20"/>
      <c r="E1234" s="20"/>
      <c r="F1234" s="27"/>
      <c r="G1234" s="27"/>
      <c r="H1234" s="27"/>
      <c r="I1234" s="27"/>
      <c r="J1234" s="466"/>
    </row>
    <row r="1235" spans="1:10" x14ac:dyDescent="0.25">
      <c r="A1235" s="20"/>
      <c r="B1235" s="20"/>
      <c r="C1235" s="20"/>
      <c r="D1235" s="20"/>
      <c r="E1235" s="20"/>
      <c r="F1235" s="27"/>
      <c r="G1235" s="27"/>
      <c r="H1235" s="27"/>
      <c r="I1235" s="27"/>
      <c r="J1235" s="466"/>
    </row>
    <row r="1236" spans="1:10" x14ac:dyDescent="0.25">
      <c r="A1236" s="20"/>
      <c r="B1236" s="20"/>
      <c r="C1236" s="20"/>
      <c r="D1236" s="20"/>
      <c r="E1236" s="20"/>
      <c r="F1236" s="27"/>
      <c r="G1236" s="27"/>
      <c r="H1236" s="27"/>
      <c r="I1236" s="27"/>
      <c r="J1236" s="466"/>
    </row>
    <row r="1237" spans="1:10" x14ac:dyDescent="0.25">
      <c r="A1237" s="20"/>
      <c r="B1237" s="20"/>
      <c r="C1237" s="20"/>
      <c r="D1237" s="20"/>
      <c r="E1237" s="20"/>
      <c r="F1237" s="27"/>
      <c r="G1237" s="27"/>
      <c r="H1237" s="27"/>
      <c r="I1237" s="27"/>
      <c r="J1237" s="466"/>
    </row>
    <row r="1238" spans="1:10" x14ac:dyDescent="0.25">
      <c r="A1238" s="20"/>
      <c r="B1238" s="20"/>
      <c r="C1238" s="20"/>
      <c r="D1238" s="20"/>
      <c r="E1238" s="20"/>
      <c r="F1238" s="27"/>
      <c r="G1238" s="27"/>
      <c r="H1238" s="27"/>
      <c r="I1238" s="27"/>
      <c r="J1238" s="466"/>
    </row>
    <row r="1239" spans="1:10" x14ac:dyDescent="0.25">
      <c r="A1239" s="20"/>
      <c r="B1239" s="20"/>
      <c r="C1239" s="20"/>
      <c r="D1239" s="20"/>
      <c r="E1239" s="20"/>
      <c r="F1239" s="27"/>
      <c r="G1239" s="27"/>
      <c r="H1239" s="27"/>
      <c r="I1239" s="27"/>
      <c r="J1239" s="466"/>
    </row>
    <row r="1240" spans="1:10" x14ac:dyDescent="0.25">
      <c r="A1240" s="20"/>
      <c r="B1240" s="20"/>
      <c r="C1240" s="20"/>
      <c r="D1240" s="20"/>
      <c r="E1240" s="20"/>
      <c r="F1240" s="27"/>
      <c r="G1240" s="27"/>
      <c r="H1240" s="27"/>
      <c r="I1240" s="27"/>
      <c r="J1240" s="466"/>
    </row>
    <row r="1241" spans="1:10" x14ac:dyDescent="0.25">
      <c r="A1241" s="20"/>
      <c r="B1241" s="20"/>
      <c r="C1241" s="20"/>
      <c r="D1241" s="20"/>
      <c r="E1241" s="20"/>
      <c r="F1241" s="27"/>
      <c r="G1241" s="27"/>
      <c r="H1241" s="27"/>
      <c r="I1241" s="27"/>
      <c r="J1241" s="466"/>
    </row>
    <row r="1242" spans="1:10" x14ac:dyDescent="0.25">
      <c r="A1242" s="20"/>
      <c r="B1242" s="20"/>
      <c r="C1242" s="20"/>
      <c r="D1242" s="20"/>
      <c r="E1242" s="20"/>
      <c r="F1242" s="27"/>
      <c r="G1242" s="27"/>
      <c r="H1242" s="27"/>
      <c r="I1242" s="27"/>
      <c r="J1242" s="466"/>
    </row>
    <row r="1243" spans="1:10" x14ac:dyDescent="0.25">
      <c r="A1243" s="20"/>
      <c r="B1243" s="20"/>
      <c r="C1243" s="20"/>
      <c r="D1243" s="20"/>
      <c r="E1243" s="20"/>
      <c r="F1243" s="27"/>
      <c r="G1243" s="27"/>
      <c r="H1243" s="27"/>
      <c r="I1243" s="27"/>
      <c r="J1243" s="466"/>
    </row>
    <row r="1244" spans="1:10" x14ac:dyDescent="0.25">
      <c r="A1244" s="20"/>
      <c r="B1244" s="20"/>
      <c r="C1244" s="20"/>
      <c r="D1244" s="20"/>
      <c r="E1244" s="20"/>
      <c r="F1244" s="27"/>
      <c r="G1244" s="27"/>
      <c r="H1244" s="27"/>
      <c r="I1244" s="27"/>
      <c r="J1244" s="466"/>
    </row>
    <row r="1245" spans="1:10" x14ac:dyDescent="0.25">
      <c r="A1245" s="20"/>
      <c r="B1245" s="20"/>
      <c r="C1245" s="20"/>
      <c r="D1245" s="20"/>
      <c r="E1245" s="20"/>
      <c r="F1245" s="27"/>
      <c r="G1245" s="27"/>
      <c r="H1245" s="27"/>
      <c r="I1245" s="27"/>
      <c r="J1245" s="466"/>
    </row>
    <row r="1246" spans="1:10" x14ac:dyDescent="0.25">
      <c r="A1246" s="20"/>
      <c r="B1246" s="20"/>
      <c r="C1246" s="20"/>
      <c r="D1246" s="20"/>
      <c r="E1246" s="20"/>
      <c r="F1246" s="27"/>
      <c r="G1246" s="27"/>
      <c r="H1246" s="27"/>
      <c r="I1246" s="27"/>
      <c r="J1246" s="466"/>
    </row>
    <row r="1247" spans="1:10" x14ac:dyDescent="0.25">
      <c r="A1247" s="20"/>
      <c r="B1247" s="20"/>
      <c r="C1247" s="20"/>
      <c r="D1247" s="20"/>
      <c r="E1247" s="20"/>
      <c r="F1247" s="27"/>
      <c r="G1247" s="27"/>
      <c r="H1247" s="27"/>
      <c r="I1247" s="27"/>
      <c r="J1247" s="466"/>
    </row>
    <row r="1248" spans="1:10" x14ac:dyDescent="0.25">
      <c r="A1248" s="20"/>
      <c r="B1248" s="20"/>
      <c r="C1248" s="20"/>
      <c r="D1248" s="20"/>
      <c r="E1248" s="20"/>
      <c r="F1248" s="27"/>
      <c r="G1248" s="27"/>
      <c r="H1248" s="27"/>
      <c r="I1248" s="27"/>
      <c r="J1248" s="466"/>
    </row>
    <row r="1249" spans="1:10" x14ac:dyDescent="0.25">
      <c r="A1249" s="20"/>
      <c r="B1249" s="20"/>
      <c r="C1249" s="20"/>
      <c r="D1249" s="20"/>
      <c r="E1249" s="20"/>
      <c r="F1249" s="27"/>
      <c r="G1249" s="27"/>
      <c r="H1249" s="27"/>
      <c r="I1249" s="27"/>
      <c r="J1249" s="466"/>
    </row>
    <row r="1250" spans="1:10" x14ac:dyDescent="0.25">
      <c r="A1250" s="20"/>
      <c r="B1250" s="20"/>
      <c r="C1250" s="20"/>
      <c r="D1250" s="20"/>
      <c r="E1250" s="20"/>
      <c r="F1250" s="27"/>
      <c r="G1250" s="27"/>
      <c r="H1250" s="27"/>
      <c r="I1250" s="27"/>
      <c r="J1250" s="466"/>
    </row>
    <row r="1251" spans="1:10" x14ac:dyDescent="0.25">
      <c r="A1251" s="20"/>
      <c r="B1251" s="20"/>
      <c r="C1251" s="20"/>
      <c r="D1251" s="20"/>
      <c r="E1251" s="20"/>
      <c r="F1251" s="27"/>
      <c r="G1251" s="27"/>
      <c r="H1251" s="27"/>
      <c r="I1251" s="27"/>
      <c r="J1251" s="466"/>
    </row>
    <row r="1252" spans="1:10" x14ac:dyDescent="0.25">
      <c r="A1252" s="20"/>
      <c r="B1252" s="20"/>
      <c r="C1252" s="20"/>
      <c r="D1252" s="20"/>
      <c r="E1252" s="20"/>
      <c r="F1252" s="27"/>
      <c r="G1252" s="27"/>
      <c r="H1252" s="27"/>
      <c r="I1252" s="27"/>
      <c r="J1252" s="466"/>
    </row>
    <row r="1253" spans="1:10" x14ac:dyDescent="0.25">
      <c r="A1253" s="20"/>
      <c r="B1253" s="20"/>
      <c r="C1253" s="20"/>
      <c r="D1253" s="20"/>
      <c r="E1253" s="20"/>
      <c r="F1253" s="27"/>
      <c r="G1253" s="27"/>
      <c r="H1253" s="27"/>
      <c r="I1253" s="27"/>
      <c r="J1253" s="466"/>
    </row>
    <row r="1254" spans="1:10" x14ac:dyDescent="0.25">
      <c r="A1254" s="20"/>
      <c r="B1254" s="20"/>
      <c r="C1254" s="20"/>
      <c r="D1254" s="20"/>
      <c r="E1254" s="20"/>
      <c r="F1254" s="27"/>
      <c r="G1254" s="27"/>
      <c r="H1254" s="27"/>
      <c r="I1254" s="27"/>
      <c r="J1254" s="466"/>
    </row>
    <row r="1255" spans="1:10" x14ac:dyDescent="0.25">
      <c r="A1255" s="20"/>
      <c r="B1255" s="20"/>
      <c r="C1255" s="20"/>
      <c r="D1255" s="20"/>
      <c r="E1255" s="20"/>
      <c r="F1255" s="27"/>
      <c r="G1255" s="27"/>
      <c r="H1255" s="27"/>
      <c r="I1255" s="27"/>
      <c r="J1255" s="466"/>
    </row>
    <row r="1256" spans="1:10" x14ac:dyDescent="0.25">
      <c r="A1256" s="20"/>
      <c r="B1256" s="20"/>
      <c r="C1256" s="20"/>
      <c r="D1256" s="20"/>
      <c r="E1256" s="20"/>
      <c r="F1256" s="27"/>
      <c r="G1256" s="27"/>
      <c r="H1256" s="27"/>
      <c r="I1256" s="27"/>
      <c r="J1256" s="466"/>
    </row>
    <row r="1257" spans="1:10" x14ac:dyDescent="0.25">
      <c r="A1257" s="20"/>
      <c r="B1257" s="20"/>
      <c r="C1257" s="20"/>
      <c r="D1257" s="20"/>
      <c r="E1257" s="20"/>
      <c r="F1257" s="27"/>
      <c r="G1257" s="27"/>
      <c r="H1257" s="27"/>
      <c r="I1257" s="27"/>
      <c r="J1257" s="466"/>
    </row>
    <row r="1258" spans="1:10" x14ac:dyDescent="0.25">
      <c r="A1258" s="20"/>
      <c r="B1258" s="20"/>
      <c r="C1258" s="20"/>
      <c r="D1258" s="20"/>
      <c r="E1258" s="20"/>
      <c r="F1258" s="27"/>
      <c r="G1258" s="27"/>
      <c r="H1258" s="27"/>
      <c r="I1258" s="27"/>
      <c r="J1258" s="466"/>
    </row>
    <row r="1259" spans="1:10" x14ac:dyDescent="0.25">
      <c r="A1259" s="20"/>
      <c r="B1259" s="20"/>
      <c r="C1259" s="20"/>
      <c r="D1259" s="20"/>
      <c r="E1259" s="20"/>
      <c r="F1259" s="27"/>
      <c r="G1259" s="27"/>
      <c r="H1259" s="27"/>
      <c r="I1259" s="27"/>
      <c r="J1259" s="466"/>
    </row>
    <row r="1260" spans="1:10" x14ac:dyDescent="0.25">
      <c r="A1260" s="20"/>
      <c r="B1260" s="20"/>
      <c r="C1260" s="20"/>
      <c r="D1260" s="20"/>
      <c r="E1260" s="20"/>
      <c r="F1260" s="27"/>
      <c r="G1260" s="27"/>
      <c r="H1260" s="27"/>
      <c r="I1260" s="27"/>
      <c r="J1260" s="466"/>
    </row>
    <row r="1261" spans="1:10" x14ac:dyDescent="0.25">
      <c r="A1261" s="20"/>
      <c r="B1261" s="20"/>
      <c r="C1261" s="20"/>
      <c r="D1261" s="20"/>
      <c r="E1261" s="20"/>
      <c r="F1261" s="27"/>
      <c r="G1261" s="27"/>
      <c r="H1261" s="27"/>
      <c r="I1261" s="27"/>
      <c r="J1261" s="466"/>
    </row>
    <row r="1262" spans="1:10" x14ac:dyDescent="0.25">
      <c r="A1262" s="20"/>
      <c r="B1262" s="20"/>
      <c r="C1262" s="20"/>
      <c r="D1262" s="20"/>
      <c r="E1262" s="20"/>
      <c r="F1262" s="27"/>
      <c r="G1262" s="27"/>
      <c r="H1262" s="27"/>
      <c r="I1262" s="27"/>
      <c r="J1262" s="466"/>
    </row>
    <row r="1263" spans="1:10" x14ac:dyDescent="0.25">
      <c r="A1263" s="20"/>
      <c r="B1263" s="20"/>
      <c r="C1263" s="20"/>
      <c r="D1263" s="20"/>
      <c r="E1263" s="20"/>
      <c r="F1263" s="27"/>
      <c r="G1263" s="27"/>
      <c r="H1263" s="27"/>
      <c r="I1263" s="27"/>
      <c r="J1263" s="466"/>
    </row>
    <row r="1264" spans="1:10" x14ac:dyDescent="0.25">
      <c r="A1264" s="20"/>
      <c r="B1264" s="20"/>
      <c r="C1264" s="20"/>
      <c r="D1264" s="20"/>
      <c r="E1264" s="20"/>
      <c r="F1264" s="27"/>
      <c r="G1264" s="27"/>
      <c r="H1264" s="27"/>
      <c r="I1264" s="27"/>
      <c r="J1264" s="466"/>
    </row>
    <row r="1265" spans="1:10" x14ac:dyDescent="0.25">
      <c r="A1265" s="20"/>
      <c r="B1265" s="20"/>
      <c r="C1265" s="20"/>
      <c r="D1265" s="20"/>
      <c r="E1265" s="20"/>
      <c r="F1265" s="27"/>
      <c r="G1265" s="27"/>
      <c r="H1265" s="27"/>
      <c r="I1265" s="27"/>
      <c r="J1265" s="466"/>
    </row>
    <row r="1266" spans="1:10" x14ac:dyDescent="0.25">
      <c r="A1266" s="20"/>
      <c r="B1266" s="20"/>
      <c r="C1266" s="20"/>
      <c r="D1266" s="20"/>
      <c r="E1266" s="20"/>
      <c r="F1266" s="27"/>
      <c r="G1266" s="27"/>
      <c r="H1266" s="27"/>
      <c r="I1266" s="27"/>
      <c r="J1266" s="466"/>
    </row>
    <row r="1267" spans="1:10" x14ac:dyDescent="0.25">
      <c r="A1267" s="20"/>
      <c r="B1267" s="20"/>
      <c r="C1267" s="20"/>
      <c r="D1267" s="20"/>
      <c r="E1267" s="20"/>
      <c r="F1267" s="27"/>
      <c r="G1267" s="27"/>
      <c r="H1267" s="27"/>
      <c r="I1267" s="27"/>
      <c r="J1267" s="466"/>
    </row>
    <row r="1268" spans="1:10" x14ac:dyDescent="0.25">
      <c r="A1268" s="20"/>
      <c r="B1268" s="20"/>
      <c r="C1268" s="20"/>
      <c r="D1268" s="20"/>
      <c r="E1268" s="20"/>
      <c r="F1268" s="27"/>
      <c r="G1268" s="27"/>
      <c r="H1268" s="27"/>
      <c r="I1268" s="27"/>
      <c r="J1268" s="466"/>
    </row>
    <row r="1269" spans="1:10" x14ac:dyDescent="0.25">
      <c r="A1269" s="20"/>
      <c r="B1269" s="20"/>
      <c r="C1269" s="20"/>
      <c r="D1269" s="20"/>
      <c r="E1269" s="20"/>
      <c r="F1269" s="27"/>
      <c r="G1269" s="27"/>
      <c r="H1269" s="27"/>
      <c r="I1269" s="27"/>
      <c r="J1269" s="466"/>
    </row>
    <row r="1270" spans="1:10" x14ac:dyDescent="0.25">
      <c r="A1270" s="20"/>
      <c r="B1270" s="20"/>
      <c r="C1270" s="20"/>
      <c r="D1270" s="20"/>
      <c r="E1270" s="20"/>
      <c r="F1270" s="27"/>
      <c r="G1270" s="27"/>
      <c r="H1270" s="27"/>
      <c r="I1270" s="27"/>
      <c r="J1270" s="466"/>
    </row>
    <row r="1271" spans="1:10" x14ac:dyDescent="0.25">
      <c r="A1271" s="20"/>
      <c r="B1271" s="20"/>
      <c r="C1271" s="20"/>
      <c r="D1271" s="20"/>
      <c r="E1271" s="20"/>
      <c r="F1271" s="27"/>
      <c r="G1271" s="27"/>
      <c r="H1271" s="27"/>
      <c r="I1271" s="27"/>
      <c r="J1271" s="466"/>
    </row>
    <row r="1272" spans="1:10" x14ac:dyDescent="0.25">
      <c r="A1272" s="20"/>
      <c r="B1272" s="20"/>
      <c r="C1272" s="20"/>
      <c r="D1272" s="20"/>
      <c r="E1272" s="20"/>
      <c r="F1272" s="27"/>
      <c r="G1272" s="27"/>
      <c r="H1272" s="27"/>
      <c r="I1272" s="27"/>
      <c r="J1272" s="466"/>
    </row>
    <row r="1273" spans="1:10" x14ac:dyDescent="0.25">
      <c r="A1273" s="20"/>
      <c r="B1273" s="20"/>
      <c r="C1273" s="20"/>
      <c r="D1273" s="20"/>
      <c r="E1273" s="20"/>
      <c r="F1273" s="27"/>
      <c r="G1273" s="27"/>
      <c r="H1273" s="27"/>
      <c r="I1273" s="27"/>
      <c r="J1273" s="466"/>
    </row>
    <row r="1274" spans="1:10" x14ac:dyDescent="0.25">
      <c r="A1274" s="20"/>
      <c r="B1274" s="20"/>
      <c r="C1274" s="20"/>
      <c r="D1274" s="20"/>
      <c r="E1274" s="20"/>
      <c r="F1274" s="27"/>
      <c r="G1274" s="27"/>
      <c r="H1274" s="27"/>
      <c r="I1274" s="27"/>
      <c r="J1274" s="466"/>
    </row>
    <row r="1275" spans="1:10" x14ac:dyDescent="0.25">
      <c r="A1275" s="20"/>
      <c r="B1275" s="20"/>
      <c r="C1275" s="20"/>
      <c r="D1275" s="20"/>
      <c r="E1275" s="20"/>
      <c r="F1275" s="27"/>
      <c r="G1275" s="27"/>
      <c r="H1275" s="27"/>
      <c r="I1275" s="27"/>
      <c r="J1275" s="466"/>
    </row>
    <row r="1276" spans="1:10" x14ac:dyDescent="0.25">
      <c r="A1276" s="20"/>
      <c r="B1276" s="20"/>
      <c r="C1276" s="20"/>
      <c r="D1276" s="20"/>
      <c r="E1276" s="20"/>
      <c r="F1276" s="27"/>
      <c r="G1276" s="27"/>
      <c r="H1276" s="27"/>
      <c r="I1276" s="27"/>
      <c r="J1276" s="466"/>
    </row>
    <row r="1277" spans="1:10" x14ac:dyDescent="0.25">
      <c r="A1277" s="20"/>
      <c r="B1277" s="20"/>
      <c r="C1277" s="20"/>
      <c r="D1277" s="20"/>
      <c r="E1277" s="20"/>
      <c r="F1277" s="27"/>
      <c r="G1277" s="27"/>
      <c r="H1277" s="27"/>
      <c r="I1277" s="27"/>
      <c r="J1277" s="466"/>
    </row>
    <row r="1278" spans="1:10" x14ac:dyDescent="0.25">
      <c r="A1278" s="20"/>
      <c r="B1278" s="20"/>
      <c r="C1278" s="20"/>
      <c r="D1278" s="20"/>
      <c r="E1278" s="20"/>
      <c r="F1278" s="27"/>
      <c r="G1278" s="27"/>
      <c r="H1278" s="27"/>
      <c r="I1278" s="27"/>
      <c r="J1278" s="466"/>
    </row>
    <row r="1279" spans="1:10" x14ac:dyDescent="0.25">
      <c r="A1279" s="20"/>
      <c r="B1279" s="20"/>
      <c r="C1279" s="20"/>
      <c r="D1279" s="20"/>
      <c r="E1279" s="20"/>
      <c r="F1279" s="27"/>
      <c r="G1279" s="27"/>
      <c r="H1279" s="27"/>
      <c r="I1279" s="27"/>
      <c r="J1279" s="466"/>
    </row>
    <row r="1280" spans="1:10" x14ac:dyDescent="0.25">
      <c r="A1280" s="20"/>
      <c r="B1280" s="20"/>
      <c r="C1280" s="20"/>
      <c r="D1280" s="20"/>
      <c r="E1280" s="20"/>
      <c r="F1280" s="27"/>
      <c r="G1280" s="27"/>
      <c r="H1280" s="27"/>
      <c r="I1280" s="27"/>
      <c r="J1280" s="466"/>
    </row>
    <row r="1281" spans="1:10" x14ac:dyDescent="0.25">
      <c r="A1281" s="20"/>
      <c r="B1281" s="20"/>
      <c r="C1281" s="20"/>
      <c r="D1281" s="20"/>
      <c r="E1281" s="20"/>
      <c r="F1281" s="27"/>
      <c r="G1281" s="27"/>
      <c r="H1281" s="27"/>
      <c r="I1281" s="27"/>
      <c r="J1281" s="466"/>
    </row>
    <row r="1282" spans="1:10" x14ac:dyDescent="0.25">
      <c r="A1282" s="20"/>
      <c r="B1282" s="20"/>
      <c r="C1282" s="20"/>
      <c r="D1282" s="20"/>
      <c r="E1282" s="20"/>
      <c r="F1282" s="27"/>
      <c r="G1282" s="27"/>
      <c r="H1282" s="27"/>
      <c r="I1282" s="27"/>
      <c r="J1282" s="466"/>
    </row>
    <row r="1283" spans="1:10" x14ac:dyDescent="0.25">
      <c r="A1283" s="20"/>
      <c r="B1283" s="20"/>
      <c r="C1283" s="20"/>
      <c r="D1283" s="20"/>
      <c r="E1283" s="20"/>
      <c r="F1283" s="27"/>
      <c r="G1283" s="27"/>
      <c r="H1283" s="27"/>
      <c r="I1283" s="27"/>
      <c r="J1283" s="466"/>
    </row>
    <row r="1284" spans="1:10" x14ac:dyDescent="0.25">
      <c r="A1284" s="20"/>
      <c r="B1284" s="20"/>
      <c r="C1284" s="20"/>
      <c r="D1284" s="20"/>
      <c r="E1284" s="20"/>
      <c r="F1284" s="27"/>
      <c r="G1284" s="27"/>
      <c r="H1284" s="27"/>
      <c r="I1284" s="27"/>
      <c r="J1284" s="466"/>
    </row>
    <row r="1285" spans="1:10" x14ac:dyDescent="0.25">
      <c r="A1285" s="20"/>
      <c r="B1285" s="20"/>
      <c r="C1285" s="20"/>
      <c r="D1285" s="20"/>
      <c r="E1285" s="20"/>
      <c r="F1285" s="27"/>
      <c r="G1285" s="27"/>
      <c r="H1285" s="27"/>
      <c r="I1285" s="27"/>
      <c r="J1285" s="466"/>
    </row>
    <row r="1286" spans="1:10" x14ac:dyDescent="0.25">
      <c r="A1286" s="20"/>
      <c r="B1286" s="20"/>
      <c r="C1286" s="20"/>
      <c r="D1286" s="20"/>
      <c r="E1286" s="20"/>
      <c r="F1286" s="27"/>
      <c r="G1286" s="27"/>
      <c r="H1286" s="27"/>
      <c r="I1286" s="27"/>
      <c r="J1286" s="466"/>
    </row>
    <row r="1287" spans="1:10" x14ac:dyDescent="0.25">
      <c r="A1287" s="20"/>
      <c r="B1287" s="20"/>
      <c r="C1287" s="20"/>
      <c r="D1287" s="20"/>
      <c r="E1287" s="20"/>
      <c r="F1287" s="27"/>
      <c r="G1287" s="27"/>
      <c r="H1287" s="27"/>
      <c r="I1287" s="27"/>
      <c r="J1287" s="466"/>
    </row>
    <row r="1288" spans="1:10" x14ac:dyDescent="0.25">
      <c r="A1288" s="20"/>
      <c r="B1288" s="20"/>
      <c r="C1288" s="20"/>
      <c r="D1288" s="20"/>
      <c r="E1288" s="20"/>
      <c r="F1288" s="27"/>
      <c r="G1288" s="27"/>
      <c r="H1288" s="27"/>
      <c r="I1288" s="27"/>
      <c r="J1288" s="466"/>
    </row>
    <row r="1289" spans="1:10" x14ac:dyDescent="0.25">
      <c r="A1289" s="20"/>
      <c r="B1289" s="20"/>
      <c r="C1289" s="20"/>
      <c r="D1289" s="20"/>
      <c r="E1289" s="20"/>
      <c r="F1289" s="27"/>
      <c r="G1289" s="27"/>
      <c r="H1289" s="27"/>
      <c r="I1289" s="27"/>
      <c r="J1289" s="466"/>
    </row>
    <row r="1290" spans="1:10" x14ac:dyDescent="0.25">
      <c r="A1290" s="20"/>
      <c r="B1290" s="20"/>
      <c r="C1290" s="20"/>
      <c r="D1290" s="20"/>
      <c r="E1290" s="20"/>
      <c r="F1290" s="27"/>
      <c r="G1290" s="27"/>
      <c r="H1290" s="27"/>
      <c r="I1290" s="27"/>
      <c r="J1290" s="466"/>
    </row>
    <row r="1291" spans="1:10" x14ac:dyDescent="0.25">
      <c r="A1291" s="20"/>
      <c r="B1291" s="20"/>
      <c r="C1291" s="20"/>
      <c r="D1291" s="20"/>
      <c r="E1291" s="20"/>
      <c r="F1291" s="27"/>
      <c r="G1291" s="27"/>
      <c r="H1291" s="27"/>
      <c r="I1291" s="27"/>
      <c r="J1291" s="466"/>
    </row>
    <row r="1292" spans="1:10" x14ac:dyDescent="0.25">
      <c r="A1292" s="20"/>
      <c r="B1292" s="20"/>
      <c r="C1292" s="20"/>
      <c r="D1292" s="20"/>
      <c r="E1292" s="20"/>
      <c r="F1292" s="27"/>
      <c r="G1292" s="27"/>
      <c r="H1292" s="27"/>
      <c r="I1292" s="27"/>
      <c r="J1292" s="466"/>
    </row>
    <row r="1293" spans="1:10" x14ac:dyDescent="0.25">
      <c r="A1293" s="20"/>
      <c r="B1293" s="20"/>
      <c r="C1293" s="20"/>
      <c r="D1293" s="20"/>
      <c r="E1293" s="20"/>
      <c r="F1293" s="27"/>
      <c r="G1293" s="27"/>
      <c r="H1293" s="27"/>
      <c r="I1293" s="27"/>
      <c r="J1293" s="466"/>
    </row>
    <row r="1294" spans="1:10" x14ac:dyDescent="0.25">
      <c r="A1294" s="20"/>
      <c r="B1294" s="20"/>
      <c r="C1294" s="20"/>
      <c r="D1294" s="20"/>
      <c r="E1294" s="20"/>
      <c r="F1294" s="27"/>
      <c r="G1294" s="27"/>
      <c r="H1294" s="27"/>
      <c r="I1294" s="27"/>
      <c r="J1294" s="466"/>
    </row>
    <row r="1295" spans="1:10" x14ac:dyDescent="0.25">
      <c r="A1295" s="20"/>
      <c r="B1295" s="20"/>
      <c r="C1295" s="20"/>
      <c r="D1295" s="20"/>
      <c r="E1295" s="20"/>
      <c r="F1295" s="27"/>
      <c r="G1295" s="27"/>
      <c r="H1295" s="27"/>
      <c r="I1295" s="27"/>
      <c r="J1295" s="466"/>
    </row>
    <row r="1296" spans="1:10" x14ac:dyDescent="0.25">
      <c r="A1296" s="20"/>
      <c r="B1296" s="20"/>
      <c r="C1296" s="20"/>
      <c r="D1296" s="20"/>
      <c r="E1296" s="20"/>
      <c r="F1296" s="27"/>
      <c r="G1296" s="27"/>
      <c r="H1296" s="27"/>
      <c r="I1296" s="27"/>
      <c r="J1296" s="466"/>
    </row>
    <row r="1297" spans="1:10" x14ac:dyDescent="0.25">
      <c r="A1297" s="20"/>
      <c r="B1297" s="20"/>
      <c r="C1297" s="20"/>
      <c r="D1297" s="20"/>
      <c r="E1297" s="20"/>
      <c r="F1297" s="27"/>
      <c r="G1297" s="27"/>
      <c r="H1297" s="27"/>
      <c r="I1297" s="27"/>
      <c r="J1297" s="466"/>
    </row>
    <row r="1298" spans="1:10" x14ac:dyDescent="0.25">
      <c r="A1298" s="20"/>
      <c r="B1298" s="20"/>
      <c r="C1298" s="20"/>
      <c r="D1298" s="20"/>
      <c r="E1298" s="20"/>
      <c r="F1298" s="27"/>
      <c r="G1298" s="27"/>
      <c r="H1298" s="27"/>
      <c r="I1298" s="27"/>
      <c r="J1298" s="466"/>
    </row>
    <row r="1299" spans="1:10" x14ac:dyDescent="0.25">
      <c r="A1299" s="20"/>
      <c r="B1299" s="20"/>
      <c r="C1299" s="20"/>
      <c r="D1299" s="20"/>
      <c r="E1299" s="20"/>
      <c r="F1299" s="27"/>
      <c r="G1299" s="27"/>
      <c r="H1299" s="27"/>
      <c r="I1299" s="27"/>
      <c r="J1299" s="466"/>
    </row>
    <row r="1300" spans="1:10" x14ac:dyDescent="0.25">
      <c r="A1300" s="20"/>
      <c r="B1300" s="20"/>
      <c r="C1300" s="20"/>
      <c r="D1300" s="20"/>
      <c r="E1300" s="20"/>
      <c r="F1300" s="27"/>
      <c r="G1300" s="27"/>
      <c r="H1300" s="27"/>
      <c r="I1300" s="27"/>
      <c r="J1300" s="466"/>
    </row>
    <row r="1301" spans="1:10" x14ac:dyDescent="0.25">
      <c r="A1301" s="20"/>
      <c r="B1301" s="20"/>
      <c r="C1301" s="20"/>
      <c r="D1301" s="20"/>
      <c r="E1301" s="20"/>
      <c r="F1301" s="27"/>
      <c r="G1301" s="27"/>
      <c r="H1301" s="27"/>
      <c r="I1301" s="27"/>
      <c r="J1301" s="466"/>
    </row>
    <row r="1302" spans="1:10" x14ac:dyDescent="0.25">
      <c r="A1302" s="20"/>
      <c r="B1302" s="20"/>
      <c r="C1302" s="20"/>
      <c r="D1302" s="20"/>
      <c r="E1302" s="20"/>
      <c r="F1302" s="27"/>
      <c r="G1302" s="27"/>
      <c r="H1302" s="27"/>
      <c r="I1302" s="27"/>
      <c r="J1302" s="466"/>
    </row>
    <row r="1303" spans="1:10" x14ac:dyDescent="0.25">
      <c r="A1303" s="20"/>
      <c r="B1303" s="20"/>
      <c r="C1303" s="20"/>
      <c r="D1303" s="20"/>
      <c r="E1303" s="20"/>
      <c r="F1303" s="27"/>
      <c r="G1303" s="27"/>
      <c r="H1303" s="27"/>
      <c r="I1303" s="27"/>
      <c r="J1303" s="466"/>
    </row>
    <row r="1304" spans="1:10" x14ac:dyDescent="0.25">
      <c r="A1304" s="20"/>
      <c r="B1304" s="20"/>
      <c r="C1304" s="20"/>
      <c r="D1304" s="20"/>
      <c r="E1304" s="20"/>
      <c r="F1304" s="27"/>
      <c r="G1304" s="27"/>
      <c r="H1304" s="27"/>
      <c r="I1304" s="27"/>
      <c r="J1304" s="466"/>
    </row>
    <row r="1305" spans="1:10" x14ac:dyDescent="0.25">
      <c r="A1305" s="20"/>
      <c r="B1305" s="20"/>
      <c r="C1305" s="20"/>
      <c r="D1305" s="20"/>
      <c r="E1305" s="20"/>
      <c r="F1305" s="27"/>
      <c r="G1305" s="27"/>
      <c r="H1305" s="27"/>
      <c r="I1305" s="27"/>
      <c r="J1305" s="466"/>
    </row>
    <row r="1306" spans="1:10" x14ac:dyDescent="0.25">
      <c r="A1306" s="20"/>
      <c r="B1306" s="20"/>
      <c r="C1306" s="20"/>
      <c r="D1306" s="20"/>
      <c r="E1306" s="20"/>
      <c r="F1306" s="27"/>
      <c r="G1306" s="27"/>
      <c r="H1306" s="27"/>
      <c r="I1306" s="27"/>
      <c r="J1306" s="466"/>
    </row>
    <row r="1307" spans="1:10" x14ac:dyDescent="0.25">
      <c r="A1307" s="20"/>
      <c r="B1307" s="20"/>
      <c r="C1307" s="20"/>
      <c r="D1307" s="20"/>
      <c r="E1307" s="20"/>
      <c r="F1307" s="27"/>
      <c r="G1307" s="27"/>
      <c r="H1307" s="27"/>
      <c r="I1307" s="27"/>
      <c r="J1307" s="466"/>
    </row>
    <row r="1308" spans="1:10" x14ac:dyDescent="0.25">
      <c r="A1308" s="20"/>
      <c r="B1308" s="20"/>
      <c r="C1308" s="20"/>
      <c r="D1308" s="20"/>
      <c r="E1308" s="20"/>
      <c r="F1308" s="27"/>
      <c r="G1308" s="27"/>
      <c r="H1308" s="27"/>
      <c r="I1308" s="27"/>
      <c r="J1308" s="466"/>
    </row>
    <row r="1309" spans="1:10" x14ac:dyDescent="0.25">
      <c r="A1309" s="20"/>
      <c r="B1309" s="20"/>
      <c r="C1309" s="20"/>
      <c r="D1309" s="20"/>
      <c r="E1309" s="20"/>
      <c r="F1309" s="27"/>
      <c r="G1309" s="27"/>
      <c r="H1309" s="27"/>
      <c r="I1309" s="27"/>
      <c r="J1309" s="466"/>
    </row>
    <row r="1310" spans="1:10" x14ac:dyDescent="0.25">
      <c r="A1310" s="20"/>
      <c r="B1310" s="20"/>
      <c r="C1310" s="20"/>
      <c r="D1310" s="20"/>
      <c r="E1310" s="20"/>
      <c r="F1310" s="27"/>
      <c r="G1310" s="27"/>
      <c r="H1310" s="27"/>
      <c r="I1310" s="27"/>
      <c r="J1310" s="466"/>
    </row>
    <row r="1311" spans="1:10" x14ac:dyDescent="0.25">
      <c r="A1311" s="20"/>
      <c r="B1311" s="20"/>
      <c r="C1311" s="20"/>
      <c r="D1311" s="20"/>
      <c r="E1311" s="20"/>
      <c r="F1311" s="27"/>
      <c r="G1311" s="27"/>
      <c r="H1311" s="27"/>
      <c r="I1311" s="27"/>
      <c r="J1311" s="466"/>
    </row>
    <row r="1312" spans="1:10" x14ac:dyDescent="0.25">
      <c r="A1312" s="20"/>
      <c r="B1312" s="20"/>
      <c r="C1312" s="20"/>
      <c r="D1312" s="20"/>
      <c r="E1312" s="20"/>
      <c r="F1312" s="27"/>
      <c r="G1312" s="27"/>
      <c r="H1312" s="27"/>
      <c r="I1312" s="27"/>
      <c r="J1312" s="466"/>
    </row>
    <row r="1313" spans="1:10" x14ac:dyDescent="0.25">
      <c r="A1313" s="20"/>
      <c r="B1313" s="20"/>
      <c r="C1313" s="20"/>
      <c r="D1313" s="20"/>
      <c r="E1313" s="20"/>
      <c r="F1313" s="27"/>
      <c r="G1313" s="27"/>
      <c r="H1313" s="27"/>
      <c r="I1313" s="27"/>
      <c r="J1313" s="466"/>
    </row>
    <row r="1314" spans="1:10" x14ac:dyDescent="0.25">
      <c r="A1314" s="20"/>
      <c r="B1314" s="20"/>
      <c r="C1314" s="20"/>
      <c r="D1314" s="20"/>
      <c r="E1314" s="20"/>
      <c r="F1314" s="27"/>
      <c r="G1314" s="27"/>
      <c r="H1314" s="27"/>
      <c r="I1314" s="27"/>
      <c r="J1314" s="466"/>
    </row>
    <row r="1315" spans="1:10" x14ac:dyDescent="0.25">
      <c r="A1315" s="20"/>
      <c r="B1315" s="20"/>
      <c r="C1315" s="20"/>
      <c r="D1315" s="20"/>
      <c r="E1315" s="20"/>
      <c r="F1315" s="27"/>
      <c r="G1315" s="27"/>
      <c r="H1315" s="27"/>
      <c r="I1315" s="27"/>
      <c r="J1315" s="466"/>
    </row>
    <row r="1316" spans="1:10" x14ac:dyDescent="0.25">
      <c r="A1316" s="20"/>
      <c r="B1316" s="20"/>
      <c r="C1316" s="20"/>
      <c r="D1316" s="20"/>
      <c r="E1316" s="20"/>
      <c r="F1316" s="27"/>
      <c r="G1316" s="27"/>
      <c r="H1316" s="27"/>
      <c r="I1316" s="27"/>
      <c r="J1316" s="466"/>
    </row>
    <row r="1317" spans="1:10" x14ac:dyDescent="0.25">
      <c r="A1317" s="20"/>
      <c r="B1317" s="20"/>
      <c r="C1317" s="20"/>
      <c r="D1317" s="20"/>
      <c r="E1317" s="20"/>
      <c r="F1317" s="27"/>
      <c r="G1317" s="27"/>
      <c r="H1317" s="27"/>
      <c r="I1317" s="27"/>
      <c r="J1317" s="466"/>
    </row>
    <row r="1318" spans="1:10" x14ac:dyDescent="0.25">
      <c r="A1318" s="20"/>
      <c r="B1318" s="20"/>
      <c r="C1318" s="20"/>
      <c r="D1318" s="20"/>
      <c r="E1318" s="20"/>
      <c r="F1318" s="27"/>
      <c r="G1318" s="27"/>
      <c r="H1318" s="27"/>
      <c r="I1318" s="27"/>
      <c r="J1318" s="466"/>
    </row>
    <row r="1319" spans="1:10" x14ac:dyDescent="0.25">
      <c r="A1319" s="20"/>
      <c r="B1319" s="20"/>
      <c r="C1319" s="20"/>
      <c r="D1319" s="20"/>
      <c r="E1319" s="20"/>
      <c r="F1319" s="27"/>
      <c r="G1319" s="27"/>
      <c r="H1319" s="27"/>
      <c r="I1319" s="27"/>
      <c r="J1319" s="466"/>
    </row>
    <row r="1320" spans="1:10" x14ac:dyDescent="0.25">
      <c r="A1320" s="20"/>
      <c r="B1320" s="20"/>
      <c r="C1320" s="20"/>
      <c r="D1320" s="20"/>
      <c r="E1320" s="20"/>
      <c r="F1320" s="27"/>
      <c r="G1320" s="27"/>
      <c r="H1320" s="27"/>
      <c r="I1320" s="27"/>
      <c r="J1320" s="466"/>
    </row>
    <row r="1321" spans="1:10" x14ac:dyDescent="0.25">
      <c r="A1321" s="20"/>
      <c r="B1321" s="20"/>
      <c r="C1321" s="20"/>
      <c r="D1321" s="20"/>
      <c r="E1321" s="20"/>
      <c r="F1321" s="27"/>
      <c r="G1321" s="27"/>
      <c r="H1321" s="27"/>
      <c r="I1321" s="27"/>
      <c r="J1321" s="466"/>
    </row>
    <row r="1322" spans="1:10" x14ac:dyDescent="0.25">
      <c r="A1322" s="20"/>
      <c r="B1322" s="20"/>
      <c r="C1322" s="20"/>
      <c r="D1322" s="20"/>
      <c r="E1322" s="20"/>
      <c r="F1322" s="27"/>
      <c r="G1322" s="27"/>
      <c r="H1322" s="27"/>
      <c r="I1322" s="27"/>
      <c r="J1322" s="466"/>
    </row>
    <row r="1323" spans="1:10" x14ac:dyDescent="0.25">
      <c r="A1323" s="20"/>
      <c r="B1323" s="20"/>
      <c r="C1323" s="20"/>
      <c r="D1323" s="20"/>
      <c r="E1323" s="20"/>
      <c r="F1323" s="27"/>
      <c r="G1323" s="27"/>
      <c r="H1323" s="27"/>
      <c r="I1323" s="27"/>
      <c r="J1323" s="466"/>
    </row>
    <row r="1324" spans="1:10" x14ac:dyDescent="0.25">
      <c r="A1324" s="20"/>
      <c r="B1324" s="20"/>
      <c r="C1324" s="20"/>
      <c r="D1324" s="20"/>
      <c r="E1324" s="20"/>
      <c r="F1324" s="27"/>
      <c r="G1324" s="27"/>
      <c r="H1324" s="27"/>
      <c r="I1324" s="27"/>
      <c r="J1324" s="466"/>
    </row>
    <row r="1325" spans="1:10" x14ac:dyDescent="0.25">
      <c r="A1325" s="20"/>
      <c r="B1325" s="20"/>
      <c r="C1325" s="20"/>
      <c r="D1325" s="20"/>
      <c r="E1325" s="20"/>
      <c r="F1325" s="27"/>
      <c r="G1325" s="27"/>
      <c r="H1325" s="27"/>
      <c r="I1325" s="27"/>
      <c r="J1325" s="466"/>
    </row>
    <row r="1326" spans="1:10" x14ac:dyDescent="0.25">
      <c r="A1326" s="20"/>
      <c r="B1326" s="20"/>
      <c r="C1326" s="20"/>
      <c r="D1326" s="20"/>
      <c r="E1326" s="20"/>
      <c r="F1326" s="27"/>
      <c r="G1326" s="27"/>
      <c r="H1326" s="27"/>
      <c r="I1326" s="27"/>
      <c r="J1326" s="466"/>
    </row>
    <row r="1327" spans="1:10" x14ac:dyDescent="0.25">
      <c r="A1327" s="20"/>
      <c r="B1327" s="20"/>
      <c r="C1327" s="20"/>
      <c r="D1327" s="20"/>
      <c r="E1327" s="20"/>
      <c r="F1327" s="27"/>
      <c r="G1327" s="27"/>
      <c r="H1327" s="27"/>
      <c r="I1327" s="27"/>
      <c r="J1327" s="466"/>
    </row>
    <row r="1328" spans="1:10" x14ac:dyDescent="0.25">
      <c r="A1328" s="20"/>
      <c r="B1328" s="20"/>
      <c r="C1328" s="20"/>
      <c r="D1328" s="20"/>
      <c r="E1328" s="20"/>
      <c r="F1328" s="27"/>
      <c r="G1328" s="27"/>
      <c r="H1328" s="27"/>
      <c r="I1328" s="27"/>
      <c r="J1328" s="466"/>
    </row>
    <row r="1329" spans="1:10" x14ac:dyDescent="0.25">
      <c r="A1329" s="20"/>
      <c r="B1329" s="20"/>
      <c r="C1329" s="20"/>
      <c r="D1329" s="20"/>
      <c r="E1329" s="20"/>
      <c r="F1329" s="27"/>
      <c r="G1329" s="27"/>
      <c r="H1329" s="27"/>
      <c r="I1329" s="27"/>
      <c r="J1329" s="466"/>
    </row>
    <row r="1330" spans="1:10" x14ac:dyDescent="0.25">
      <c r="A1330" s="20"/>
      <c r="B1330" s="20"/>
      <c r="C1330" s="20"/>
      <c r="D1330" s="20"/>
      <c r="E1330" s="20"/>
      <c r="F1330" s="27"/>
      <c r="G1330" s="27"/>
      <c r="H1330" s="27"/>
      <c r="I1330" s="27"/>
      <c r="J1330" s="466"/>
    </row>
    <row r="1331" spans="1:10" x14ac:dyDescent="0.25">
      <c r="A1331" s="20"/>
      <c r="B1331" s="20"/>
      <c r="C1331" s="20"/>
      <c r="D1331" s="20"/>
      <c r="E1331" s="20"/>
      <c r="F1331" s="27"/>
      <c r="G1331" s="27"/>
      <c r="H1331" s="27"/>
      <c r="I1331" s="27"/>
      <c r="J1331" s="466"/>
    </row>
    <row r="1332" spans="1:10" x14ac:dyDescent="0.25">
      <c r="A1332" s="20"/>
      <c r="B1332" s="20"/>
      <c r="C1332" s="20"/>
      <c r="D1332" s="20"/>
      <c r="E1332" s="20"/>
      <c r="F1332" s="27"/>
      <c r="G1332" s="27"/>
      <c r="H1332" s="27"/>
      <c r="I1332" s="27"/>
      <c r="J1332" s="466"/>
    </row>
    <row r="1333" spans="1:10" x14ac:dyDescent="0.25">
      <c r="A1333" s="20"/>
      <c r="B1333" s="20"/>
      <c r="C1333" s="20"/>
      <c r="D1333" s="20"/>
      <c r="E1333" s="20"/>
      <c r="F1333" s="27"/>
      <c r="G1333" s="27"/>
      <c r="H1333" s="27"/>
      <c r="I1333" s="27"/>
      <c r="J1333" s="466"/>
    </row>
    <row r="1334" spans="1:10" x14ac:dyDescent="0.25">
      <c r="A1334" s="20"/>
      <c r="B1334" s="20"/>
      <c r="C1334" s="20"/>
      <c r="D1334" s="20"/>
      <c r="E1334" s="20"/>
      <c r="F1334" s="27"/>
      <c r="G1334" s="27"/>
      <c r="H1334" s="27"/>
      <c r="I1334" s="27"/>
      <c r="J1334" s="466"/>
    </row>
    <row r="1335" spans="1:10" x14ac:dyDescent="0.25">
      <c r="A1335" s="20"/>
      <c r="B1335" s="20"/>
      <c r="C1335" s="20"/>
      <c r="D1335" s="20"/>
      <c r="E1335" s="20"/>
      <c r="F1335" s="27"/>
      <c r="G1335" s="27"/>
      <c r="H1335" s="27"/>
      <c r="I1335" s="27"/>
      <c r="J1335" s="466"/>
    </row>
    <row r="1336" spans="1:10" x14ac:dyDescent="0.25">
      <c r="A1336" s="20"/>
      <c r="B1336" s="20"/>
      <c r="C1336" s="20"/>
      <c r="D1336" s="20"/>
      <c r="E1336" s="20"/>
      <c r="F1336" s="27"/>
      <c r="G1336" s="27"/>
      <c r="H1336" s="27"/>
      <c r="I1336" s="27"/>
      <c r="J1336" s="466"/>
    </row>
    <row r="1337" spans="1:10" x14ac:dyDescent="0.25">
      <c r="A1337" s="20"/>
      <c r="B1337" s="20"/>
      <c r="C1337" s="20"/>
      <c r="D1337" s="20"/>
      <c r="E1337" s="20"/>
      <c r="F1337" s="27"/>
      <c r="G1337" s="27"/>
      <c r="H1337" s="27"/>
      <c r="I1337" s="27"/>
      <c r="J1337" s="466"/>
    </row>
    <row r="1338" spans="1:10" x14ac:dyDescent="0.25">
      <c r="A1338" s="20"/>
      <c r="B1338" s="20"/>
      <c r="C1338" s="20"/>
      <c r="D1338" s="20"/>
      <c r="E1338" s="20"/>
      <c r="F1338" s="27"/>
      <c r="G1338" s="27"/>
      <c r="H1338" s="27"/>
      <c r="I1338" s="27"/>
      <c r="J1338" s="466"/>
    </row>
    <row r="1339" spans="1:10" x14ac:dyDescent="0.25">
      <c r="A1339" s="20"/>
      <c r="B1339" s="20"/>
      <c r="C1339" s="20"/>
      <c r="D1339" s="20"/>
      <c r="E1339" s="20"/>
      <c r="F1339" s="27"/>
      <c r="G1339" s="27"/>
      <c r="H1339" s="27"/>
      <c r="I1339" s="27"/>
      <c r="J1339" s="466"/>
    </row>
    <row r="1340" spans="1:10" x14ac:dyDescent="0.25">
      <c r="A1340" s="20"/>
      <c r="B1340" s="20"/>
      <c r="C1340" s="20"/>
      <c r="D1340" s="20"/>
      <c r="E1340" s="20"/>
      <c r="F1340" s="27"/>
      <c r="G1340" s="27"/>
      <c r="H1340" s="27"/>
      <c r="I1340" s="27"/>
      <c r="J1340" s="466"/>
    </row>
    <row r="1341" spans="1:10" x14ac:dyDescent="0.25">
      <c r="A1341" s="20"/>
      <c r="B1341" s="20"/>
      <c r="C1341" s="20"/>
      <c r="D1341" s="20"/>
      <c r="E1341" s="20"/>
      <c r="F1341" s="27"/>
      <c r="G1341" s="27"/>
      <c r="H1341" s="27"/>
      <c r="I1341" s="27"/>
      <c r="J1341" s="466"/>
    </row>
    <row r="1342" spans="1:10" x14ac:dyDescent="0.25">
      <c r="A1342" s="20"/>
      <c r="B1342" s="20"/>
      <c r="C1342" s="20"/>
      <c r="D1342" s="20"/>
      <c r="E1342" s="20"/>
      <c r="F1342" s="27"/>
      <c r="G1342" s="27"/>
      <c r="H1342" s="27"/>
      <c r="I1342" s="27"/>
      <c r="J1342" s="466"/>
    </row>
    <row r="1343" spans="1:10" x14ac:dyDescent="0.25">
      <c r="A1343" s="20"/>
      <c r="B1343" s="20"/>
      <c r="C1343" s="20"/>
      <c r="D1343" s="20"/>
      <c r="E1343" s="20"/>
      <c r="F1343" s="27"/>
      <c r="G1343" s="27"/>
      <c r="H1343" s="27"/>
      <c r="I1343" s="27"/>
      <c r="J1343" s="466"/>
    </row>
    <row r="1344" spans="1:10" x14ac:dyDescent="0.25">
      <c r="A1344" s="20"/>
      <c r="B1344" s="20"/>
      <c r="C1344" s="20"/>
      <c r="D1344" s="20"/>
      <c r="E1344" s="20"/>
      <c r="F1344" s="27"/>
      <c r="G1344" s="27"/>
      <c r="H1344" s="27"/>
      <c r="I1344" s="27"/>
      <c r="J1344" s="466"/>
    </row>
    <row r="1345" spans="1:10" x14ac:dyDescent="0.25">
      <c r="A1345" s="20"/>
      <c r="B1345" s="20"/>
      <c r="C1345" s="20"/>
      <c r="D1345" s="20"/>
      <c r="E1345" s="20"/>
      <c r="F1345" s="27"/>
      <c r="G1345" s="27"/>
      <c r="H1345" s="27"/>
      <c r="I1345" s="27"/>
      <c r="J1345" s="466"/>
    </row>
    <row r="1346" spans="1:10" x14ac:dyDescent="0.25">
      <c r="A1346" s="20"/>
      <c r="B1346" s="20"/>
      <c r="C1346" s="20"/>
      <c r="D1346" s="20"/>
      <c r="E1346" s="20"/>
      <c r="F1346" s="27"/>
      <c r="G1346" s="27"/>
      <c r="H1346" s="27"/>
      <c r="I1346" s="27"/>
      <c r="J1346" s="466"/>
    </row>
    <row r="1347" spans="1:10" x14ac:dyDescent="0.25">
      <c r="A1347" s="20"/>
      <c r="B1347" s="20"/>
      <c r="C1347" s="20"/>
      <c r="D1347" s="20"/>
      <c r="E1347" s="20"/>
      <c r="F1347" s="27"/>
      <c r="G1347" s="27"/>
      <c r="H1347" s="27"/>
      <c r="I1347" s="27"/>
      <c r="J1347" s="466"/>
    </row>
    <row r="1348" spans="1:10" x14ac:dyDescent="0.25">
      <c r="A1348" s="20"/>
      <c r="B1348" s="20"/>
      <c r="C1348" s="20"/>
      <c r="D1348" s="20"/>
      <c r="E1348" s="20"/>
      <c r="F1348" s="27"/>
      <c r="G1348" s="27"/>
      <c r="H1348" s="27"/>
      <c r="I1348" s="27"/>
      <c r="J1348" s="466"/>
    </row>
    <row r="1349" spans="1:10" x14ac:dyDescent="0.25">
      <c r="A1349" s="20"/>
      <c r="B1349" s="20"/>
      <c r="C1349" s="20"/>
      <c r="D1349" s="20"/>
      <c r="E1349" s="20"/>
      <c r="F1349" s="27"/>
      <c r="G1349" s="27"/>
      <c r="H1349" s="27"/>
      <c r="I1349" s="27"/>
      <c r="J1349" s="466"/>
    </row>
    <row r="1350" spans="1:10" x14ac:dyDescent="0.25">
      <c r="A1350" s="20"/>
      <c r="B1350" s="20"/>
      <c r="C1350" s="20"/>
      <c r="D1350" s="20"/>
      <c r="E1350" s="20"/>
      <c r="F1350" s="27"/>
      <c r="G1350" s="27"/>
      <c r="H1350" s="27"/>
      <c r="I1350" s="27"/>
      <c r="J1350" s="466"/>
    </row>
    <row r="1351" spans="1:10" x14ac:dyDescent="0.25">
      <c r="A1351" s="20"/>
      <c r="B1351" s="20"/>
      <c r="C1351" s="20"/>
      <c r="D1351" s="20"/>
      <c r="E1351" s="20"/>
      <c r="F1351" s="27"/>
      <c r="G1351" s="27"/>
      <c r="H1351" s="27"/>
      <c r="I1351" s="27"/>
      <c r="J1351" s="466"/>
    </row>
    <row r="1352" spans="1:10" x14ac:dyDescent="0.25">
      <c r="A1352" s="20"/>
      <c r="B1352" s="20"/>
      <c r="C1352" s="20"/>
      <c r="D1352" s="20"/>
      <c r="E1352" s="20"/>
      <c r="F1352" s="27"/>
      <c r="G1352" s="27"/>
      <c r="H1352" s="27"/>
      <c r="I1352" s="27"/>
      <c r="J1352" s="466"/>
    </row>
    <row r="1353" spans="1:10" x14ac:dyDescent="0.25">
      <c r="A1353" s="20"/>
      <c r="B1353" s="20"/>
      <c r="C1353" s="20"/>
      <c r="D1353" s="20"/>
      <c r="E1353" s="20"/>
      <c r="F1353" s="27"/>
      <c r="G1353" s="27"/>
      <c r="H1353" s="27"/>
      <c r="I1353" s="27"/>
      <c r="J1353" s="466"/>
    </row>
    <row r="1354" spans="1:10" x14ac:dyDescent="0.25">
      <c r="A1354" s="20"/>
      <c r="B1354" s="20"/>
      <c r="C1354" s="20"/>
      <c r="D1354" s="20"/>
      <c r="E1354" s="20"/>
      <c r="F1354" s="27"/>
      <c r="G1354" s="27"/>
      <c r="H1354" s="27"/>
      <c r="I1354" s="27"/>
      <c r="J1354" s="466"/>
    </row>
    <row r="1355" spans="1:10" x14ac:dyDescent="0.25">
      <c r="A1355" s="20"/>
      <c r="B1355" s="20"/>
      <c r="C1355" s="20"/>
      <c r="D1355" s="20"/>
      <c r="E1355" s="20"/>
      <c r="F1355" s="27"/>
      <c r="G1355" s="27"/>
      <c r="H1355" s="27"/>
      <c r="I1355" s="27"/>
      <c r="J1355" s="466"/>
    </row>
    <row r="1356" spans="1:10" x14ac:dyDescent="0.25">
      <c r="A1356" s="20"/>
      <c r="B1356" s="20"/>
      <c r="C1356" s="20"/>
      <c r="D1356" s="20"/>
      <c r="E1356" s="20"/>
      <c r="F1356" s="27"/>
      <c r="G1356" s="27"/>
      <c r="H1356" s="27"/>
      <c r="I1356" s="27"/>
      <c r="J1356" s="466"/>
    </row>
    <row r="1357" spans="1:10" x14ac:dyDescent="0.25">
      <c r="A1357" s="20"/>
      <c r="B1357" s="20"/>
      <c r="C1357" s="20"/>
      <c r="D1357" s="20"/>
      <c r="E1357" s="20"/>
      <c r="F1357" s="27"/>
      <c r="G1357" s="27"/>
      <c r="H1357" s="27"/>
      <c r="I1357" s="27"/>
      <c r="J1357" s="466"/>
    </row>
    <row r="1358" spans="1:10" x14ac:dyDescent="0.25">
      <c r="A1358" s="20"/>
      <c r="B1358" s="20"/>
      <c r="C1358" s="20"/>
      <c r="D1358" s="20"/>
      <c r="E1358" s="20"/>
      <c r="F1358" s="27"/>
      <c r="G1358" s="27"/>
      <c r="H1358" s="27"/>
      <c r="I1358" s="27"/>
      <c r="J1358" s="466"/>
    </row>
    <row r="1359" spans="1:10" x14ac:dyDescent="0.25">
      <c r="A1359" s="20"/>
      <c r="B1359" s="20"/>
      <c r="C1359" s="20"/>
      <c r="D1359" s="20"/>
      <c r="E1359" s="20"/>
      <c r="F1359" s="27"/>
      <c r="G1359" s="27"/>
      <c r="H1359" s="27"/>
      <c r="I1359" s="27"/>
      <c r="J1359" s="466"/>
    </row>
    <row r="1360" spans="1:10" x14ac:dyDescent="0.25">
      <c r="A1360" s="20"/>
      <c r="B1360" s="20"/>
      <c r="C1360" s="20"/>
      <c r="D1360" s="20"/>
      <c r="E1360" s="20"/>
      <c r="F1360" s="27"/>
      <c r="G1360" s="27"/>
      <c r="H1360" s="27"/>
      <c r="I1360" s="27"/>
      <c r="J1360" s="466"/>
    </row>
    <row r="1361" spans="1:10" x14ac:dyDescent="0.25">
      <c r="A1361" s="20"/>
      <c r="B1361" s="20"/>
      <c r="C1361" s="20"/>
      <c r="D1361" s="20"/>
      <c r="E1361" s="20"/>
      <c r="F1361" s="27"/>
      <c r="G1361" s="27"/>
      <c r="H1361" s="27"/>
      <c r="I1361" s="27"/>
      <c r="J1361" s="466"/>
    </row>
  </sheetData>
  <mergeCells count="19">
    <mergeCell ref="F949:G949"/>
    <mergeCell ref="F955:G955"/>
    <mergeCell ref="A1:J1"/>
    <mergeCell ref="A2:J2"/>
    <mergeCell ref="A3:E3"/>
    <mergeCell ref="B4:J4"/>
    <mergeCell ref="A6:A7"/>
    <mergeCell ref="B6:B7"/>
    <mergeCell ref="C6:E7"/>
    <mergeCell ref="F6:H6"/>
    <mergeCell ref="I6:J7"/>
    <mergeCell ref="A5:J5"/>
    <mergeCell ref="I980:J980"/>
    <mergeCell ref="F962:G962"/>
    <mergeCell ref="I981:J981"/>
    <mergeCell ref="I983:J983"/>
    <mergeCell ref="I984:J984"/>
    <mergeCell ref="I979:J979"/>
    <mergeCell ref="I982:J982"/>
  </mergeCells>
  <pageMargins left="0.5" right="0.2" top="0.5" bottom="0.4" header="0.196850393700787" footer="0.31496062992126"/>
  <pageSetup paperSize="9" scale="90" orientation="portrait" verticalDpi="300" r:id="rId1"/>
  <headerFooter alignWithMargins="0">
    <oddHeader>&amp;RPage &amp;P</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M221"/>
  <sheetViews>
    <sheetView tabSelected="1" view="pageBreakPreview" topLeftCell="A19" zoomScale="90" zoomScaleSheetLayoutView="90" workbookViewId="0">
      <selection activeCell="D28" sqref="D28"/>
    </sheetView>
  </sheetViews>
  <sheetFormatPr defaultColWidth="9.140625" defaultRowHeight="15.75" x14ac:dyDescent="0.25"/>
  <cols>
    <col min="1" max="1" width="5.7109375" style="450" customWidth="1"/>
    <col min="2" max="2" width="10.7109375" style="410" customWidth="1"/>
    <col min="3" max="3" width="46.7109375" style="450" customWidth="1"/>
    <col min="4" max="4" width="10.7109375" style="409" customWidth="1"/>
    <col min="5" max="5" width="6.7109375" style="449" customWidth="1"/>
    <col min="6" max="6" width="12.7109375" style="409" customWidth="1"/>
    <col min="7" max="7" width="15.5703125" style="450" customWidth="1"/>
    <col min="8" max="8" width="10.7109375" style="450" bestFit="1" customWidth="1"/>
    <col min="9" max="16384" width="9.140625" style="450"/>
  </cols>
  <sheetData>
    <row r="1" spans="1:9" s="472" customFormat="1" ht="20.100000000000001" customHeight="1" x14ac:dyDescent="0.3">
      <c r="A1" s="541" t="s">
        <v>24</v>
      </c>
      <c r="B1" s="541"/>
      <c r="C1" s="541"/>
      <c r="D1" s="541"/>
      <c r="E1" s="541"/>
      <c r="F1" s="541"/>
    </row>
    <row r="2" spans="1:9" s="472" customFormat="1" ht="20.100000000000001" customHeight="1" x14ac:dyDescent="0.3">
      <c r="A2" s="550" t="s">
        <v>743</v>
      </c>
      <c r="B2" s="550"/>
      <c r="C2" s="550"/>
      <c r="D2" s="550"/>
      <c r="E2" s="550"/>
      <c r="F2" s="550"/>
    </row>
    <row r="3" spans="1:9" s="472" customFormat="1" ht="20.100000000000001" customHeight="1" x14ac:dyDescent="0.3">
      <c r="A3" s="542" t="s">
        <v>623</v>
      </c>
      <c r="B3" s="542"/>
      <c r="C3" s="542"/>
      <c r="D3" s="473"/>
      <c r="E3" s="474"/>
      <c r="F3" s="475"/>
    </row>
    <row r="4" spans="1:9" s="175" customFormat="1" ht="39.75" customHeight="1" x14ac:dyDescent="0.25">
      <c r="A4" s="448"/>
      <c r="B4" s="551" t="s">
        <v>566</v>
      </c>
      <c r="C4" s="551"/>
      <c r="D4" s="551"/>
      <c r="E4" s="551"/>
      <c r="F4" s="551"/>
    </row>
    <row r="5" spans="1:9" s="175" customFormat="1" ht="21.95" customHeight="1" x14ac:dyDescent="0.25">
      <c r="A5" s="552" t="s">
        <v>17</v>
      </c>
      <c r="B5" s="552"/>
      <c r="C5" s="552"/>
      <c r="D5" s="552"/>
      <c r="E5" s="552"/>
      <c r="F5" s="552"/>
      <c r="G5" s="443"/>
      <c r="H5" s="443"/>
      <c r="I5" s="443"/>
    </row>
    <row r="6" spans="1:9" s="444" customFormat="1" ht="33" customHeight="1" x14ac:dyDescent="0.25">
      <c r="A6" s="496" t="s">
        <v>16</v>
      </c>
      <c r="B6" s="497" t="s">
        <v>3</v>
      </c>
      <c r="C6" s="497" t="s">
        <v>12</v>
      </c>
      <c r="D6" s="498" t="s">
        <v>13</v>
      </c>
      <c r="E6" s="497" t="s">
        <v>20</v>
      </c>
      <c r="F6" s="499" t="s">
        <v>14</v>
      </c>
    </row>
    <row r="7" spans="1:9" s="410" customFormat="1" ht="52.15" customHeight="1" x14ac:dyDescent="0.25">
      <c r="A7" s="500">
        <v>1</v>
      </c>
      <c r="B7" s="501"/>
      <c r="C7" s="502" t="s">
        <v>69</v>
      </c>
      <c r="D7" s="501"/>
      <c r="E7" s="503"/>
      <c r="F7" s="504"/>
      <c r="H7" s="398"/>
    </row>
    <row r="8" spans="1:9" s="410" customFormat="1" ht="25.15" customHeight="1" x14ac:dyDescent="0.25">
      <c r="A8" s="500"/>
      <c r="B8" s="501">
        <f>Detailed!I18</f>
        <v>2.1</v>
      </c>
      <c r="C8" s="505" t="s">
        <v>667</v>
      </c>
      <c r="D8" s="501">
        <f>244*1.05</f>
        <v>256.2</v>
      </c>
      <c r="E8" s="503" t="s">
        <v>21</v>
      </c>
      <c r="F8" s="504">
        <f>B8*D8</f>
        <v>538.02</v>
      </c>
      <c r="H8" s="398">
        <v>202.65</v>
      </c>
      <c r="I8" s="410">
        <f>221.9*1.05</f>
        <v>232.995</v>
      </c>
    </row>
    <row r="9" spans="1:9" s="410" customFormat="1" ht="18" customHeight="1" x14ac:dyDescent="0.25">
      <c r="A9" s="500"/>
      <c r="B9" s="501"/>
      <c r="C9" s="505" t="s">
        <v>702</v>
      </c>
      <c r="D9" s="501"/>
      <c r="E9" s="503"/>
      <c r="F9" s="504"/>
      <c r="H9" s="401"/>
    </row>
    <row r="10" spans="1:9" s="410" customFormat="1" ht="78.599999999999994" customHeight="1" x14ac:dyDescent="0.25">
      <c r="A10" s="500">
        <v>2</v>
      </c>
      <c r="B10" s="501">
        <f>Detailed!I27</f>
        <v>0.7</v>
      </c>
      <c r="C10" s="506" t="s">
        <v>668</v>
      </c>
      <c r="D10" s="501">
        <f>6380*1.05</f>
        <v>6699</v>
      </c>
      <c r="E10" s="503" t="s">
        <v>21</v>
      </c>
      <c r="F10" s="504">
        <f t="shared" ref="F10:F79" si="0">B10*D10</f>
        <v>4689.2999999999993</v>
      </c>
      <c r="H10" s="400">
        <v>5297.25</v>
      </c>
    </row>
    <row r="11" spans="1:9" s="410" customFormat="1" ht="18" customHeight="1" x14ac:dyDescent="0.25">
      <c r="A11" s="500"/>
      <c r="B11" s="501"/>
      <c r="C11" s="506" t="s">
        <v>703</v>
      </c>
      <c r="D11" s="501"/>
      <c r="E11" s="503"/>
      <c r="F11" s="504"/>
      <c r="H11" s="401"/>
    </row>
    <row r="12" spans="1:9" s="410" customFormat="1" ht="66" customHeight="1" x14ac:dyDescent="0.25">
      <c r="A12" s="500">
        <v>3</v>
      </c>
      <c r="B12" s="501">
        <f>Detailed!I34</f>
        <v>13.5</v>
      </c>
      <c r="C12" s="506" t="s">
        <v>382</v>
      </c>
      <c r="D12" s="501">
        <f>419*1.05</f>
        <v>439.95000000000005</v>
      </c>
      <c r="E12" s="503" t="s">
        <v>21</v>
      </c>
      <c r="F12" s="504">
        <f t="shared" si="0"/>
        <v>5939.3250000000007</v>
      </c>
      <c r="H12" s="401"/>
    </row>
    <row r="13" spans="1:9" s="410" customFormat="1" ht="18" customHeight="1" x14ac:dyDescent="0.25">
      <c r="A13" s="500"/>
      <c r="B13" s="501"/>
      <c r="C13" s="506" t="s">
        <v>704</v>
      </c>
      <c r="D13" s="501"/>
      <c r="E13" s="503"/>
      <c r="F13" s="504"/>
      <c r="H13" s="401"/>
    </row>
    <row r="14" spans="1:9" s="410" customFormat="1" ht="66" customHeight="1" x14ac:dyDescent="0.25">
      <c r="A14" s="500">
        <v>4</v>
      </c>
      <c r="B14" s="501">
        <f>Detailed!I42</f>
        <v>230.8</v>
      </c>
      <c r="C14" s="506" t="s">
        <v>534</v>
      </c>
      <c r="D14" s="501">
        <f>52.5*1.05</f>
        <v>55.125</v>
      </c>
      <c r="E14" s="503" t="s">
        <v>22</v>
      </c>
      <c r="F14" s="504">
        <f t="shared" si="0"/>
        <v>12722.85</v>
      </c>
      <c r="H14" s="401"/>
    </row>
    <row r="15" spans="1:9" s="410" customFormat="1" ht="18" customHeight="1" x14ac:dyDescent="0.25">
      <c r="A15" s="500"/>
      <c r="B15" s="501"/>
      <c r="C15" s="506" t="s">
        <v>705</v>
      </c>
      <c r="D15" s="501"/>
      <c r="E15" s="503"/>
      <c r="F15" s="504"/>
      <c r="H15" s="401"/>
    </row>
    <row r="16" spans="1:9" s="410" customFormat="1" ht="48.6" customHeight="1" x14ac:dyDescent="0.25">
      <c r="A16" s="500">
        <v>5</v>
      </c>
      <c r="B16" s="501">
        <f>Detailed!I47</f>
        <v>28.2</v>
      </c>
      <c r="C16" s="506" t="s">
        <v>669</v>
      </c>
      <c r="D16" s="501">
        <f>305*1.05</f>
        <v>320.25</v>
      </c>
      <c r="E16" s="503" t="s">
        <v>21</v>
      </c>
      <c r="F16" s="504">
        <f t="shared" si="0"/>
        <v>9031.0499999999993</v>
      </c>
      <c r="H16" s="400">
        <v>254.1</v>
      </c>
    </row>
    <row r="17" spans="1:13" s="410" customFormat="1" ht="18" customHeight="1" x14ac:dyDescent="0.25">
      <c r="A17" s="500"/>
      <c r="B17" s="501"/>
      <c r="C17" s="506" t="s">
        <v>706</v>
      </c>
      <c r="D17" s="501"/>
      <c r="E17" s="503"/>
      <c r="F17" s="504"/>
      <c r="H17" s="401"/>
    </row>
    <row r="18" spans="1:13" s="410" customFormat="1" ht="65.45" customHeight="1" x14ac:dyDescent="0.25">
      <c r="A18" s="500">
        <v>6</v>
      </c>
      <c r="B18" s="501">
        <f>Detailed!I64</f>
        <v>540.70000000000005</v>
      </c>
      <c r="C18" s="502" t="s">
        <v>670</v>
      </c>
      <c r="D18" s="501">
        <f>22*1.05</f>
        <v>23.1</v>
      </c>
      <c r="E18" s="503" t="s">
        <v>22</v>
      </c>
      <c r="F18" s="504">
        <f t="shared" si="0"/>
        <v>12490.170000000002</v>
      </c>
      <c r="H18" s="398">
        <v>18.27</v>
      </c>
      <c r="M18" s="445">
        <f>20*1.05</f>
        <v>21</v>
      </c>
    </row>
    <row r="19" spans="1:13" s="410" customFormat="1" ht="18" customHeight="1" x14ac:dyDescent="0.25">
      <c r="A19" s="500"/>
      <c r="B19" s="501"/>
      <c r="C19" s="506" t="s">
        <v>707</v>
      </c>
      <c r="D19" s="501"/>
      <c r="E19" s="503"/>
      <c r="F19" s="504"/>
      <c r="H19" s="401"/>
    </row>
    <row r="20" spans="1:13" s="410" customFormat="1" ht="50.45" customHeight="1" x14ac:dyDescent="0.25">
      <c r="A20" s="500">
        <v>7</v>
      </c>
      <c r="B20" s="501">
        <f>Detailed!I102</f>
        <v>232.4</v>
      </c>
      <c r="C20" s="506" t="s">
        <v>708</v>
      </c>
      <c r="D20" s="501">
        <f>7.3*1.05</f>
        <v>7.665</v>
      </c>
      <c r="E20" s="503" t="s">
        <v>22</v>
      </c>
      <c r="F20" s="504">
        <f t="shared" si="0"/>
        <v>1781.346</v>
      </c>
      <c r="H20" s="400">
        <v>28.98</v>
      </c>
    </row>
    <row r="21" spans="1:13" s="410" customFormat="1" ht="18" customHeight="1" x14ac:dyDescent="0.25">
      <c r="A21" s="500"/>
      <c r="B21" s="501"/>
      <c r="C21" s="506" t="s">
        <v>709</v>
      </c>
      <c r="D21" s="501"/>
      <c r="E21" s="503"/>
      <c r="F21" s="504"/>
      <c r="H21" s="401"/>
    </row>
    <row r="22" spans="1:13" s="410" customFormat="1" ht="189" x14ac:dyDescent="0.25">
      <c r="A22" s="500">
        <v>8</v>
      </c>
      <c r="B22" s="501"/>
      <c r="C22" s="507" t="s">
        <v>306</v>
      </c>
      <c r="D22" s="501"/>
      <c r="E22" s="503"/>
      <c r="F22" s="504"/>
      <c r="H22" s="403"/>
    </row>
    <row r="23" spans="1:13" s="410" customFormat="1" ht="25.15" customHeight="1" x14ac:dyDescent="0.25">
      <c r="A23" s="500"/>
      <c r="B23" s="501">
        <f>Detailed!I115</f>
        <v>33.4</v>
      </c>
      <c r="C23" s="507" t="s">
        <v>121</v>
      </c>
      <c r="D23" s="501">
        <f>[1]building!$C$6</f>
        <v>236.05</v>
      </c>
      <c r="E23" s="503" t="s">
        <v>21</v>
      </c>
      <c r="F23" s="504">
        <f t="shared" si="0"/>
        <v>7884.07</v>
      </c>
      <c r="H23" s="398">
        <v>186.66</v>
      </c>
    </row>
    <row r="24" spans="1:13" s="410" customFormat="1" ht="65.45" customHeight="1" x14ac:dyDescent="0.25">
      <c r="A24" s="500">
        <v>9</v>
      </c>
      <c r="B24" s="501"/>
      <c r="C24" s="507" t="s">
        <v>325</v>
      </c>
      <c r="D24" s="501"/>
      <c r="E24" s="503"/>
      <c r="F24" s="504"/>
      <c r="H24" s="398"/>
    </row>
    <row r="25" spans="1:13" s="410" customFormat="1" ht="25.15" customHeight="1" x14ac:dyDescent="0.25">
      <c r="A25" s="500"/>
      <c r="B25" s="501">
        <f>Detailed!I125</f>
        <v>28.8</v>
      </c>
      <c r="C25" s="507" t="s">
        <v>320</v>
      </c>
      <c r="D25" s="501">
        <f>[1]building!$C$23</f>
        <v>167.34</v>
      </c>
      <c r="E25" s="503" t="s">
        <v>21</v>
      </c>
      <c r="F25" s="504">
        <f t="shared" si="0"/>
        <v>4819.3919999999998</v>
      </c>
      <c r="H25" s="398"/>
    </row>
    <row r="26" spans="1:13" s="410" customFormat="1" ht="80.45" customHeight="1" x14ac:dyDescent="0.25">
      <c r="A26" s="500">
        <v>10</v>
      </c>
      <c r="B26" s="501"/>
      <c r="C26" s="507" t="s">
        <v>307</v>
      </c>
      <c r="D26" s="501"/>
      <c r="E26" s="503"/>
      <c r="F26" s="504"/>
      <c r="H26" s="398"/>
    </row>
    <row r="27" spans="1:13" s="410" customFormat="1" ht="24.95" customHeight="1" x14ac:dyDescent="0.25">
      <c r="A27" s="500"/>
      <c r="B27" s="501">
        <f>Detailed!I134</f>
        <v>167.2</v>
      </c>
      <c r="C27" s="507" t="s">
        <v>320</v>
      </c>
      <c r="D27" s="501">
        <f>[1]building!$C$18</f>
        <v>111.56</v>
      </c>
      <c r="E27" s="503" t="s">
        <v>21</v>
      </c>
      <c r="F27" s="504">
        <f t="shared" si="0"/>
        <v>18652.831999999999</v>
      </c>
      <c r="H27" s="398"/>
    </row>
    <row r="28" spans="1:13" s="410" customFormat="1" ht="81" customHeight="1" x14ac:dyDescent="0.25">
      <c r="A28" s="500">
        <v>11</v>
      </c>
      <c r="B28" s="501">
        <f>Detailed!I150</f>
        <v>10.7</v>
      </c>
      <c r="C28" s="507" t="s">
        <v>331</v>
      </c>
      <c r="D28" s="501">
        <f>[1]building!$C$38</f>
        <v>1684.92</v>
      </c>
      <c r="E28" s="503" t="s">
        <v>21</v>
      </c>
      <c r="F28" s="504">
        <f t="shared" si="0"/>
        <v>18028.644</v>
      </c>
      <c r="H28" s="401"/>
    </row>
    <row r="29" spans="1:13" s="410" customFormat="1" ht="64.150000000000006" customHeight="1" x14ac:dyDescent="0.25">
      <c r="A29" s="500">
        <v>12</v>
      </c>
      <c r="B29" s="501">
        <f>Detailed!I153</f>
        <v>1.7999999999999998</v>
      </c>
      <c r="C29" s="508" t="s">
        <v>296</v>
      </c>
      <c r="D29" s="501">
        <f>[1]building!$C$43</f>
        <v>1184.4000000000001</v>
      </c>
      <c r="E29" s="503" t="s">
        <v>21</v>
      </c>
      <c r="F29" s="504">
        <f t="shared" si="0"/>
        <v>2131.92</v>
      </c>
      <c r="H29" s="400">
        <v>1117.97</v>
      </c>
    </row>
    <row r="30" spans="1:13" s="410" customFormat="1" ht="63.6" customHeight="1" x14ac:dyDescent="0.25">
      <c r="A30" s="500">
        <v>13</v>
      </c>
      <c r="B30" s="501">
        <f>Detailed!I156</f>
        <v>2.4000000000000004</v>
      </c>
      <c r="C30" s="508" t="s">
        <v>297</v>
      </c>
      <c r="D30" s="501">
        <f>[1]building!$C$44</f>
        <v>1597.4</v>
      </c>
      <c r="E30" s="503" t="s">
        <v>21</v>
      </c>
      <c r="F30" s="504">
        <f t="shared" si="0"/>
        <v>3833.7600000000007</v>
      </c>
      <c r="H30" s="400">
        <v>1511.97</v>
      </c>
    </row>
    <row r="31" spans="1:13" s="410" customFormat="1" ht="110.25" x14ac:dyDescent="0.25">
      <c r="A31" s="500">
        <v>14</v>
      </c>
      <c r="B31" s="501">
        <f>Detailed!I175</f>
        <v>13.302563999999999</v>
      </c>
      <c r="C31" s="507" t="s">
        <v>308</v>
      </c>
      <c r="D31" s="501">
        <f>[1]building!$C$45</f>
        <v>4674.93</v>
      </c>
      <c r="E31" s="503" t="s">
        <v>21</v>
      </c>
      <c r="F31" s="504">
        <f t="shared" si="0"/>
        <v>62188.55552052</v>
      </c>
      <c r="H31" s="403">
        <v>4151.03</v>
      </c>
    </row>
    <row r="32" spans="1:13" s="410" customFormat="1" ht="81.599999999999994" customHeight="1" x14ac:dyDescent="0.25">
      <c r="A32" s="500">
        <v>15</v>
      </c>
      <c r="B32" s="501">
        <f>Detailed!I186</f>
        <v>20.7</v>
      </c>
      <c r="C32" s="507" t="s">
        <v>309</v>
      </c>
      <c r="D32" s="501">
        <f>[1]building!$C$59</f>
        <v>6570.46</v>
      </c>
      <c r="E32" s="503" t="s">
        <v>21</v>
      </c>
      <c r="F32" s="504">
        <f t="shared" si="0"/>
        <v>136008.522</v>
      </c>
      <c r="H32" s="403">
        <v>5842.79</v>
      </c>
    </row>
    <row r="33" spans="1:8" s="410" customFormat="1" ht="111" customHeight="1" x14ac:dyDescent="0.25">
      <c r="A33" s="500">
        <v>16</v>
      </c>
      <c r="B33" s="501"/>
      <c r="C33" s="507" t="s">
        <v>310</v>
      </c>
      <c r="D33" s="501"/>
      <c r="E33" s="503"/>
      <c r="F33" s="504"/>
      <c r="H33" s="403"/>
    </row>
    <row r="34" spans="1:8" s="410" customFormat="1" ht="25.15" customHeight="1" x14ac:dyDescent="0.25">
      <c r="A34" s="500"/>
      <c r="B34" s="501">
        <f>Detailed!I191</f>
        <v>2.7</v>
      </c>
      <c r="C34" s="509" t="s">
        <v>176</v>
      </c>
      <c r="D34" s="501">
        <f>[1]building!$C$121</f>
        <v>7051.87</v>
      </c>
      <c r="E34" s="503" t="s">
        <v>21</v>
      </c>
      <c r="F34" s="504">
        <f t="shared" si="0"/>
        <v>19040.049000000003</v>
      </c>
      <c r="H34" s="403">
        <v>6190.29</v>
      </c>
    </row>
    <row r="35" spans="1:8" s="410" customFormat="1" ht="127.9" customHeight="1" x14ac:dyDescent="0.25">
      <c r="A35" s="500">
        <v>17</v>
      </c>
      <c r="B35" s="501"/>
      <c r="C35" s="509" t="s">
        <v>673</v>
      </c>
      <c r="D35" s="501"/>
      <c r="E35" s="503"/>
      <c r="F35" s="504"/>
      <c r="H35" s="403"/>
    </row>
    <row r="36" spans="1:8" s="410" customFormat="1" ht="25.15" customHeight="1" x14ac:dyDescent="0.25">
      <c r="A36" s="500"/>
      <c r="B36" s="501">
        <f>Detailed!I205</f>
        <v>122.9</v>
      </c>
      <c r="C36" s="509" t="s">
        <v>217</v>
      </c>
      <c r="D36" s="501">
        <f>[1]building!$C$168</f>
        <v>797.25</v>
      </c>
      <c r="E36" s="503" t="s">
        <v>22</v>
      </c>
      <c r="F36" s="504">
        <f t="shared" si="0"/>
        <v>97982.025000000009</v>
      </c>
      <c r="H36" s="403">
        <v>699.59</v>
      </c>
    </row>
    <row r="37" spans="1:8" s="410" customFormat="1" ht="25.15" customHeight="1" x14ac:dyDescent="0.25">
      <c r="A37" s="500"/>
      <c r="B37" s="501">
        <f>Detailed!I209</f>
        <v>2.6</v>
      </c>
      <c r="C37" s="509" t="s">
        <v>615</v>
      </c>
      <c r="D37" s="501">
        <f>[1]building!$C$169</f>
        <v>805.89</v>
      </c>
      <c r="E37" s="503" t="s">
        <v>22</v>
      </c>
      <c r="F37" s="504">
        <f t="shared" si="0"/>
        <v>2095.3139999999999</v>
      </c>
      <c r="H37" s="403"/>
    </row>
    <row r="38" spans="1:8" s="410" customFormat="1" ht="25.15" customHeight="1" x14ac:dyDescent="0.25">
      <c r="A38" s="500"/>
      <c r="B38" s="501">
        <f>Detailed!I213</f>
        <v>0.4</v>
      </c>
      <c r="C38" s="509" t="s">
        <v>481</v>
      </c>
      <c r="D38" s="501">
        <f>[1]building!$C$170</f>
        <v>823.32</v>
      </c>
      <c r="E38" s="503" t="s">
        <v>22</v>
      </c>
      <c r="F38" s="504">
        <f t="shared" si="0"/>
        <v>329.32800000000003</v>
      </c>
      <c r="H38" s="403"/>
    </row>
    <row r="39" spans="1:8" s="410" customFormat="1" ht="25.15" customHeight="1" x14ac:dyDescent="0.25">
      <c r="A39" s="500"/>
      <c r="B39" s="501">
        <f>Detailed!I221</f>
        <v>11</v>
      </c>
      <c r="C39" s="509" t="s">
        <v>482</v>
      </c>
      <c r="D39" s="501">
        <f>[1]building!$C$171</f>
        <v>840.75</v>
      </c>
      <c r="E39" s="503" t="s">
        <v>22</v>
      </c>
      <c r="F39" s="504">
        <f t="shared" si="0"/>
        <v>9248.25</v>
      </c>
      <c r="H39" s="403">
        <v>732.34</v>
      </c>
    </row>
    <row r="40" spans="1:8" s="410" customFormat="1" ht="83.45" customHeight="1" x14ac:dyDescent="0.25">
      <c r="A40" s="500">
        <v>18</v>
      </c>
      <c r="B40" s="501">
        <f>Detailed!I234</f>
        <v>74.400000000000006</v>
      </c>
      <c r="C40" s="502" t="s">
        <v>355</v>
      </c>
      <c r="D40" s="501">
        <f>[1]building!$C$332</f>
        <v>508.75</v>
      </c>
      <c r="E40" s="503" t="s">
        <v>22</v>
      </c>
      <c r="F40" s="504">
        <f t="shared" si="0"/>
        <v>37851</v>
      </c>
      <c r="H40" s="403">
        <v>425.15</v>
      </c>
    </row>
    <row r="41" spans="1:8" s="410" customFormat="1" ht="96.6" customHeight="1" x14ac:dyDescent="0.25">
      <c r="A41" s="500">
        <v>19</v>
      </c>
      <c r="B41" s="501">
        <f>Detailed!I238</f>
        <v>129.6</v>
      </c>
      <c r="C41" s="502" t="s">
        <v>633</v>
      </c>
      <c r="D41" s="501">
        <f>[1]building!$C$338</f>
        <v>441.17</v>
      </c>
      <c r="E41" s="503" t="s">
        <v>22</v>
      </c>
      <c r="F41" s="504">
        <f t="shared" si="0"/>
        <v>57175.631999999998</v>
      </c>
      <c r="H41" s="403">
        <v>371.67</v>
      </c>
    </row>
    <row r="42" spans="1:8" s="477" customFormat="1" ht="99.75" hidden="1" customHeight="1" x14ac:dyDescent="0.25">
      <c r="A42" s="510">
        <v>20</v>
      </c>
      <c r="B42" s="511"/>
      <c r="C42" s="512" t="s">
        <v>671</v>
      </c>
      <c r="D42" s="511">
        <f>[1]building!$C$339</f>
        <v>3682.6</v>
      </c>
      <c r="E42" s="513" t="s">
        <v>21</v>
      </c>
      <c r="F42" s="514">
        <f t="shared" si="0"/>
        <v>0</v>
      </c>
      <c r="H42" s="476">
        <v>3217.03</v>
      </c>
    </row>
    <row r="43" spans="1:8" s="410" customFormat="1" ht="141.75" x14ac:dyDescent="0.25">
      <c r="A43" s="500">
        <v>20</v>
      </c>
      <c r="B43" s="501">
        <f>Detailed!I260</f>
        <v>540.70000000000005</v>
      </c>
      <c r="C43" s="515" t="s">
        <v>756</v>
      </c>
      <c r="D43" s="501">
        <f>[1]building!$C$341</f>
        <v>1217.77</v>
      </c>
      <c r="E43" s="503" t="s">
        <v>22</v>
      </c>
      <c r="F43" s="504">
        <f t="shared" si="0"/>
        <v>658448.23900000006</v>
      </c>
      <c r="H43" s="403">
        <v>1033.8900000000001</v>
      </c>
    </row>
    <row r="44" spans="1:8" s="410" customFormat="1" ht="81" customHeight="1" x14ac:dyDescent="0.25">
      <c r="A44" s="500">
        <v>21</v>
      </c>
      <c r="B44" s="501">
        <f>Detailed!I310</f>
        <v>455.9</v>
      </c>
      <c r="C44" s="502" t="s">
        <v>41</v>
      </c>
      <c r="D44" s="501">
        <f>[1]building!$C$343</f>
        <v>249.97</v>
      </c>
      <c r="E44" s="503" t="s">
        <v>22</v>
      </c>
      <c r="F44" s="504">
        <f t="shared" si="0"/>
        <v>113961.32299999999</v>
      </c>
      <c r="H44" s="403">
        <v>209.74</v>
      </c>
    </row>
    <row r="45" spans="1:8" s="410" customFormat="1" ht="81.599999999999994" customHeight="1" x14ac:dyDescent="0.25">
      <c r="A45" s="500">
        <v>22</v>
      </c>
      <c r="B45" s="501">
        <f>Detailed!I324</f>
        <v>154.30000000000001</v>
      </c>
      <c r="C45" s="502" t="s">
        <v>218</v>
      </c>
      <c r="D45" s="501">
        <f>[1]building!$C$344</f>
        <v>256.05</v>
      </c>
      <c r="E45" s="503" t="s">
        <v>22</v>
      </c>
      <c r="F45" s="504">
        <f t="shared" si="0"/>
        <v>39508.515000000007</v>
      </c>
      <c r="H45" s="403">
        <v>215.59</v>
      </c>
    </row>
    <row r="46" spans="1:8" s="410" customFormat="1" ht="80.45" customHeight="1" x14ac:dyDescent="0.25">
      <c r="A46" s="500">
        <v>23</v>
      </c>
      <c r="B46" s="501">
        <f>Detailed!I360</f>
        <v>100.6</v>
      </c>
      <c r="C46" s="502" t="s">
        <v>62</v>
      </c>
      <c r="D46" s="501">
        <f>[1]building!$C$345</f>
        <v>286.47000000000003</v>
      </c>
      <c r="E46" s="503" t="s">
        <v>22</v>
      </c>
      <c r="F46" s="504">
        <f t="shared" si="0"/>
        <v>28818.882000000001</v>
      </c>
      <c r="H46" s="403">
        <v>239.22</v>
      </c>
    </row>
    <row r="47" spans="1:8" s="410" customFormat="1" ht="141.6" customHeight="1" x14ac:dyDescent="0.25">
      <c r="A47" s="500">
        <v>24</v>
      </c>
      <c r="B47" s="501">
        <f>Detailed!I365</f>
        <v>67</v>
      </c>
      <c r="C47" s="502" t="s">
        <v>524</v>
      </c>
      <c r="D47" s="501">
        <f>[1]building!$C$323</f>
        <v>69.599999999999994</v>
      </c>
      <c r="E47" s="503" t="s">
        <v>11</v>
      </c>
      <c r="F47" s="504">
        <f t="shared" si="0"/>
        <v>4663.2</v>
      </c>
      <c r="H47" s="403"/>
    </row>
    <row r="48" spans="1:8" s="410" customFormat="1" ht="65.45" customHeight="1" x14ac:dyDescent="0.25">
      <c r="A48" s="500">
        <v>25</v>
      </c>
      <c r="B48" s="501">
        <f>Detailed!I372</f>
        <v>809.1</v>
      </c>
      <c r="C48" s="502" t="s">
        <v>125</v>
      </c>
      <c r="D48" s="501">
        <f>[1]building!$C$357</f>
        <v>70.150000000000006</v>
      </c>
      <c r="E48" s="503" t="s">
        <v>11</v>
      </c>
      <c r="F48" s="504">
        <f t="shared" si="0"/>
        <v>56758.365000000005</v>
      </c>
      <c r="H48" s="403">
        <v>54.5</v>
      </c>
    </row>
    <row r="49" spans="1:8" s="410" customFormat="1" ht="80.45" customHeight="1" x14ac:dyDescent="0.25">
      <c r="A49" s="500">
        <v>26</v>
      </c>
      <c r="B49" s="501">
        <f>Detailed!I378</f>
        <v>220.4</v>
      </c>
      <c r="C49" s="502" t="s">
        <v>690</v>
      </c>
      <c r="D49" s="501">
        <f>[1]building!$C$555</f>
        <v>274.74</v>
      </c>
      <c r="E49" s="503" t="s">
        <v>22</v>
      </c>
      <c r="F49" s="504">
        <f t="shared" si="0"/>
        <v>60552.696000000004</v>
      </c>
      <c r="H49" s="403">
        <v>233.71</v>
      </c>
    </row>
    <row r="50" spans="1:8" s="410" customFormat="1" ht="142.15" customHeight="1" x14ac:dyDescent="0.25">
      <c r="A50" s="500">
        <v>27</v>
      </c>
      <c r="B50" s="501"/>
      <c r="C50" s="502" t="s">
        <v>721</v>
      </c>
      <c r="D50" s="501"/>
      <c r="E50" s="503"/>
      <c r="F50" s="504"/>
      <c r="H50" s="403"/>
    </row>
    <row r="51" spans="1:8" s="410" customFormat="1" ht="21.95" customHeight="1" x14ac:dyDescent="0.25">
      <c r="A51" s="500"/>
      <c r="B51" s="501">
        <f>Detailed!I387</f>
        <v>23.1</v>
      </c>
      <c r="C51" s="502" t="s">
        <v>135</v>
      </c>
      <c r="D51" s="501">
        <f>[1]building!$C$469</f>
        <v>1613.35</v>
      </c>
      <c r="E51" s="503" t="s">
        <v>22</v>
      </c>
      <c r="F51" s="504">
        <f t="shared" si="0"/>
        <v>37268.385000000002</v>
      </c>
      <c r="H51" s="403">
        <v>1330.87</v>
      </c>
    </row>
    <row r="52" spans="1:8" s="410" customFormat="1" ht="142.9" customHeight="1" x14ac:dyDescent="0.25">
      <c r="A52" s="500">
        <v>28</v>
      </c>
      <c r="B52" s="501"/>
      <c r="C52" s="508" t="s">
        <v>722</v>
      </c>
      <c r="D52" s="501"/>
      <c r="E52" s="503"/>
      <c r="F52" s="504"/>
      <c r="H52" s="403"/>
    </row>
    <row r="53" spans="1:8" s="410" customFormat="1" ht="24" customHeight="1" x14ac:dyDescent="0.25">
      <c r="A53" s="500"/>
      <c r="B53" s="501">
        <f>Detailed!I392</f>
        <v>2.2000000000000002</v>
      </c>
      <c r="C53" s="508" t="s">
        <v>483</v>
      </c>
      <c r="D53" s="501">
        <f>[1]building!$C$495</f>
        <v>2941.69</v>
      </c>
      <c r="E53" s="503" t="s">
        <v>22</v>
      </c>
      <c r="F53" s="504">
        <f t="shared" si="0"/>
        <v>6471.7180000000008</v>
      </c>
      <c r="H53" s="403">
        <v>2412.2800000000002</v>
      </c>
    </row>
    <row r="54" spans="1:8" s="410" customFormat="1" ht="24" customHeight="1" x14ac:dyDescent="0.25">
      <c r="A54" s="500"/>
      <c r="B54" s="501">
        <f>Detailed!I396</f>
        <v>3.3</v>
      </c>
      <c r="C54" s="508" t="s">
        <v>484</v>
      </c>
      <c r="D54" s="501">
        <f>[1]building!$C$496</f>
        <v>2950.53</v>
      </c>
      <c r="E54" s="503" t="s">
        <v>22</v>
      </c>
      <c r="F54" s="504">
        <f t="shared" si="0"/>
        <v>9736.7489999999998</v>
      </c>
      <c r="H54" s="403">
        <v>2418.94</v>
      </c>
    </row>
    <row r="55" spans="1:8" s="410" customFormat="1" ht="24" customHeight="1" x14ac:dyDescent="0.25">
      <c r="A55" s="500"/>
      <c r="B55" s="501">
        <f>Detailed!I400</f>
        <v>0.6</v>
      </c>
      <c r="C55" s="508" t="s">
        <v>485</v>
      </c>
      <c r="D55" s="501">
        <f>[1]building!$C$498</f>
        <v>2968.21</v>
      </c>
      <c r="E55" s="503" t="s">
        <v>22</v>
      </c>
      <c r="F55" s="504">
        <f t="shared" si="0"/>
        <v>1780.9259999999999</v>
      </c>
      <c r="H55" s="403">
        <v>2432.2600000000002</v>
      </c>
    </row>
    <row r="56" spans="1:8" s="410" customFormat="1" ht="86.25" customHeight="1" x14ac:dyDescent="0.25">
      <c r="A56" s="500">
        <v>29</v>
      </c>
      <c r="B56" s="501"/>
      <c r="C56" s="508" t="s">
        <v>715</v>
      </c>
      <c r="D56" s="501"/>
      <c r="E56" s="503"/>
      <c r="F56" s="504"/>
      <c r="H56" s="403"/>
    </row>
    <row r="57" spans="1:8" s="410" customFormat="1" ht="24" customHeight="1" x14ac:dyDescent="0.25">
      <c r="A57" s="500"/>
      <c r="B57" s="501">
        <f>Detailed!I409</f>
        <v>0.6</v>
      </c>
      <c r="C57" s="508" t="s">
        <v>484</v>
      </c>
      <c r="D57" s="501">
        <f>[1]Data!$K$693</f>
        <v>491.85</v>
      </c>
      <c r="E57" s="503" t="s">
        <v>22</v>
      </c>
      <c r="F57" s="504">
        <f t="shared" si="0"/>
        <v>295.11</v>
      </c>
      <c r="H57" s="403">
        <v>488.93</v>
      </c>
    </row>
    <row r="58" spans="1:8" s="410" customFormat="1" ht="24" customHeight="1" x14ac:dyDescent="0.25">
      <c r="A58" s="500"/>
      <c r="B58" s="501">
        <f>Detailed!I416</f>
        <v>4</v>
      </c>
      <c r="C58" s="508" t="s">
        <v>486</v>
      </c>
      <c r="D58" s="501">
        <f>[1]Data!$K$694</f>
        <v>499.77</v>
      </c>
      <c r="E58" s="503" t="s">
        <v>22</v>
      </c>
      <c r="F58" s="504">
        <f t="shared" si="0"/>
        <v>1999.08</v>
      </c>
      <c r="H58" s="403">
        <v>494.9</v>
      </c>
    </row>
    <row r="59" spans="1:8" s="410" customFormat="1" ht="24" customHeight="1" x14ac:dyDescent="0.25">
      <c r="A59" s="500"/>
      <c r="B59" s="501">
        <f>Detailed!I420</f>
        <v>0.2</v>
      </c>
      <c r="C59" s="508" t="s">
        <v>485</v>
      </c>
      <c r="D59" s="501">
        <f>[1]Data!$K$695</f>
        <v>507.69</v>
      </c>
      <c r="E59" s="503" t="s">
        <v>22</v>
      </c>
      <c r="F59" s="504">
        <f t="shared" si="0"/>
        <v>101.53800000000001</v>
      </c>
      <c r="H59" s="403">
        <v>500.87</v>
      </c>
    </row>
    <row r="60" spans="1:8" s="410" customFormat="1" ht="98.45" customHeight="1" x14ac:dyDescent="0.25">
      <c r="A60" s="500">
        <v>30</v>
      </c>
      <c r="B60" s="501"/>
      <c r="C60" s="509" t="s">
        <v>723</v>
      </c>
      <c r="D60" s="501"/>
      <c r="E60" s="503"/>
      <c r="F60" s="504"/>
      <c r="H60" s="403"/>
    </row>
    <row r="61" spans="1:8" s="410" customFormat="1" ht="24.95" customHeight="1" x14ac:dyDescent="0.25">
      <c r="A61" s="500"/>
      <c r="B61" s="501">
        <f>Detailed!I427</f>
        <v>0.60000000000000009</v>
      </c>
      <c r="C61" s="509" t="s">
        <v>522</v>
      </c>
      <c r="D61" s="501">
        <f>[1]building!$C$504</f>
        <v>8103.85</v>
      </c>
      <c r="E61" s="503" t="s">
        <v>21</v>
      </c>
      <c r="F61" s="504">
        <f t="shared" si="0"/>
        <v>4862.3100000000013</v>
      </c>
      <c r="H61" s="403"/>
    </row>
    <row r="62" spans="1:8" s="410" customFormat="1" ht="24.95" customHeight="1" x14ac:dyDescent="0.25">
      <c r="A62" s="500"/>
      <c r="B62" s="501">
        <f>Detailed!I430</f>
        <v>2.9700000000000001E-2</v>
      </c>
      <c r="C62" s="509" t="s">
        <v>173</v>
      </c>
      <c r="D62" s="501">
        <f>[1]building!$C$505</f>
        <v>8338.84</v>
      </c>
      <c r="E62" s="503" t="s">
        <v>21</v>
      </c>
      <c r="F62" s="504">
        <f t="shared" si="0"/>
        <v>247.66354800000002</v>
      </c>
      <c r="H62" s="403">
        <v>7314.17</v>
      </c>
    </row>
    <row r="63" spans="1:8" s="410" customFormat="1" ht="189.6" customHeight="1" x14ac:dyDescent="0.25">
      <c r="A63" s="500">
        <v>31</v>
      </c>
      <c r="B63" s="501"/>
      <c r="C63" s="507" t="s">
        <v>174</v>
      </c>
      <c r="D63" s="501"/>
      <c r="E63" s="503"/>
      <c r="F63" s="504"/>
      <c r="H63" s="403"/>
    </row>
    <row r="64" spans="1:8" s="410" customFormat="1" ht="34.9" customHeight="1" x14ac:dyDescent="0.25">
      <c r="A64" s="500"/>
      <c r="B64" s="501">
        <f>Detailed!I446</f>
        <v>26.4</v>
      </c>
      <c r="C64" s="516" t="s">
        <v>512</v>
      </c>
      <c r="D64" s="501">
        <f>[1]building!$C$591</f>
        <v>1132.49</v>
      </c>
      <c r="E64" s="503" t="s">
        <v>22</v>
      </c>
      <c r="F64" s="504">
        <f t="shared" si="0"/>
        <v>29897.735999999997</v>
      </c>
      <c r="H64" s="403">
        <v>782.8</v>
      </c>
    </row>
    <row r="65" spans="1:8" s="410" customFormat="1" ht="51" customHeight="1" x14ac:dyDescent="0.25">
      <c r="A65" s="500">
        <v>32</v>
      </c>
      <c r="B65" s="501"/>
      <c r="C65" s="507" t="s">
        <v>645</v>
      </c>
      <c r="D65" s="501"/>
      <c r="E65" s="503"/>
      <c r="F65" s="504"/>
      <c r="H65" s="403"/>
    </row>
    <row r="66" spans="1:8" s="410" customFormat="1" ht="25.15" customHeight="1" x14ac:dyDescent="0.25">
      <c r="A66" s="500"/>
      <c r="B66" s="501">
        <f>Detailed!I456</f>
        <v>27</v>
      </c>
      <c r="C66" s="508" t="s">
        <v>604</v>
      </c>
      <c r="D66" s="501">
        <f>[1]Data!$K$3599</f>
        <v>676.5</v>
      </c>
      <c r="E66" s="503" t="s">
        <v>10</v>
      </c>
      <c r="F66" s="504">
        <f t="shared" si="0"/>
        <v>18265.5</v>
      </c>
      <c r="H66" s="403"/>
    </row>
    <row r="67" spans="1:8" s="410" customFormat="1" ht="25.15" customHeight="1" x14ac:dyDescent="0.25">
      <c r="A67" s="500"/>
      <c r="B67" s="501">
        <f>Detailed!I460</f>
        <v>15</v>
      </c>
      <c r="C67" s="508" t="s">
        <v>607</v>
      </c>
      <c r="D67" s="501">
        <f>[1]Data!$K$3601</f>
        <v>1340.46</v>
      </c>
      <c r="E67" s="503" t="s">
        <v>10</v>
      </c>
      <c r="F67" s="504">
        <f t="shared" si="0"/>
        <v>20106.900000000001</v>
      </c>
      <c r="H67" s="403"/>
    </row>
    <row r="68" spans="1:8" s="410" customFormat="1" ht="409.35" customHeight="1" x14ac:dyDescent="0.25">
      <c r="A68" s="500">
        <v>33</v>
      </c>
      <c r="B68" s="501">
        <f>Detailed!I471</f>
        <v>36.799999999999997</v>
      </c>
      <c r="C68" s="517" t="s">
        <v>211</v>
      </c>
      <c r="D68" s="501">
        <f>[1]building!$C$634</f>
        <v>3325</v>
      </c>
      <c r="E68" s="503" t="s">
        <v>22</v>
      </c>
      <c r="F68" s="504">
        <f t="shared" si="0"/>
        <v>122359.99999999999</v>
      </c>
      <c r="H68" s="403">
        <v>2828</v>
      </c>
    </row>
    <row r="69" spans="1:8" s="410" customFormat="1" ht="141" customHeight="1" x14ac:dyDescent="0.25">
      <c r="A69" s="500">
        <v>34</v>
      </c>
      <c r="B69" s="501">
        <f>Detailed!I510</f>
        <v>18.100000000000001</v>
      </c>
      <c r="C69" s="502" t="s">
        <v>79</v>
      </c>
      <c r="D69" s="501">
        <f>[1]building!$C$635</f>
        <v>736.8</v>
      </c>
      <c r="E69" s="503" t="s">
        <v>22</v>
      </c>
      <c r="F69" s="504">
        <f t="shared" si="0"/>
        <v>13336.08</v>
      </c>
      <c r="H69" s="403">
        <v>696.5</v>
      </c>
    </row>
    <row r="70" spans="1:8" s="410" customFormat="1" ht="173.45" customHeight="1" x14ac:dyDescent="0.25">
      <c r="A70" s="500">
        <v>35</v>
      </c>
      <c r="B70" s="501">
        <f>Detailed!I515</f>
        <v>75.900000000000006</v>
      </c>
      <c r="C70" s="502" t="s">
        <v>758</v>
      </c>
      <c r="D70" s="501">
        <f>'DATA 1'!F228</f>
        <v>1404.82655</v>
      </c>
      <c r="E70" s="503" t="s">
        <v>22</v>
      </c>
      <c r="F70" s="504">
        <f t="shared" si="0"/>
        <v>106626.335145</v>
      </c>
      <c r="H70" s="403">
        <v>1035.51</v>
      </c>
    </row>
    <row r="71" spans="1:8" s="410" customFormat="1" ht="154.9" customHeight="1" x14ac:dyDescent="0.25">
      <c r="A71" s="500">
        <v>36</v>
      </c>
      <c r="B71" s="501">
        <f>Detailed!I522</f>
        <v>207.8</v>
      </c>
      <c r="C71" s="518" t="s">
        <v>759</v>
      </c>
      <c r="D71" s="501">
        <f>[1]building!$C$660</f>
        <v>1371.98</v>
      </c>
      <c r="E71" s="503" t="s">
        <v>22</v>
      </c>
      <c r="F71" s="504">
        <f t="shared" si="0"/>
        <v>285097.44400000002</v>
      </c>
      <c r="H71" s="403">
        <v>1172.9000000000001</v>
      </c>
    </row>
    <row r="72" spans="1:8" s="410" customFormat="1" ht="83.45" customHeight="1" x14ac:dyDescent="0.25">
      <c r="A72" s="500">
        <v>37</v>
      </c>
      <c r="B72" s="501">
        <f>Detailed!I529</f>
        <v>0.16</v>
      </c>
      <c r="C72" s="502" t="s">
        <v>65</v>
      </c>
      <c r="D72" s="501">
        <f>[1]building!$C$667</f>
        <v>88735.3</v>
      </c>
      <c r="E72" s="503" t="s">
        <v>64</v>
      </c>
      <c r="F72" s="504">
        <f t="shared" si="0"/>
        <v>14197.648000000001</v>
      </c>
      <c r="H72" s="403">
        <v>69949.8</v>
      </c>
    </row>
    <row r="73" spans="1:8" s="410" customFormat="1" ht="111" customHeight="1" x14ac:dyDescent="0.25">
      <c r="A73" s="500">
        <v>38</v>
      </c>
      <c r="B73" s="501">
        <f>Detailed!I532</f>
        <v>30</v>
      </c>
      <c r="C73" s="502" t="s">
        <v>655</v>
      </c>
      <c r="D73" s="501">
        <f>700*10.05</f>
        <v>7035.0000000000009</v>
      </c>
      <c r="E73" s="503" t="s">
        <v>23</v>
      </c>
      <c r="F73" s="504">
        <f t="shared" si="0"/>
        <v>211050.00000000003</v>
      </c>
      <c r="H73" s="403">
        <v>6020</v>
      </c>
    </row>
    <row r="74" spans="1:8" s="410" customFormat="1" ht="80.45" customHeight="1" x14ac:dyDescent="0.25">
      <c r="A74" s="500">
        <v>39</v>
      </c>
      <c r="B74" s="501"/>
      <c r="C74" s="502" t="s">
        <v>66</v>
      </c>
      <c r="D74" s="501"/>
      <c r="E74" s="503"/>
      <c r="F74" s="504"/>
      <c r="H74" s="403"/>
    </row>
    <row r="75" spans="1:8" s="410" customFormat="1" ht="34.5" customHeight="1" x14ac:dyDescent="0.25">
      <c r="A75" s="500"/>
      <c r="B75" s="501">
        <f>Detailed!I539</f>
        <v>306</v>
      </c>
      <c r="C75" s="502" t="s">
        <v>620</v>
      </c>
      <c r="D75" s="501">
        <f>[1]building!$C$381</f>
        <v>232.75</v>
      </c>
      <c r="E75" s="503" t="s">
        <v>10</v>
      </c>
      <c r="F75" s="504">
        <f t="shared" si="0"/>
        <v>71221.5</v>
      </c>
      <c r="H75" s="403">
        <v>198.03</v>
      </c>
    </row>
    <row r="76" spans="1:8" s="410" customFormat="1" ht="34.5" customHeight="1" x14ac:dyDescent="0.25">
      <c r="A76" s="500"/>
      <c r="B76" s="501">
        <f>Detailed!I547</f>
        <v>846</v>
      </c>
      <c r="C76" s="502" t="s">
        <v>621</v>
      </c>
      <c r="D76" s="501">
        <f>[1]building!$C$382</f>
        <v>227.96</v>
      </c>
      <c r="E76" s="503" t="s">
        <v>10</v>
      </c>
      <c r="F76" s="504">
        <f t="shared" si="0"/>
        <v>192854.16</v>
      </c>
      <c r="H76" s="403">
        <v>193.25</v>
      </c>
    </row>
    <row r="77" spans="1:8" s="410" customFormat="1" ht="126" x14ac:dyDescent="0.25">
      <c r="A77" s="500">
        <v>40</v>
      </c>
      <c r="B77" s="501">
        <f>Detailed!I551</f>
        <v>144</v>
      </c>
      <c r="C77" s="502" t="s">
        <v>139</v>
      </c>
      <c r="D77" s="501">
        <f>[1]building!$C$406</f>
        <v>160</v>
      </c>
      <c r="E77" s="503" t="s">
        <v>23</v>
      </c>
      <c r="F77" s="504">
        <f t="shared" si="0"/>
        <v>23040</v>
      </c>
      <c r="H77" s="403">
        <v>136.69999999999999</v>
      </c>
    </row>
    <row r="78" spans="1:8" s="410" customFormat="1" ht="173.25" x14ac:dyDescent="0.25">
      <c r="A78" s="500">
        <v>41</v>
      </c>
      <c r="B78" s="501">
        <f>Detailed!I556</f>
        <v>37</v>
      </c>
      <c r="C78" s="518" t="s">
        <v>205</v>
      </c>
      <c r="D78" s="501">
        <f>[1]building!$C$404</f>
        <v>1984.89</v>
      </c>
      <c r="E78" s="503" t="s">
        <v>23</v>
      </c>
      <c r="F78" s="504">
        <f t="shared" si="0"/>
        <v>73440.930000000008</v>
      </c>
      <c r="H78" s="403">
        <v>1654.54</v>
      </c>
    </row>
    <row r="79" spans="1:8" s="410" customFormat="1" ht="129.75" customHeight="1" x14ac:dyDescent="0.25">
      <c r="A79" s="500">
        <v>42</v>
      </c>
      <c r="B79" s="501">
        <f>Detailed!I560</f>
        <v>21</v>
      </c>
      <c r="C79" s="502" t="s">
        <v>68</v>
      </c>
      <c r="D79" s="501">
        <f>[1]building!$C$668</f>
        <v>342.45</v>
      </c>
      <c r="E79" s="503" t="s">
        <v>10</v>
      </c>
      <c r="F79" s="504">
        <f t="shared" si="0"/>
        <v>7191.45</v>
      </c>
      <c r="H79" s="403">
        <v>310.89999999999998</v>
      </c>
    </row>
    <row r="80" spans="1:8" s="410" customFormat="1" ht="144.75" customHeight="1" x14ac:dyDescent="0.25">
      <c r="A80" s="500">
        <v>43</v>
      </c>
      <c r="B80" s="501"/>
      <c r="C80" s="502" t="s">
        <v>67</v>
      </c>
      <c r="D80" s="501"/>
      <c r="E80" s="503"/>
      <c r="F80" s="504"/>
      <c r="H80" s="403"/>
    </row>
    <row r="81" spans="1:8" s="410" customFormat="1" ht="35.1" customHeight="1" x14ac:dyDescent="0.25">
      <c r="A81" s="500"/>
      <c r="B81" s="501">
        <f>Detailed!I568</f>
        <v>167.2</v>
      </c>
      <c r="C81" s="502" t="s">
        <v>123</v>
      </c>
      <c r="D81" s="501">
        <f>[1]building!$C$677</f>
        <v>715.91</v>
      </c>
      <c r="E81" s="503" t="s">
        <v>10</v>
      </c>
      <c r="F81" s="504">
        <f t="shared" ref="F81:F129" si="1">B81*D81</f>
        <v>119700.15199999999</v>
      </c>
      <c r="H81" s="403">
        <v>626.17999999999995</v>
      </c>
    </row>
    <row r="82" spans="1:8" s="410" customFormat="1" ht="35.1" customHeight="1" x14ac:dyDescent="0.25">
      <c r="A82" s="500"/>
      <c r="B82" s="501">
        <f>Detailed!I576</f>
        <v>170.39999999999998</v>
      </c>
      <c r="C82" s="502" t="s">
        <v>136</v>
      </c>
      <c r="D82" s="501">
        <f>[1]building!$C$678</f>
        <v>598.61</v>
      </c>
      <c r="E82" s="503" t="s">
        <v>10</v>
      </c>
      <c r="F82" s="504">
        <f t="shared" si="1"/>
        <v>102003.14399999999</v>
      </c>
      <c r="H82" s="403">
        <v>513.38</v>
      </c>
    </row>
    <row r="83" spans="1:8" s="410" customFormat="1" ht="129" customHeight="1" x14ac:dyDescent="0.25">
      <c r="A83" s="500">
        <v>44</v>
      </c>
      <c r="B83" s="501">
        <f>Detailed!I579</f>
        <v>36</v>
      </c>
      <c r="C83" s="502" t="s">
        <v>141</v>
      </c>
      <c r="D83" s="501">
        <f>[1]building!$C$679</f>
        <v>114.45</v>
      </c>
      <c r="E83" s="503" t="s">
        <v>10</v>
      </c>
      <c r="F83" s="504">
        <f t="shared" si="1"/>
        <v>4120.2</v>
      </c>
      <c r="H83" s="403">
        <v>81.2</v>
      </c>
    </row>
    <row r="84" spans="1:8" s="410" customFormat="1" ht="197.25" customHeight="1" x14ac:dyDescent="0.25">
      <c r="A84" s="500">
        <v>45</v>
      </c>
      <c r="B84" s="501">
        <f>Detailed!I582</f>
        <v>6</v>
      </c>
      <c r="C84" s="518" t="s">
        <v>724</v>
      </c>
      <c r="D84" s="501">
        <f>[1]building!$C$868</f>
        <v>3316.02</v>
      </c>
      <c r="E84" s="503" t="s">
        <v>23</v>
      </c>
      <c r="F84" s="504">
        <f t="shared" si="1"/>
        <v>19896.12</v>
      </c>
      <c r="H84" s="403">
        <v>2910.32</v>
      </c>
    </row>
    <row r="85" spans="1:8" s="410" customFormat="1" ht="305.25" customHeight="1" x14ac:dyDescent="0.25">
      <c r="A85" s="500">
        <v>46</v>
      </c>
      <c r="B85" s="501">
        <f>Detailed!I586</f>
        <v>54</v>
      </c>
      <c r="C85" s="518" t="s">
        <v>725</v>
      </c>
      <c r="D85" s="501">
        <f>[1]building!$C$869</f>
        <v>5159.66</v>
      </c>
      <c r="E85" s="503"/>
      <c r="F85" s="504">
        <f t="shared" si="1"/>
        <v>278621.64</v>
      </c>
      <c r="H85" s="403">
        <v>4522.8100000000004</v>
      </c>
    </row>
    <row r="86" spans="1:8" s="410" customFormat="1" ht="84" customHeight="1" x14ac:dyDescent="0.25">
      <c r="A86" s="500">
        <v>47</v>
      </c>
      <c r="B86" s="501">
        <f>Detailed!I589</f>
        <v>72</v>
      </c>
      <c r="C86" s="502" t="s">
        <v>70</v>
      </c>
      <c r="D86" s="501">
        <f>[1]building!$C$896</f>
        <v>487</v>
      </c>
      <c r="E86" s="503" t="s">
        <v>23</v>
      </c>
      <c r="F86" s="504">
        <f t="shared" si="1"/>
        <v>35064</v>
      </c>
      <c r="H86" s="403">
        <v>458</v>
      </c>
    </row>
    <row r="87" spans="1:8" s="410" customFormat="1" ht="81" customHeight="1" x14ac:dyDescent="0.25">
      <c r="A87" s="500">
        <v>48</v>
      </c>
      <c r="B87" s="501">
        <f>Detailed!I592</f>
        <v>144</v>
      </c>
      <c r="C87" s="502" t="s">
        <v>77</v>
      </c>
      <c r="D87" s="501">
        <f>[1]building!$C$897</f>
        <v>439</v>
      </c>
      <c r="E87" s="503" t="s">
        <v>23</v>
      </c>
      <c r="F87" s="504">
        <f t="shared" si="1"/>
        <v>63216</v>
      </c>
      <c r="H87" s="403">
        <v>410</v>
      </c>
    </row>
    <row r="88" spans="1:8" s="410" customFormat="1" ht="110.25" x14ac:dyDescent="0.25">
      <c r="A88" s="500">
        <v>49</v>
      </c>
      <c r="B88" s="501"/>
      <c r="C88" s="502" t="s">
        <v>228</v>
      </c>
      <c r="D88" s="501"/>
      <c r="E88" s="503"/>
      <c r="F88" s="504"/>
      <c r="H88" s="403"/>
    </row>
    <row r="89" spans="1:8" s="410" customFormat="1" ht="25.5" customHeight="1" x14ac:dyDescent="0.25">
      <c r="A89" s="500"/>
      <c r="B89" s="501">
        <f>Detailed!I596</f>
        <v>54</v>
      </c>
      <c r="C89" s="502" t="s">
        <v>374</v>
      </c>
      <c r="D89" s="501">
        <f>[1]building!$C$860</f>
        <v>466.85</v>
      </c>
      <c r="E89" s="503" t="s">
        <v>10</v>
      </c>
      <c r="F89" s="504">
        <f t="shared" si="1"/>
        <v>25209.9</v>
      </c>
      <c r="H89" s="403">
        <v>341.02</v>
      </c>
    </row>
    <row r="90" spans="1:8" s="410" customFormat="1" ht="25.5" customHeight="1" x14ac:dyDescent="0.25">
      <c r="A90" s="500"/>
      <c r="B90" s="501">
        <f>Detailed!I601</f>
        <v>125</v>
      </c>
      <c r="C90" s="502" t="s">
        <v>373</v>
      </c>
      <c r="D90" s="501">
        <f>[1]building!$C$861</f>
        <v>777.86</v>
      </c>
      <c r="E90" s="503" t="s">
        <v>10</v>
      </c>
      <c r="F90" s="504">
        <f t="shared" si="1"/>
        <v>97232.5</v>
      </c>
      <c r="H90" s="403">
        <v>341.02</v>
      </c>
    </row>
    <row r="91" spans="1:8" s="410" customFormat="1" ht="101.45" customHeight="1" x14ac:dyDescent="0.25">
      <c r="A91" s="500">
        <v>50</v>
      </c>
      <c r="B91" s="501"/>
      <c r="C91" s="502" t="s">
        <v>370</v>
      </c>
      <c r="D91" s="501"/>
      <c r="E91" s="503"/>
      <c r="F91" s="504"/>
      <c r="H91" s="403"/>
    </row>
    <row r="92" spans="1:8" s="410" customFormat="1" ht="25.9" customHeight="1" x14ac:dyDescent="0.25">
      <c r="A92" s="500"/>
      <c r="B92" s="501">
        <f>Detailed!I605</f>
        <v>6</v>
      </c>
      <c r="C92" s="502" t="s">
        <v>369</v>
      </c>
      <c r="D92" s="501">
        <f>[1]building!$C$412</f>
        <v>355.52</v>
      </c>
      <c r="E92" s="503" t="s">
        <v>10</v>
      </c>
      <c r="F92" s="504">
        <f t="shared" si="1"/>
        <v>2133.12</v>
      </c>
      <c r="H92" s="403"/>
    </row>
    <row r="93" spans="1:8" s="410" customFormat="1" ht="129.75" customHeight="1" x14ac:dyDescent="0.25">
      <c r="A93" s="500">
        <v>51</v>
      </c>
      <c r="B93" s="501">
        <f>Detailed!I612</f>
        <v>27.9</v>
      </c>
      <c r="C93" s="502" t="s">
        <v>127</v>
      </c>
      <c r="D93" s="501">
        <f>[1]building!$C$359</f>
        <v>138</v>
      </c>
      <c r="E93" s="503" t="s">
        <v>22</v>
      </c>
      <c r="F93" s="504">
        <f t="shared" si="1"/>
        <v>3850.2</v>
      </c>
      <c r="H93" s="403">
        <v>120.73</v>
      </c>
    </row>
    <row r="94" spans="1:8" s="410" customFormat="1" ht="83.45" customHeight="1" x14ac:dyDescent="0.25">
      <c r="A94" s="500">
        <v>52</v>
      </c>
      <c r="B94" s="501">
        <f>Detailed!I620</f>
        <v>1003.8</v>
      </c>
      <c r="C94" s="502" t="s">
        <v>19</v>
      </c>
      <c r="D94" s="501">
        <f>[1]building!$C$1223</f>
        <v>97.5</v>
      </c>
      <c r="E94" s="503" t="s">
        <v>22</v>
      </c>
      <c r="F94" s="504">
        <f t="shared" si="1"/>
        <v>97870.5</v>
      </c>
      <c r="H94" s="403">
        <v>84.29</v>
      </c>
    </row>
    <row r="95" spans="1:8" s="410" customFormat="1" ht="83.45" customHeight="1" x14ac:dyDescent="0.25">
      <c r="A95" s="500">
        <v>53</v>
      </c>
      <c r="B95" s="501">
        <f>Detailed!I639</f>
        <v>605.70000000000005</v>
      </c>
      <c r="C95" s="502" t="s">
        <v>614</v>
      </c>
      <c r="D95" s="501">
        <f>[1]building!$C$1221</f>
        <v>90.19</v>
      </c>
      <c r="E95" s="503" t="s">
        <v>22</v>
      </c>
      <c r="F95" s="504">
        <f t="shared" si="1"/>
        <v>54628.083000000006</v>
      </c>
      <c r="H95" s="403">
        <v>77.42</v>
      </c>
    </row>
    <row r="96" spans="1:8" s="410" customFormat="1" ht="53.45" customHeight="1" x14ac:dyDescent="0.25">
      <c r="A96" s="500">
        <v>54</v>
      </c>
      <c r="B96" s="501">
        <f>Detailed!I660</f>
        <v>2627.8</v>
      </c>
      <c r="C96" s="502" t="s">
        <v>131</v>
      </c>
      <c r="D96" s="501">
        <f>'DATA 1'!F43</f>
        <v>27.160150000000002</v>
      </c>
      <c r="E96" s="503" t="s">
        <v>22</v>
      </c>
      <c r="F96" s="504">
        <f t="shared" si="1"/>
        <v>71371.442170000009</v>
      </c>
      <c r="H96" s="403">
        <v>22.28</v>
      </c>
    </row>
    <row r="97" spans="1:8" s="410" customFormat="1" ht="80.45" customHeight="1" x14ac:dyDescent="0.25">
      <c r="A97" s="500">
        <v>55</v>
      </c>
      <c r="B97" s="501">
        <f>Detailed!I710</f>
        <v>8925.2000000000007</v>
      </c>
      <c r="C97" s="502" t="s">
        <v>760</v>
      </c>
      <c r="D97" s="501">
        <f>Sheet2!F20</f>
        <v>129.07220000000001</v>
      </c>
      <c r="E97" s="503" t="s">
        <v>22</v>
      </c>
      <c r="F97" s="504">
        <f t="shared" si="1"/>
        <v>1151995.1994400001</v>
      </c>
      <c r="H97" s="403">
        <v>103.21</v>
      </c>
    </row>
    <row r="98" spans="1:8" s="410" customFormat="1" ht="80.45" customHeight="1" x14ac:dyDescent="0.25">
      <c r="A98" s="500">
        <v>56</v>
      </c>
      <c r="B98" s="501">
        <f>Detailed!I750</f>
        <v>1527.4</v>
      </c>
      <c r="C98" s="502" t="s">
        <v>761</v>
      </c>
      <c r="D98" s="501">
        <f>'DATA 1'!F30</f>
        <v>69.20150000000001</v>
      </c>
      <c r="E98" s="503" t="s">
        <v>22</v>
      </c>
      <c r="F98" s="504">
        <f t="shared" si="1"/>
        <v>105698.37110000002</v>
      </c>
      <c r="H98" s="403"/>
    </row>
    <row r="99" spans="1:8" s="410" customFormat="1" ht="111" customHeight="1" x14ac:dyDescent="0.25">
      <c r="A99" s="500">
        <v>57</v>
      </c>
      <c r="B99" s="501">
        <f>Detailed!I795</f>
        <v>4495.5</v>
      </c>
      <c r="C99" s="502" t="s">
        <v>290</v>
      </c>
      <c r="D99" s="501">
        <f>[1]Data!$K$3365</f>
        <v>165.09</v>
      </c>
      <c r="E99" s="503" t="s">
        <v>22</v>
      </c>
      <c r="F99" s="504">
        <f t="shared" si="1"/>
        <v>742162.09499999997</v>
      </c>
      <c r="H99" s="403">
        <v>141.12</v>
      </c>
    </row>
    <row r="100" spans="1:8" s="410" customFormat="1" ht="127.15" customHeight="1" x14ac:dyDescent="0.25">
      <c r="A100" s="500">
        <v>58</v>
      </c>
      <c r="B100" s="501">
        <f>Detailed!I801</f>
        <v>7</v>
      </c>
      <c r="C100" s="506" t="s">
        <v>674</v>
      </c>
      <c r="D100" s="501">
        <f>[1]building!$C$709</f>
        <v>1020</v>
      </c>
      <c r="E100" s="503" t="s">
        <v>23</v>
      </c>
      <c r="F100" s="504">
        <f t="shared" si="1"/>
        <v>7140</v>
      </c>
      <c r="H100" s="403">
        <v>1000</v>
      </c>
    </row>
    <row r="101" spans="1:8" s="410" customFormat="1" ht="52.9" customHeight="1" x14ac:dyDescent="0.25">
      <c r="A101" s="500">
        <v>59</v>
      </c>
      <c r="B101" s="501">
        <f>Detailed!I804</f>
        <v>72</v>
      </c>
      <c r="C101" s="506" t="s">
        <v>222</v>
      </c>
      <c r="D101" s="501">
        <v>100</v>
      </c>
      <c r="E101" s="503" t="s">
        <v>23</v>
      </c>
      <c r="F101" s="504">
        <f t="shared" si="1"/>
        <v>7200</v>
      </c>
      <c r="H101" s="403"/>
    </row>
    <row r="102" spans="1:8" s="410" customFormat="1" ht="96.6" customHeight="1" x14ac:dyDescent="0.25">
      <c r="A102" s="500">
        <v>60</v>
      </c>
      <c r="B102" s="501">
        <f>Detailed!I809</f>
        <v>8</v>
      </c>
      <c r="C102" s="507" t="s">
        <v>676</v>
      </c>
      <c r="D102" s="501">
        <v>1875</v>
      </c>
      <c r="E102" s="503" t="s">
        <v>137</v>
      </c>
      <c r="F102" s="504">
        <f t="shared" si="1"/>
        <v>15000</v>
      </c>
      <c r="H102" s="403">
        <v>1800</v>
      </c>
    </row>
    <row r="103" spans="1:8" s="410" customFormat="1" ht="18" customHeight="1" x14ac:dyDescent="0.25">
      <c r="A103" s="500"/>
      <c r="B103" s="501"/>
      <c r="C103" s="507" t="s">
        <v>677</v>
      </c>
      <c r="D103" s="501"/>
      <c r="E103" s="503"/>
      <c r="F103" s="504"/>
      <c r="H103" s="403"/>
    </row>
    <row r="104" spans="1:8" s="410" customFormat="1" ht="145.15" customHeight="1" x14ac:dyDescent="0.25">
      <c r="A104" s="500">
        <v>61</v>
      </c>
      <c r="B104" s="501">
        <f>Detailed!I813</f>
        <v>4</v>
      </c>
      <c r="C104" s="502" t="s">
        <v>142</v>
      </c>
      <c r="D104" s="501">
        <f>[1]building!$C$704</f>
        <v>2050.56</v>
      </c>
      <c r="E104" s="503" t="s">
        <v>23</v>
      </c>
      <c r="F104" s="504">
        <f t="shared" si="1"/>
        <v>8202.24</v>
      </c>
      <c r="H104" s="403">
        <v>1769.16</v>
      </c>
    </row>
    <row r="105" spans="1:8" s="410" customFormat="1" ht="189.6" customHeight="1" x14ac:dyDescent="0.25">
      <c r="A105" s="500">
        <v>62</v>
      </c>
      <c r="B105" s="501">
        <f>Detailed!I827</f>
        <v>236.7</v>
      </c>
      <c r="C105" s="502" t="s">
        <v>124</v>
      </c>
      <c r="D105" s="501">
        <f>[1]building!$C$669</f>
        <v>397.37</v>
      </c>
      <c r="E105" s="503" t="s">
        <v>22</v>
      </c>
      <c r="F105" s="504">
        <f t="shared" si="1"/>
        <v>94057.478999999992</v>
      </c>
      <c r="H105" s="403">
        <v>353.57</v>
      </c>
    </row>
    <row r="106" spans="1:8" s="410" customFormat="1" ht="66" customHeight="1" x14ac:dyDescent="0.25">
      <c r="A106" s="500">
        <v>63</v>
      </c>
      <c r="B106" s="501">
        <f>Detailed!I836</f>
        <v>50</v>
      </c>
      <c r="C106" s="502" t="s">
        <v>72</v>
      </c>
      <c r="D106" s="501">
        <f>[2]Elec.Data!$K$3135</f>
        <v>509.53</v>
      </c>
      <c r="E106" s="503" t="s">
        <v>23</v>
      </c>
      <c r="F106" s="504">
        <f t="shared" si="1"/>
        <v>25476.5</v>
      </c>
      <c r="H106" s="403">
        <v>462</v>
      </c>
    </row>
    <row r="107" spans="1:8" s="410" customFormat="1" ht="64.900000000000006" customHeight="1" x14ac:dyDescent="0.25">
      <c r="A107" s="500">
        <v>64</v>
      </c>
      <c r="B107" s="501"/>
      <c r="C107" s="502" t="s">
        <v>71</v>
      </c>
      <c r="D107" s="501"/>
      <c r="E107" s="503"/>
      <c r="F107" s="504"/>
      <c r="H107" s="403"/>
    </row>
    <row r="108" spans="1:8" s="410" customFormat="1" ht="25.15" customHeight="1" x14ac:dyDescent="0.25">
      <c r="A108" s="500"/>
      <c r="B108" s="501">
        <f>Detailed!I847</f>
        <v>106</v>
      </c>
      <c r="C108" s="502" t="s">
        <v>118</v>
      </c>
      <c r="D108" s="501">
        <v>170</v>
      </c>
      <c r="E108" s="503" t="s">
        <v>23</v>
      </c>
      <c r="F108" s="504">
        <f t="shared" si="1"/>
        <v>18020</v>
      </c>
      <c r="H108" s="403">
        <v>170</v>
      </c>
    </row>
    <row r="109" spans="1:8" s="410" customFormat="1" ht="25.15" customHeight="1" x14ac:dyDescent="0.25">
      <c r="A109" s="500"/>
      <c r="B109" s="501">
        <f>Detailed!I850</f>
        <v>72</v>
      </c>
      <c r="C109" s="502" t="s">
        <v>710</v>
      </c>
      <c r="D109" s="501">
        <v>135</v>
      </c>
      <c r="E109" s="503" t="s">
        <v>23</v>
      </c>
      <c r="F109" s="504">
        <f t="shared" si="1"/>
        <v>9720</v>
      </c>
      <c r="H109" s="403">
        <v>81</v>
      </c>
    </row>
    <row r="110" spans="1:8" s="410" customFormat="1" ht="96.6" customHeight="1" x14ac:dyDescent="0.25">
      <c r="A110" s="500">
        <v>65</v>
      </c>
      <c r="B110" s="501">
        <f>Detailed!I859</f>
        <v>23</v>
      </c>
      <c r="C110" s="502" t="s">
        <v>675</v>
      </c>
      <c r="D110" s="501">
        <f>[2]Elec.Data!$K$3767</f>
        <v>1552.7</v>
      </c>
      <c r="E110" s="503" t="s">
        <v>23</v>
      </c>
      <c r="F110" s="504">
        <f t="shared" si="1"/>
        <v>35712.1</v>
      </c>
      <c r="H110" s="403">
        <v>1283.8</v>
      </c>
    </row>
    <row r="111" spans="1:8" s="410" customFormat="1" ht="67.150000000000006" customHeight="1" x14ac:dyDescent="0.25">
      <c r="A111" s="500">
        <v>66</v>
      </c>
      <c r="B111" s="501">
        <f>Detailed!I868</f>
        <v>23</v>
      </c>
      <c r="C111" s="502" t="s">
        <v>42</v>
      </c>
      <c r="D111" s="501">
        <f>[2]Elec.Data!$K$3277</f>
        <v>571</v>
      </c>
      <c r="E111" s="503" t="s">
        <v>23</v>
      </c>
      <c r="F111" s="504">
        <f t="shared" si="1"/>
        <v>13133</v>
      </c>
      <c r="H111" s="403">
        <v>467</v>
      </c>
    </row>
    <row r="112" spans="1:8" s="410" customFormat="1" ht="141.75" x14ac:dyDescent="0.25">
      <c r="A112" s="500">
        <v>67</v>
      </c>
      <c r="B112" s="501">
        <f>Detailed!I872</f>
        <v>8</v>
      </c>
      <c r="C112" s="502" t="s">
        <v>138</v>
      </c>
      <c r="D112" s="501">
        <f>[2]Elec.Data!$R$3638</f>
        <v>3367</v>
      </c>
      <c r="E112" s="503" t="s">
        <v>23</v>
      </c>
      <c r="F112" s="504">
        <f t="shared" si="1"/>
        <v>26936</v>
      </c>
      <c r="H112" s="403">
        <v>2993.0033333333331</v>
      </c>
    </row>
    <row r="113" spans="1:8" s="410" customFormat="1" ht="129.6" customHeight="1" x14ac:dyDescent="0.25">
      <c r="A113" s="500">
        <v>68</v>
      </c>
      <c r="B113" s="501">
        <f>Detailed!I883</f>
        <v>55</v>
      </c>
      <c r="C113" s="502" t="s">
        <v>73</v>
      </c>
      <c r="D113" s="501">
        <f>[2]Elec.Data!$K$3790</f>
        <v>691.5</v>
      </c>
      <c r="E113" s="503" t="s">
        <v>23</v>
      </c>
      <c r="F113" s="504">
        <f t="shared" si="1"/>
        <v>38032.5</v>
      </c>
      <c r="H113" s="403">
        <v>635</v>
      </c>
    </row>
    <row r="114" spans="1:8" s="410" customFormat="1" ht="37.15" customHeight="1" x14ac:dyDescent="0.25">
      <c r="A114" s="500">
        <v>69</v>
      </c>
      <c r="B114" s="501">
        <f>Detailed!I891</f>
        <v>907</v>
      </c>
      <c r="C114" s="502" t="s">
        <v>463</v>
      </c>
      <c r="D114" s="501">
        <f>Sheet2!F39</f>
        <v>71.77</v>
      </c>
      <c r="E114" s="503" t="s">
        <v>23</v>
      </c>
      <c r="F114" s="504">
        <f t="shared" si="1"/>
        <v>65095.39</v>
      </c>
      <c r="H114" s="403"/>
    </row>
    <row r="115" spans="1:8" s="410" customFormat="1" ht="49.15" customHeight="1" x14ac:dyDescent="0.25">
      <c r="A115" s="500">
        <v>70</v>
      </c>
      <c r="B115" s="501">
        <f>Detailed!I894</f>
        <v>40</v>
      </c>
      <c r="C115" s="502" t="s">
        <v>468</v>
      </c>
      <c r="D115" s="501">
        <f>Sheet2!F48</f>
        <v>75.67</v>
      </c>
      <c r="E115" s="503" t="s">
        <v>23</v>
      </c>
      <c r="F115" s="504">
        <f t="shared" si="1"/>
        <v>3026.8</v>
      </c>
      <c r="H115" s="403"/>
    </row>
    <row r="116" spans="1:8" s="410" customFormat="1" ht="51.6" customHeight="1" x14ac:dyDescent="0.25">
      <c r="A116" s="500">
        <v>71</v>
      </c>
      <c r="B116" s="501">
        <f>Detailed!I899</f>
        <v>360</v>
      </c>
      <c r="C116" s="502" t="s">
        <v>511</v>
      </c>
      <c r="D116" s="501">
        <f>Sheet2!F30</f>
        <v>95.87</v>
      </c>
      <c r="E116" s="503" t="s">
        <v>23</v>
      </c>
      <c r="F116" s="504">
        <f t="shared" si="1"/>
        <v>34513.200000000004</v>
      </c>
      <c r="H116" s="403"/>
    </row>
    <row r="117" spans="1:8" s="410" customFormat="1" ht="79.900000000000006" customHeight="1" x14ac:dyDescent="0.25">
      <c r="A117" s="500">
        <v>72</v>
      </c>
      <c r="B117" s="501">
        <f>Detailed!I906</f>
        <v>30</v>
      </c>
      <c r="C117" s="502" t="s">
        <v>517</v>
      </c>
      <c r="D117" s="501">
        <f>[2]Elec.Data!$K$3154</f>
        <v>916</v>
      </c>
      <c r="E117" s="503" t="s">
        <v>23</v>
      </c>
      <c r="F117" s="504">
        <f t="shared" si="1"/>
        <v>27480</v>
      </c>
      <c r="H117" s="403">
        <v>1238</v>
      </c>
    </row>
    <row r="118" spans="1:8" s="410" customFormat="1" ht="66" customHeight="1" x14ac:dyDescent="0.25">
      <c r="A118" s="500">
        <v>73</v>
      </c>
      <c r="B118" s="501">
        <f>Detailed!I909</f>
        <v>30</v>
      </c>
      <c r="C118" s="502" t="s">
        <v>225</v>
      </c>
      <c r="D118" s="501">
        <f>[2]Elec.Data!$K$3294</f>
        <v>25.88</v>
      </c>
      <c r="E118" s="503" t="s">
        <v>10</v>
      </c>
      <c r="F118" s="504">
        <f t="shared" si="1"/>
        <v>776.4</v>
      </c>
      <c r="H118" s="403">
        <v>21</v>
      </c>
    </row>
    <row r="119" spans="1:8" s="410" customFormat="1" ht="124.9" customHeight="1" x14ac:dyDescent="0.25">
      <c r="A119" s="500">
        <v>74</v>
      </c>
      <c r="B119" s="501">
        <f>Detailed!I913</f>
        <v>5</v>
      </c>
      <c r="C119" s="502" t="s">
        <v>226</v>
      </c>
      <c r="D119" s="501">
        <f>[2]Elec.Data!$K$3319</f>
        <v>2872</v>
      </c>
      <c r="E119" s="503" t="s">
        <v>23</v>
      </c>
      <c r="F119" s="504">
        <f t="shared" si="1"/>
        <v>14360</v>
      </c>
      <c r="H119" s="403">
        <v>2588</v>
      </c>
    </row>
    <row r="120" spans="1:8" s="410" customFormat="1" ht="189" x14ac:dyDescent="0.25">
      <c r="A120" s="500">
        <v>75</v>
      </c>
      <c r="B120" s="501">
        <f>Detailed!I916</f>
        <v>30</v>
      </c>
      <c r="C120" s="502" t="s">
        <v>762</v>
      </c>
      <c r="D120" s="501">
        <f>'DATA 1'!F209</f>
        <v>2157</v>
      </c>
      <c r="E120" s="503" t="s">
        <v>23</v>
      </c>
      <c r="F120" s="504">
        <f t="shared" si="1"/>
        <v>64710</v>
      </c>
      <c r="H120" s="403"/>
    </row>
    <row r="121" spans="1:8" s="410" customFormat="1" ht="151.15" customHeight="1" x14ac:dyDescent="0.25">
      <c r="A121" s="500">
        <v>76</v>
      </c>
      <c r="B121" s="501">
        <f>Detailed!I920</f>
        <v>234</v>
      </c>
      <c r="C121" s="502" t="s">
        <v>678</v>
      </c>
      <c r="D121" s="501">
        <f>[2]Elec.Data!$K$3975</f>
        <v>177</v>
      </c>
      <c r="E121" s="503" t="s">
        <v>10</v>
      </c>
      <c r="F121" s="504">
        <f t="shared" si="1"/>
        <v>41418</v>
      </c>
      <c r="H121" s="403"/>
    </row>
    <row r="122" spans="1:8" s="410" customFormat="1" ht="220.5" x14ac:dyDescent="0.25">
      <c r="A122" s="500">
        <v>77</v>
      </c>
      <c r="B122" s="501">
        <f>Detailed!I926</f>
        <v>1.5</v>
      </c>
      <c r="C122" s="502" t="s">
        <v>612</v>
      </c>
      <c r="D122" s="501">
        <f>[1]building!$C$452</f>
        <v>2539.0500000000002</v>
      </c>
      <c r="E122" s="503" t="s">
        <v>22</v>
      </c>
      <c r="F122" s="504">
        <f t="shared" si="1"/>
        <v>3808.5750000000003</v>
      </c>
      <c r="H122" s="403"/>
    </row>
    <row r="123" spans="1:8" s="410" customFormat="1" ht="94.5" x14ac:dyDescent="0.25">
      <c r="A123" s="500">
        <v>78</v>
      </c>
      <c r="B123" s="501">
        <f>Detailed!I931</f>
        <v>35</v>
      </c>
      <c r="C123" s="502" t="s">
        <v>241</v>
      </c>
      <c r="D123" s="501">
        <v>339.8</v>
      </c>
      <c r="E123" s="503" t="s">
        <v>10</v>
      </c>
      <c r="F123" s="504">
        <f t="shared" si="1"/>
        <v>11893</v>
      </c>
      <c r="H123" s="403">
        <v>299.8</v>
      </c>
    </row>
    <row r="124" spans="1:8" s="410" customFormat="1" ht="18" customHeight="1" x14ac:dyDescent="0.25">
      <c r="A124" s="500"/>
      <c r="B124" s="501"/>
      <c r="C124" s="502" t="s">
        <v>712</v>
      </c>
      <c r="D124" s="501"/>
      <c r="E124" s="503"/>
      <c r="F124" s="504"/>
      <c r="H124" s="398"/>
    </row>
    <row r="125" spans="1:8" s="410" customFormat="1" ht="129" customHeight="1" x14ac:dyDescent="0.25">
      <c r="A125" s="500">
        <v>79</v>
      </c>
      <c r="B125" s="501">
        <f>Detailed!I935</f>
        <v>35</v>
      </c>
      <c r="C125" s="502" t="s">
        <v>658</v>
      </c>
      <c r="D125" s="501">
        <f>[2]building!$C$1197</f>
        <v>165.4</v>
      </c>
      <c r="E125" s="503" t="s">
        <v>10</v>
      </c>
      <c r="F125" s="504">
        <f t="shared" si="1"/>
        <v>5789</v>
      </c>
      <c r="H125" s="398">
        <v>135</v>
      </c>
    </row>
    <row r="126" spans="1:8" s="410" customFormat="1" ht="96" customHeight="1" x14ac:dyDescent="0.25">
      <c r="A126" s="500">
        <v>80</v>
      </c>
      <c r="B126" s="501">
        <f>Detailed!I939</f>
        <v>2</v>
      </c>
      <c r="C126" s="502" t="s">
        <v>746</v>
      </c>
      <c r="D126" s="501">
        <v>4800</v>
      </c>
      <c r="E126" s="503" t="s">
        <v>23</v>
      </c>
      <c r="F126" s="504">
        <f t="shared" si="1"/>
        <v>9600</v>
      </c>
      <c r="H126" s="398">
        <v>4397</v>
      </c>
    </row>
    <row r="127" spans="1:8" s="410" customFormat="1" ht="18" customHeight="1" x14ac:dyDescent="0.25">
      <c r="A127" s="500"/>
      <c r="B127" s="501"/>
      <c r="C127" s="502" t="s">
        <v>747</v>
      </c>
      <c r="D127" s="501"/>
      <c r="E127" s="503"/>
      <c r="F127" s="504"/>
      <c r="H127" s="398"/>
    </row>
    <row r="128" spans="1:8" s="410" customFormat="1" ht="69" customHeight="1" x14ac:dyDescent="0.25">
      <c r="A128" s="500">
        <v>81</v>
      </c>
      <c r="B128" s="501">
        <f>Detailed!I943</f>
        <v>35</v>
      </c>
      <c r="C128" s="502" t="s">
        <v>664</v>
      </c>
      <c r="D128" s="501">
        <f>'DATA 1'!F234</f>
        <v>50.494999999999997</v>
      </c>
      <c r="E128" s="503" t="s">
        <v>23</v>
      </c>
      <c r="F128" s="504">
        <f t="shared" si="1"/>
        <v>1767.3249999999998</v>
      </c>
      <c r="H128" s="398"/>
    </row>
    <row r="129" spans="1:10" s="410" customFormat="1" ht="96.6" customHeight="1" x14ac:dyDescent="0.25">
      <c r="A129" s="500">
        <v>82</v>
      </c>
      <c r="B129" s="501">
        <f>Detailed!I949</f>
        <v>22.7</v>
      </c>
      <c r="C129" s="502" t="s">
        <v>672</v>
      </c>
      <c r="D129" s="501">
        <v>554.5</v>
      </c>
      <c r="E129" s="503" t="s">
        <v>22</v>
      </c>
      <c r="F129" s="504">
        <f t="shared" si="1"/>
        <v>12587.15</v>
      </c>
      <c r="H129" s="398"/>
    </row>
    <row r="130" spans="1:10" s="410" customFormat="1" ht="79.900000000000006" customHeight="1" x14ac:dyDescent="0.25">
      <c r="A130" s="500">
        <v>83</v>
      </c>
      <c r="B130" s="501">
        <f>Detailed!I955</f>
        <v>22.7</v>
      </c>
      <c r="C130" s="502" t="s">
        <v>659</v>
      </c>
      <c r="D130" s="501">
        <v>751.5</v>
      </c>
      <c r="E130" s="503" t="s">
        <v>22</v>
      </c>
      <c r="F130" s="504">
        <f>B130*D130</f>
        <v>17059.05</v>
      </c>
      <c r="H130" s="398"/>
    </row>
    <row r="131" spans="1:10" s="410" customFormat="1" ht="79.900000000000006" customHeight="1" x14ac:dyDescent="0.25">
      <c r="A131" s="500">
        <v>84</v>
      </c>
      <c r="B131" s="501">
        <f>Detailed!I962</f>
        <v>49.8</v>
      </c>
      <c r="C131" s="502" t="s">
        <v>683</v>
      </c>
      <c r="D131" s="501">
        <f>[1]building!$C$556</f>
        <v>405.37</v>
      </c>
      <c r="E131" s="503" t="s">
        <v>21</v>
      </c>
      <c r="F131" s="504">
        <f>B131*D131</f>
        <v>20187.425999999999</v>
      </c>
      <c r="H131" s="398"/>
    </row>
    <row r="132" spans="1:10" s="410" customFormat="1" ht="333.75" customHeight="1" x14ac:dyDescent="0.25">
      <c r="A132" s="500">
        <v>85</v>
      </c>
      <c r="B132" s="501">
        <f>Detailed!I966</f>
        <v>141.19999999999999</v>
      </c>
      <c r="C132" s="519" t="s">
        <v>763</v>
      </c>
      <c r="D132" s="501">
        <f>'DATA 1'!F252</f>
        <v>1539.14778</v>
      </c>
      <c r="E132" s="503" t="s">
        <v>22</v>
      </c>
      <c r="F132" s="504">
        <f>B132*D132</f>
        <v>217327.66653599998</v>
      </c>
      <c r="H132" s="414"/>
    </row>
    <row r="133" spans="1:10" s="410" customFormat="1" ht="70.150000000000006" customHeight="1" x14ac:dyDescent="0.25">
      <c r="A133" s="500">
        <v>86</v>
      </c>
      <c r="B133" s="501">
        <f>Detailed!I975</f>
        <v>74.900000000000006</v>
      </c>
      <c r="C133" s="502" t="s">
        <v>732</v>
      </c>
      <c r="D133" s="501">
        <f>[1]Data!$K$1350</f>
        <v>313.87</v>
      </c>
      <c r="E133" s="503" t="s">
        <v>22</v>
      </c>
      <c r="F133" s="504">
        <f>B133*D133</f>
        <v>23508.863000000001</v>
      </c>
      <c r="H133" s="414"/>
    </row>
    <row r="134" spans="1:10" s="410" customFormat="1" ht="56.45" customHeight="1" x14ac:dyDescent="0.25">
      <c r="A134" s="500">
        <v>87</v>
      </c>
      <c r="B134" s="501">
        <f>Detailed!I978</f>
        <v>1</v>
      </c>
      <c r="C134" s="502" t="s">
        <v>734</v>
      </c>
      <c r="D134" s="501">
        <v>5376</v>
      </c>
      <c r="E134" s="503" t="s">
        <v>733</v>
      </c>
      <c r="F134" s="504">
        <f>B134*D134</f>
        <v>5376</v>
      </c>
      <c r="H134" s="414">
        <f>5376/8</f>
        <v>672</v>
      </c>
    </row>
    <row r="135" spans="1:10" s="406" customFormat="1" ht="18" customHeight="1" x14ac:dyDescent="0.25">
      <c r="A135" s="520"/>
      <c r="B135" s="520"/>
      <c r="C135" s="521" t="s">
        <v>753</v>
      </c>
      <c r="D135" s="522"/>
      <c r="E135" s="521"/>
      <c r="F135" s="523">
        <f>SUM(F8:F134)</f>
        <v>6592308.068459521</v>
      </c>
      <c r="G135" s="404"/>
      <c r="H135" s="404"/>
      <c r="I135" s="405"/>
      <c r="J135" s="404"/>
    </row>
    <row r="136" spans="1:10" s="411" customFormat="1" ht="25.15" customHeight="1" x14ac:dyDescent="0.25">
      <c r="A136" s="524">
        <v>88</v>
      </c>
      <c r="B136" s="525" t="s">
        <v>18</v>
      </c>
      <c r="C136" s="526" t="s">
        <v>618</v>
      </c>
      <c r="D136" s="553" t="s">
        <v>18</v>
      </c>
      <c r="E136" s="553"/>
      <c r="F136" s="527">
        <f>F135*12%</f>
        <v>791076.96821514249</v>
      </c>
    </row>
    <row r="137" spans="1:10" s="406" customFormat="1" ht="18" customHeight="1" x14ac:dyDescent="0.25">
      <c r="A137" s="520"/>
      <c r="B137" s="520"/>
      <c r="C137" s="521" t="s">
        <v>754</v>
      </c>
      <c r="D137" s="522"/>
      <c r="E137" s="521"/>
      <c r="F137" s="523">
        <f>SUM(F135:F136)</f>
        <v>7383385.0366746634</v>
      </c>
      <c r="G137" s="404"/>
      <c r="H137" s="404"/>
      <c r="I137" s="405"/>
      <c r="J137" s="404"/>
    </row>
    <row r="138" spans="1:10" s="65" customFormat="1" ht="30.75" customHeight="1" x14ac:dyDescent="0.25">
      <c r="A138" s="500">
        <v>89</v>
      </c>
      <c r="B138" s="528" t="s">
        <v>18</v>
      </c>
      <c r="C138" s="529" t="s">
        <v>660</v>
      </c>
      <c r="D138" s="554" t="s">
        <v>18</v>
      </c>
      <c r="E138" s="554"/>
      <c r="F138" s="530">
        <v>32000</v>
      </c>
    </row>
    <row r="139" spans="1:10" s="65" customFormat="1" ht="49.9" customHeight="1" x14ac:dyDescent="0.25">
      <c r="A139" s="500">
        <v>90</v>
      </c>
      <c r="B139" s="528" t="s">
        <v>18</v>
      </c>
      <c r="C139" s="502" t="s">
        <v>764</v>
      </c>
      <c r="D139" s="554" t="s">
        <v>18</v>
      </c>
      <c r="E139" s="554"/>
      <c r="F139" s="530">
        <v>30000</v>
      </c>
    </row>
    <row r="140" spans="1:10" s="65" customFormat="1" ht="126" x14ac:dyDescent="0.25">
      <c r="A140" s="555">
        <v>91</v>
      </c>
      <c r="B140" s="554" t="s">
        <v>18</v>
      </c>
      <c r="C140" s="502" t="s">
        <v>755</v>
      </c>
      <c r="D140" s="554" t="s">
        <v>18</v>
      </c>
      <c r="E140" s="554"/>
      <c r="F140" s="547">
        <v>200000</v>
      </c>
    </row>
    <row r="141" spans="1:10" s="65" customFormat="1" ht="34.9" hidden="1" customHeight="1" x14ac:dyDescent="0.25">
      <c r="A141" s="555"/>
      <c r="B141" s="554"/>
      <c r="C141" s="502" t="s">
        <v>748</v>
      </c>
      <c r="D141" s="554"/>
      <c r="E141" s="554"/>
      <c r="F141" s="547"/>
    </row>
    <row r="142" spans="1:10" s="65" customFormat="1" ht="34.9" hidden="1" customHeight="1" x14ac:dyDescent="0.25">
      <c r="A142" s="555"/>
      <c r="B142" s="554"/>
      <c r="C142" s="502" t="s">
        <v>749</v>
      </c>
      <c r="D142" s="554"/>
      <c r="E142" s="554"/>
      <c r="F142" s="547"/>
    </row>
    <row r="143" spans="1:10" s="65" customFormat="1" ht="34.9" hidden="1" customHeight="1" x14ac:dyDescent="0.25">
      <c r="A143" s="555"/>
      <c r="B143" s="554"/>
      <c r="C143" s="502" t="s">
        <v>750</v>
      </c>
      <c r="D143" s="554"/>
      <c r="E143" s="554"/>
      <c r="F143" s="547"/>
    </row>
    <row r="144" spans="1:10" s="65" customFormat="1" ht="51" hidden="1" customHeight="1" x14ac:dyDescent="0.25">
      <c r="A144" s="555"/>
      <c r="B144" s="554"/>
      <c r="C144" s="502" t="s">
        <v>751</v>
      </c>
      <c r="D144" s="554"/>
      <c r="E144" s="554"/>
      <c r="F144" s="547"/>
    </row>
    <row r="145" spans="1:10" s="65" customFormat="1" ht="34.9" hidden="1" customHeight="1" x14ac:dyDescent="0.25">
      <c r="A145" s="555"/>
      <c r="B145" s="554"/>
      <c r="C145" s="502" t="s">
        <v>752</v>
      </c>
      <c r="D145" s="554"/>
      <c r="E145" s="554"/>
      <c r="F145" s="547"/>
    </row>
    <row r="146" spans="1:10" s="406" customFormat="1" ht="18" customHeight="1" x14ac:dyDescent="0.25">
      <c r="A146" s="520"/>
      <c r="B146" s="520"/>
      <c r="C146" s="521" t="s">
        <v>80</v>
      </c>
      <c r="D146" s="522"/>
      <c r="E146" s="521"/>
      <c r="F146" s="523">
        <f>SUM(F137:F140)</f>
        <v>7645385.0366746634</v>
      </c>
      <c r="G146" s="404"/>
      <c r="H146" s="404"/>
      <c r="I146" s="405"/>
      <c r="J146" s="404"/>
    </row>
    <row r="147" spans="1:10" s="65" customFormat="1" ht="24.95" customHeight="1" x14ac:dyDescent="0.25">
      <c r="A147" s="500">
        <v>92</v>
      </c>
      <c r="B147" s="528" t="s">
        <v>18</v>
      </c>
      <c r="C147" s="529" t="s">
        <v>81</v>
      </c>
      <c r="D147" s="554" t="s">
        <v>18</v>
      </c>
      <c r="E147" s="554"/>
      <c r="F147" s="530">
        <f>F146*1%</f>
        <v>76453.850366746643</v>
      </c>
    </row>
    <row r="148" spans="1:10" s="65" customFormat="1" ht="24.95" customHeight="1" x14ac:dyDescent="0.25">
      <c r="A148" s="500">
        <v>93</v>
      </c>
      <c r="B148" s="528" t="s">
        <v>18</v>
      </c>
      <c r="C148" s="529" t="s">
        <v>75</v>
      </c>
      <c r="D148" s="554" t="s">
        <v>18</v>
      </c>
      <c r="E148" s="554"/>
      <c r="F148" s="530">
        <f>F146*7.5%</f>
        <v>573403.87775059976</v>
      </c>
    </row>
    <row r="149" spans="1:10" s="406" customFormat="1" ht="18" customHeight="1" x14ac:dyDescent="0.25">
      <c r="A149" s="520"/>
      <c r="B149" s="520"/>
      <c r="C149" s="521" t="s">
        <v>25</v>
      </c>
      <c r="D149" s="522"/>
      <c r="E149" s="521" t="s">
        <v>32</v>
      </c>
      <c r="F149" s="523">
        <f>SUM(F146:F148)</f>
        <v>8295242.7647920102</v>
      </c>
      <c r="G149" s="405">
        <v>8297600</v>
      </c>
      <c r="H149" s="404"/>
      <c r="I149" s="405"/>
      <c r="J149" s="404"/>
    </row>
    <row r="150" spans="1:10" s="406" customFormat="1" ht="18" customHeight="1" x14ac:dyDescent="0.25">
      <c r="A150" s="520"/>
      <c r="B150" s="520"/>
      <c r="C150" s="521" t="s">
        <v>9</v>
      </c>
      <c r="D150" s="522"/>
      <c r="E150" s="521" t="s">
        <v>32</v>
      </c>
      <c r="F150" s="523">
        <v>8295300</v>
      </c>
      <c r="G150" s="404"/>
      <c r="H150" s="404"/>
      <c r="I150" s="405"/>
      <c r="J150" s="404"/>
    </row>
    <row r="151" spans="1:10" s="410" customFormat="1" ht="17.100000000000001" customHeight="1" x14ac:dyDescent="0.25">
      <c r="A151" s="407"/>
      <c r="B151" s="407"/>
      <c r="C151" s="446"/>
      <c r="D151" s="408"/>
      <c r="E151" s="446"/>
      <c r="F151" s="408"/>
      <c r="G151" s="408">
        <f>F150-G149</f>
        <v>-2300</v>
      </c>
      <c r="H151" s="412"/>
      <c r="I151" s="446"/>
      <c r="J151" s="446"/>
    </row>
    <row r="152" spans="1:10" s="410" customFormat="1" ht="17.100000000000001" customHeight="1" x14ac:dyDescent="0.25">
      <c r="A152" s="407"/>
      <c r="B152" s="407"/>
      <c r="C152" s="446"/>
      <c r="D152" s="408"/>
      <c r="E152" s="446"/>
      <c r="F152" s="408"/>
      <c r="G152" s="412"/>
      <c r="H152" s="412"/>
      <c r="I152" s="446"/>
      <c r="J152" s="446"/>
    </row>
    <row r="153" spans="1:10" s="410" customFormat="1" ht="17.100000000000001" customHeight="1" x14ac:dyDescent="0.25">
      <c r="A153" s="407"/>
      <c r="B153" s="407"/>
      <c r="C153" s="446"/>
      <c r="D153" s="408"/>
      <c r="E153" s="446"/>
      <c r="F153" s="408"/>
      <c r="G153" s="412"/>
      <c r="H153" s="412"/>
      <c r="I153" s="446"/>
      <c r="J153" s="446"/>
    </row>
    <row r="154" spans="1:10" s="410" customFormat="1" ht="17.100000000000001" customHeight="1" x14ac:dyDescent="0.25">
      <c r="A154" s="407"/>
      <c r="B154" s="407"/>
      <c r="C154" s="446"/>
      <c r="D154" s="408"/>
      <c r="E154" s="446"/>
      <c r="F154" s="408"/>
      <c r="G154" s="412"/>
      <c r="H154" s="412"/>
      <c r="I154" s="446"/>
      <c r="J154" s="446"/>
    </row>
    <row r="155" spans="1:10" s="410" customFormat="1" ht="22.5" customHeight="1" x14ac:dyDescent="0.25">
      <c r="A155" s="549" t="s">
        <v>28</v>
      </c>
      <c r="B155" s="549"/>
      <c r="C155" s="549"/>
      <c r="D155" s="548"/>
      <c r="E155" s="548"/>
      <c r="F155" s="548"/>
      <c r="H155" s="413"/>
      <c r="I155" s="413"/>
    </row>
    <row r="156" spans="1:10" s="410" customFormat="1" x14ac:dyDescent="0.25">
      <c r="D156" s="409"/>
      <c r="E156" s="449"/>
      <c r="F156" s="409"/>
    </row>
    <row r="157" spans="1:10" s="410" customFormat="1" x14ac:dyDescent="0.25">
      <c r="D157" s="409"/>
      <c r="E157" s="449"/>
      <c r="F157" s="409"/>
    </row>
    <row r="158" spans="1:10" s="410" customFormat="1" x14ac:dyDescent="0.25">
      <c r="D158" s="409"/>
      <c r="E158" s="449"/>
      <c r="F158" s="409"/>
    </row>
    <row r="159" spans="1:10" s="410" customFormat="1" x14ac:dyDescent="0.25">
      <c r="D159" s="409"/>
      <c r="E159" s="449"/>
      <c r="F159" s="409"/>
    </row>
    <row r="160" spans="1:10" s="410" customFormat="1" x14ac:dyDescent="0.25">
      <c r="D160" s="409"/>
      <c r="E160" s="449"/>
      <c r="F160" s="409"/>
    </row>
    <row r="161" spans="4:6" s="410" customFormat="1" x14ac:dyDescent="0.25">
      <c r="D161" s="409"/>
      <c r="E161" s="449"/>
      <c r="F161" s="409"/>
    </row>
    <row r="162" spans="4:6" s="410" customFormat="1" x14ac:dyDescent="0.25">
      <c r="D162" s="409"/>
      <c r="E162" s="449"/>
      <c r="F162" s="409"/>
    </row>
    <row r="163" spans="4:6" s="410" customFormat="1" x14ac:dyDescent="0.25">
      <c r="D163" s="409"/>
      <c r="E163" s="449"/>
      <c r="F163" s="409"/>
    </row>
    <row r="164" spans="4:6" s="410" customFormat="1" x14ac:dyDescent="0.25">
      <c r="D164" s="409"/>
      <c r="E164" s="449"/>
      <c r="F164" s="409"/>
    </row>
    <row r="165" spans="4:6" s="410" customFormat="1" x14ac:dyDescent="0.25">
      <c r="D165" s="409"/>
      <c r="E165" s="449"/>
      <c r="F165" s="409"/>
    </row>
    <row r="166" spans="4:6" s="410" customFormat="1" x14ac:dyDescent="0.25">
      <c r="D166" s="409"/>
      <c r="E166" s="449"/>
      <c r="F166" s="409"/>
    </row>
    <row r="167" spans="4:6" s="410" customFormat="1" x14ac:dyDescent="0.25">
      <c r="D167" s="409"/>
      <c r="E167" s="449"/>
      <c r="F167" s="409"/>
    </row>
    <row r="168" spans="4:6" s="410" customFormat="1" x14ac:dyDescent="0.25">
      <c r="D168" s="409"/>
      <c r="E168" s="449"/>
      <c r="F168" s="409"/>
    </row>
    <row r="169" spans="4:6" s="410" customFormat="1" x14ac:dyDescent="0.25">
      <c r="D169" s="409"/>
      <c r="E169" s="449"/>
      <c r="F169" s="409"/>
    </row>
    <row r="170" spans="4:6" s="410" customFormat="1" x14ac:dyDescent="0.25">
      <c r="D170" s="409"/>
      <c r="E170" s="449"/>
      <c r="F170" s="409"/>
    </row>
    <row r="171" spans="4:6" s="410" customFormat="1" x14ac:dyDescent="0.25">
      <c r="D171" s="409"/>
      <c r="E171" s="449"/>
      <c r="F171" s="409"/>
    </row>
    <row r="172" spans="4:6" s="410" customFormat="1" x14ac:dyDescent="0.25">
      <c r="D172" s="409"/>
      <c r="E172" s="449"/>
      <c r="F172" s="409"/>
    </row>
    <row r="173" spans="4:6" s="410" customFormat="1" x14ac:dyDescent="0.25">
      <c r="D173" s="409"/>
      <c r="E173" s="449"/>
      <c r="F173" s="409"/>
    </row>
    <row r="174" spans="4:6" s="410" customFormat="1" x14ac:dyDescent="0.25">
      <c r="D174" s="409"/>
      <c r="E174" s="449"/>
      <c r="F174" s="409"/>
    </row>
    <row r="175" spans="4:6" s="410" customFormat="1" x14ac:dyDescent="0.25">
      <c r="D175" s="409"/>
      <c r="E175" s="449"/>
      <c r="F175" s="409"/>
    </row>
    <row r="176" spans="4:6" s="410" customFormat="1" x14ac:dyDescent="0.25">
      <c r="D176" s="409"/>
      <c r="E176" s="449"/>
      <c r="F176" s="409"/>
    </row>
    <row r="177" spans="4:6" s="410" customFormat="1" x14ac:dyDescent="0.25">
      <c r="D177" s="409"/>
      <c r="E177" s="449"/>
      <c r="F177" s="409"/>
    </row>
    <row r="178" spans="4:6" s="410" customFormat="1" x14ac:dyDescent="0.25">
      <c r="D178" s="409"/>
      <c r="E178" s="449"/>
      <c r="F178" s="409"/>
    </row>
    <row r="179" spans="4:6" s="410" customFormat="1" x14ac:dyDescent="0.25">
      <c r="D179" s="409"/>
      <c r="E179" s="449"/>
      <c r="F179" s="409"/>
    </row>
    <row r="180" spans="4:6" s="410" customFormat="1" x14ac:dyDescent="0.25">
      <c r="D180" s="409"/>
      <c r="E180" s="449"/>
      <c r="F180" s="409"/>
    </row>
    <row r="181" spans="4:6" s="410" customFormat="1" x14ac:dyDescent="0.25">
      <c r="D181" s="409"/>
      <c r="E181" s="449"/>
      <c r="F181" s="409"/>
    </row>
    <row r="182" spans="4:6" s="410" customFormat="1" x14ac:dyDescent="0.25">
      <c r="D182" s="409"/>
      <c r="E182" s="449"/>
      <c r="F182" s="409"/>
    </row>
    <row r="183" spans="4:6" s="410" customFormat="1" x14ac:dyDescent="0.25">
      <c r="D183" s="409"/>
      <c r="E183" s="449"/>
      <c r="F183" s="409"/>
    </row>
    <row r="184" spans="4:6" s="410" customFormat="1" x14ac:dyDescent="0.25">
      <c r="D184" s="409"/>
      <c r="E184" s="449"/>
      <c r="F184" s="409"/>
    </row>
    <row r="185" spans="4:6" s="410" customFormat="1" x14ac:dyDescent="0.25">
      <c r="D185" s="409"/>
      <c r="E185" s="449"/>
      <c r="F185" s="409"/>
    </row>
    <row r="186" spans="4:6" s="410" customFormat="1" x14ac:dyDescent="0.25">
      <c r="D186" s="409"/>
      <c r="E186" s="449"/>
      <c r="F186" s="409"/>
    </row>
    <row r="187" spans="4:6" s="410" customFormat="1" x14ac:dyDescent="0.25">
      <c r="D187" s="409"/>
      <c r="E187" s="449"/>
      <c r="F187" s="409"/>
    </row>
    <row r="188" spans="4:6" s="410" customFormat="1" x14ac:dyDescent="0.25">
      <c r="D188" s="409"/>
      <c r="E188" s="449"/>
      <c r="F188" s="409"/>
    </row>
    <row r="189" spans="4:6" s="410" customFormat="1" x14ac:dyDescent="0.25">
      <c r="D189" s="409"/>
      <c r="E189" s="449"/>
      <c r="F189" s="409"/>
    </row>
    <row r="190" spans="4:6" s="410" customFormat="1" x14ac:dyDescent="0.25">
      <c r="D190" s="409"/>
      <c r="E190" s="449"/>
      <c r="F190" s="409"/>
    </row>
    <row r="191" spans="4:6" s="410" customFormat="1" x14ac:dyDescent="0.25">
      <c r="D191" s="409"/>
      <c r="E191" s="449"/>
      <c r="F191" s="409"/>
    </row>
    <row r="192" spans="4:6" s="410" customFormat="1" x14ac:dyDescent="0.25">
      <c r="D192" s="409"/>
      <c r="E192" s="449"/>
      <c r="F192" s="409"/>
    </row>
    <row r="193" spans="4:6" s="410" customFormat="1" x14ac:dyDescent="0.25">
      <c r="D193" s="409"/>
      <c r="E193" s="449"/>
      <c r="F193" s="409"/>
    </row>
    <row r="194" spans="4:6" s="410" customFormat="1" x14ac:dyDescent="0.25">
      <c r="D194" s="409"/>
      <c r="E194" s="449"/>
      <c r="F194" s="409"/>
    </row>
    <row r="195" spans="4:6" s="410" customFormat="1" x14ac:dyDescent="0.25">
      <c r="D195" s="409"/>
      <c r="E195" s="449"/>
      <c r="F195" s="409"/>
    </row>
    <row r="196" spans="4:6" s="410" customFormat="1" x14ac:dyDescent="0.25">
      <c r="D196" s="409"/>
      <c r="E196" s="449"/>
      <c r="F196" s="409"/>
    </row>
    <row r="197" spans="4:6" s="410" customFormat="1" x14ac:dyDescent="0.25">
      <c r="D197" s="409"/>
      <c r="E197" s="449"/>
      <c r="F197" s="409"/>
    </row>
    <row r="198" spans="4:6" s="410" customFormat="1" x14ac:dyDescent="0.25">
      <c r="D198" s="409"/>
      <c r="E198" s="449"/>
      <c r="F198" s="409"/>
    </row>
    <row r="199" spans="4:6" s="410" customFormat="1" x14ac:dyDescent="0.25">
      <c r="D199" s="409"/>
      <c r="E199" s="449"/>
      <c r="F199" s="409"/>
    </row>
    <row r="200" spans="4:6" s="410" customFormat="1" x14ac:dyDescent="0.25">
      <c r="D200" s="409"/>
      <c r="E200" s="449"/>
      <c r="F200" s="409"/>
    </row>
    <row r="201" spans="4:6" s="410" customFormat="1" x14ac:dyDescent="0.25">
      <c r="D201" s="409"/>
      <c r="E201" s="449"/>
      <c r="F201" s="409"/>
    </row>
    <row r="202" spans="4:6" s="410" customFormat="1" x14ac:dyDescent="0.25">
      <c r="D202" s="409"/>
      <c r="E202" s="449"/>
      <c r="F202" s="409"/>
    </row>
    <row r="203" spans="4:6" s="410" customFormat="1" x14ac:dyDescent="0.25">
      <c r="D203" s="409"/>
      <c r="E203" s="449"/>
      <c r="F203" s="409"/>
    </row>
    <row r="204" spans="4:6" s="410" customFormat="1" x14ac:dyDescent="0.25">
      <c r="D204" s="409"/>
      <c r="E204" s="449"/>
      <c r="F204" s="409"/>
    </row>
    <row r="205" spans="4:6" s="410" customFormat="1" x14ac:dyDescent="0.25">
      <c r="D205" s="409"/>
      <c r="E205" s="449"/>
      <c r="F205" s="409"/>
    </row>
    <row r="206" spans="4:6" s="410" customFormat="1" x14ac:dyDescent="0.25">
      <c r="D206" s="409"/>
      <c r="E206" s="449"/>
      <c r="F206" s="409"/>
    </row>
    <row r="207" spans="4:6" s="410" customFormat="1" x14ac:dyDescent="0.25">
      <c r="D207" s="409"/>
      <c r="E207" s="449"/>
      <c r="F207" s="409"/>
    </row>
    <row r="208" spans="4:6" s="410" customFormat="1" x14ac:dyDescent="0.25">
      <c r="D208" s="409"/>
      <c r="E208" s="449"/>
      <c r="F208" s="409"/>
    </row>
    <row r="209" spans="4:6" s="410" customFormat="1" x14ac:dyDescent="0.25">
      <c r="D209" s="409"/>
      <c r="E209" s="449"/>
      <c r="F209" s="409"/>
    </row>
    <row r="210" spans="4:6" s="410" customFormat="1" x14ac:dyDescent="0.25">
      <c r="D210" s="409"/>
      <c r="E210" s="449"/>
      <c r="F210" s="409"/>
    </row>
    <row r="211" spans="4:6" s="410" customFormat="1" x14ac:dyDescent="0.25">
      <c r="D211" s="409"/>
      <c r="E211" s="449"/>
      <c r="F211" s="409"/>
    </row>
    <row r="212" spans="4:6" s="410" customFormat="1" x14ac:dyDescent="0.25">
      <c r="D212" s="409"/>
      <c r="E212" s="449"/>
      <c r="F212" s="409"/>
    </row>
    <row r="213" spans="4:6" s="410" customFormat="1" x14ac:dyDescent="0.25">
      <c r="D213" s="409"/>
      <c r="E213" s="449"/>
      <c r="F213" s="409"/>
    </row>
    <row r="214" spans="4:6" s="410" customFormat="1" x14ac:dyDescent="0.25">
      <c r="D214" s="409"/>
      <c r="E214" s="449"/>
      <c r="F214" s="409"/>
    </row>
    <row r="215" spans="4:6" s="410" customFormat="1" x14ac:dyDescent="0.25">
      <c r="D215" s="409"/>
      <c r="E215" s="449"/>
      <c r="F215" s="409"/>
    </row>
    <row r="216" spans="4:6" s="410" customFormat="1" x14ac:dyDescent="0.25">
      <c r="D216" s="409"/>
      <c r="E216" s="449"/>
      <c r="F216" s="409"/>
    </row>
    <row r="217" spans="4:6" s="410" customFormat="1" x14ac:dyDescent="0.25">
      <c r="D217" s="409"/>
      <c r="E217" s="449"/>
      <c r="F217" s="409"/>
    </row>
    <row r="218" spans="4:6" s="410" customFormat="1" x14ac:dyDescent="0.25">
      <c r="D218" s="409"/>
      <c r="E218" s="449"/>
      <c r="F218" s="409"/>
    </row>
    <row r="219" spans="4:6" s="410" customFormat="1" x14ac:dyDescent="0.25">
      <c r="D219" s="409"/>
      <c r="E219" s="449"/>
      <c r="F219" s="409"/>
    </row>
    <row r="220" spans="4:6" s="410" customFormat="1" x14ac:dyDescent="0.25">
      <c r="D220" s="409"/>
      <c r="E220" s="449"/>
      <c r="F220" s="409"/>
    </row>
    <row r="221" spans="4:6" s="410" customFormat="1" x14ac:dyDescent="0.25">
      <c r="D221" s="409"/>
      <c r="E221" s="449"/>
      <c r="F221" s="409"/>
    </row>
  </sheetData>
  <mergeCells count="16">
    <mergeCell ref="F140:F145"/>
    <mergeCell ref="D155:F155"/>
    <mergeCell ref="A155:C155"/>
    <mergeCell ref="A1:F1"/>
    <mergeCell ref="A2:F2"/>
    <mergeCell ref="A3:C3"/>
    <mergeCell ref="B4:F4"/>
    <mergeCell ref="A5:F5"/>
    <mergeCell ref="D136:E136"/>
    <mergeCell ref="D147:E147"/>
    <mergeCell ref="D148:E148"/>
    <mergeCell ref="D138:E138"/>
    <mergeCell ref="D139:E139"/>
    <mergeCell ref="A140:A145"/>
    <mergeCell ref="B140:B145"/>
    <mergeCell ref="D140:E145"/>
  </mergeCells>
  <pageMargins left="0.5" right="0.2" top="0.5" bottom="0.5" header="0.31496062992126" footer="0.31496062992126"/>
  <pageSetup paperSize="9" scale="97" orientation="portrait" verticalDpi="300" r:id="rId1"/>
  <headerFooter>
    <oddHeader>&amp;RPage&amp;P</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F277"/>
  <sheetViews>
    <sheetView view="pageBreakPreview" topLeftCell="A212" zoomScaleSheetLayoutView="100" workbookViewId="0">
      <selection activeCell="F228" sqref="F228"/>
    </sheetView>
  </sheetViews>
  <sheetFormatPr defaultColWidth="9.7109375" defaultRowHeight="15" x14ac:dyDescent="0.25"/>
  <cols>
    <col min="1" max="2" width="9.7109375" style="13" customWidth="1"/>
    <col min="3" max="3" width="46.140625" style="13" customWidth="1"/>
    <col min="4" max="4" width="11.5703125" style="13" bestFit="1" customWidth="1"/>
    <col min="5" max="5" width="7.140625" style="13" customWidth="1"/>
    <col min="6" max="6" width="10.42578125" style="13" bestFit="1" customWidth="1"/>
    <col min="7" max="256" width="9.7109375" style="13"/>
    <col min="257" max="258" width="9.7109375" style="13" customWidth="1"/>
    <col min="259" max="259" width="38.42578125" style="13" customWidth="1"/>
    <col min="260" max="512" width="9.7109375" style="13"/>
    <col min="513" max="514" width="9.7109375" style="13" customWidth="1"/>
    <col min="515" max="515" width="38.42578125" style="13" customWidth="1"/>
    <col min="516" max="768" width="9.7109375" style="13"/>
    <col min="769" max="770" width="9.7109375" style="13" customWidth="1"/>
    <col min="771" max="771" width="38.42578125" style="13" customWidth="1"/>
    <col min="772" max="1024" width="9.7109375" style="13"/>
    <col min="1025" max="1026" width="9.7109375" style="13" customWidth="1"/>
    <col min="1027" max="1027" width="38.42578125" style="13" customWidth="1"/>
    <col min="1028" max="1280" width="9.7109375" style="13"/>
    <col min="1281" max="1282" width="9.7109375" style="13" customWidth="1"/>
    <col min="1283" max="1283" width="38.42578125" style="13" customWidth="1"/>
    <col min="1284" max="1536" width="9.7109375" style="13"/>
    <col min="1537" max="1538" width="9.7109375" style="13" customWidth="1"/>
    <col min="1539" max="1539" width="38.42578125" style="13" customWidth="1"/>
    <col min="1540" max="1792" width="9.7109375" style="13"/>
    <col min="1793" max="1794" width="9.7109375" style="13" customWidth="1"/>
    <col min="1795" max="1795" width="38.42578125" style="13" customWidth="1"/>
    <col min="1796" max="2048" width="9.7109375" style="13"/>
    <col min="2049" max="2050" width="9.7109375" style="13" customWidth="1"/>
    <col min="2051" max="2051" width="38.42578125" style="13" customWidth="1"/>
    <col min="2052" max="2304" width="9.7109375" style="13"/>
    <col min="2305" max="2306" width="9.7109375" style="13" customWidth="1"/>
    <col min="2307" max="2307" width="38.42578125" style="13" customWidth="1"/>
    <col min="2308" max="2560" width="9.7109375" style="13"/>
    <col min="2561" max="2562" width="9.7109375" style="13" customWidth="1"/>
    <col min="2563" max="2563" width="38.42578125" style="13" customWidth="1"/>
    <col min="2564" max="2816" width="9.7109375" style="13"/>
    <col min="2817" max="2818" width="9.7109375" style="13" customWidth="1"/>
    <col min="2819" max="2819" width="38.42578125" style="13" customWidth="1"/>
    <col min="2820" max="3072" width="9.7109375" style="13"/>
    <col min="3073" max="3074" width="9.7109375" style="13" customWidth="1"/>
    <col min="3075" max="3075" width="38.42578125" style="13" customWidth="1"/>
    <col min="3076" max="3328" width="9.7109375" style="13"/>
    <col min="3329" max="3330" width="9.7109375" style="13" customWidth="1"/>
    <col min="3331" max="3331" width="38.42578125" style="13" customWidth="1"/>
    <col min="3332" max="3584" width="9.7109375" style="13"/>
    <col min="3585" max="3586" width="9.7109375" style="13" customWidth="1"/>
    <col min="3587" max="3587" width="38.42578125" style="13" customWidth="1"/>
    <col min="3588" max="3840" width="9.7109375" style="13"/>
    <col min="3841" max="3842" width="9.7109375" style="13" customWidth="1"/>
    <col min="3843" max="3843" width="38.42578125" style="13" customWidth="1"/>
    <col min="3844" max="4096" width="9.7109375" style="13"/>
    <col min="4097" max="4098" width="9.7109375" style="13" customWidth="1"/>
    <col min="4099" max="4099" width="38.42578125" style="13" customWidth="1"/>
    <col min="4100" max="4352" width="9.7109375" style="13"/>
    <col min="4353" max="4354" width="9.7109375" style="13" customWidth="1"/>
    <col min="4355" max="4355" width="38.42578125" style="13" customWidth="1"/>
    <col min="4356" max="4608" width="9.7109375" style="13"/>
    <col min="4609" max="4610" width="9.7109375" style="13" customWidth="1"/>
    <col min="4611" max="4611" width="38.42578125" style="13" customWidth="1"/>
    <col min="4612" max="4864" width="9.7109375" style="13"/>
    <col min="4865" max="4866" width="9.7109375" style="13" customWidth="1"/>
    <col min="4867" max="4867" width="38.42578125" style="13" customWidth="1"/>
    <col min="4868" max="5120" width="9.7109375" style="13"/>
    <col min="5121" max="5122" width="9.7109375" style="13" customWidth="1"/>
    <col min="5123" max="5123" width="38.42578125" style="13" customWidth="1"/>
    <col min="5124" max="5376" width="9.7109375" style="13"/>
    <col min="5377" max="5378" width="9.7109375" style="13" customWidth="1"/>
    <col min="5379" max="5379" width="38.42578125" style="13" customWidth="1"/>
    <col min="5380" max="5632" width="9.7109375" style="13"/>
    <col min="5633" max="5634" width="9.7109375" style="13" customWidth="1"/>
    <col min="5635" max="5635" width="38.42578125" style="13" customWidth="1"/>
    <col min="5636" max="5888" width="9.7109375" style="13"/>
    <col min="5889" max="5890" width="9.7109375" style="13" customWidth="1"/>
    <col min="5891" max="5891" width="38.42578125" style="13" customWidth="1"/>
    <col min="5892" max="6144" width="9.7109375" style="13"/>
    <col min="6145" max="6146" width="9.7109375" style="13" customWidth="1"/>
    <col min="6147" max="6147" width="38.42578125" style="13" customWidth="1"/>
    <col min="6148" max="6400" width="9.7109375" style="13"/>
    <col min="6401" max="6402" width="9.7109375" style="13" customWidth="1"/>
    <col min="6403" max="6403" width="38.42578125" style="13" customWidth="1"/>
    <col min="6404" max="6656" width="9.7109375" style="13"/>
    <col min="6657" max="6658" width="9.7109375" style="13" customWidth="1"/>
    <col min="6659" max="6659" width="38.42578125" style="13" customWidth="1"/>
    <col min="6660" max="6912" width="9.7109375" style="13"/>
    <col min="6913" max="6914" width="9.7109375" style="13" customWidth="1"/>
    <col min="6915" max="6915" width="38.42578125" style="13" customWidth="1"/>
    <col min="6916" max="7168" width="9.7109375" style="13"/>
    <col min="7169" max="7170" width="9.7109375" style="13" customWidth="1"/>
    <col min="7171" max="7171" width="38.42578125" style="13" customWidth="1"/>
    <col min="7172" max="7424" width="9.7109375" style="13"/>
    <col min="7425" max="7426" width="9.7109375" style="13" customWidth="1"/>
    <col min="7427" max="7427" width="38.42578125" style="13" customWidth="1"/>
    <col min="7428" max="7680" width="9.7109375" style="13"/>
    <col min="7681" max="7682" width="9.7109375" style="13" customWidth="1"/>
    <col min="7683" max="7683" width="38.42578125" style="13" customWidth="1"/>
    <col min="7684" max="7936" width="9.7109375" style="13"/>
    <col min="7937" max="7938" width="9.7109375" style="13" customWidth="1"/>
    <col min="7939" max="7939" width="38.42578125" style="13" customWidth="1"/>
    <col min="7940" max="8192" width="9.7109375" style="13"/>
    <col min="8193" max="8194" width="9.7109375" style="13" customWidth="1"/>
    <col min="8195" max="8195" width="38.42578125" style="13" customWidth="1"/>
    <col min="8196" max="8448" width="9.7109375" style="13"/>
    <col min="8449" max="8450" width="9.7109375" style="13" customWidth="1"/>
    <col min="8451" max="8451" width="38.42578125" style="13" customWidth="1"/>
    <col min="8452" max="8704" width="9.7109375" style="13"/>
    <col min="8705" max="8706" width="9.7109375" style="13" customWidth="1"/>
    <col min="8707" max="8707" width="38.42578125" style="13" customWidth="1"/>
    <col min="8708" max="8960" width="9.7109375" style="13"/>
    <col min="8961" max="8962" width="9.7109375" style="13" customWidth="1"/>
    <col min="8963" max="8963" width="38.42578125" style="13" customWidth="1"/>
    <col min="8964" max="9216" width="9.7109375" style="13"/>
    <col min="9217" max="9218" width="9.7109375" style="13" customWidth="1"/>
    <col min="9219" max="9219" width="38.42578125" style="13" customWidth="1"/>
    <col min="9220" max="9472" width="9.7109375" style="13"/>
    <col min="9473" max="9474" width="9.7109375" style="13" customWidth="1"/>
    <col min="9475" max="9475" width="38.42578125" style="13" customWidth="1"/>
    <col min="9476" max="9728" width="9.7109375" style="13"/>
    <col min="9729" max="9730" width="9.7109375" style="13" customWidth="1"/>
    <col min="9731" max="9731" width="38.42578125" style="13" customWidth="1"/>
    <col min="9732" max="9984" width="9.7109375" style="13"/>
    <col min="9985" max="9986" width="9.7109375" style="13" customWidth="1"/>
    <col min="9987" max="9987" width="38.42578125" style="13" customWidth="1"/>
    <col min="9988" max="10240" width="9.7109375" style="13"/>
    <col min="10241" max="10242" width="9.7109375" style="13" customWidth="1"/>
    <col min="10243" max="10243" width="38.42578125" style="13" customWidth="1"/>
    <col min="10244" max="10496" width="9.7109375" style="13"/>
    <col min="10497" max="10498" width="9.7109375" style="13" customWidth="1"/>
    <col min="10499" max="10499" width="38.42578125" style="13" customWidth="1"/>
    <col min="10500" max="10752" width="9.7109375" style="13"/>
    <col min="10753" max="10754" width="9.7109375" style="13" customWidth="1"/>
    <col min="10755" max="10755" width="38.42578125" style="13" customWidth="1"/>
    <col min="10756" max="11008" width="9.7109375" style="13"/>
    <col min="11009" max="11010" width="9.7109375" style="13" customWidth="1"/>
    <col min="11011" max="11011" width="38.42578125" style="13" customWidth="1"/>
    <col min="11012" max="11264" width="9.7109375" style="13"/>
    <col min="11265" max="11266" width="9.7109375" style="13" customWidth="1"/>
    <col min="11267" max="11267" width="38.42578125" style="13" customWidth="1"/>
    <col min="11268" max="11520" width="9.7109375" style="13"/>
    <col min="11521" max="11522" width="9.7109375" style="13" customWidth="1"/>
    <col min="11523" max="11523" width="38.42578125" style="13" customWidth="1"/>
    <col min="11524" max="11776" width="9.7109375" style="13"/>
    <col min="11777" max="11778" width="9.7109375" style="13" customWidth="1"/>
    <col min="11779" max="11779" width="38.42578125" style="13" customWidth="1"/>
    <col min="11780" max="12032" width="9.7109375" style="13"/>
    <col min="12033" max="12034" width="9.7109375" style="13" customWidth="1"/>
    <col min="12035" max="12035" width="38.42578125" style="13" customWidth="1"/>
    <col min="12036" max="12288" width="9.7109375" style="13"/>
    <col min="12289" max="12290" width="9.7109375" style="13" customWidth="1"/>
    <col min="12291" max="12291" width="38.42578125" style="13" customWidth="1"/>
    <col min="12292" max="12544" width="9.7109375" style="13"/>
    <col min="12545" max="12546" width="9.7109375" style="13" customWidth="1"/>
    <col min="12547" max="12547" width="38.42578125" style="13" customWidth="1"/>
    <col min="12548" max="12800" width="9.7109375" style="13"/>
    <col min="12801" max="12802" width="9.7109375" style="13" customWidth="1"/>
    <col min="12803" max="12803" width="38.42578125" style="13" customWidth="1"/>
    <col min="12804" max="13056" width="9.7109375" style="13"/>
    <col min="13057" max="13058" width="9.7109375" style="13" customWidth="1"/>
    <col min="13059" max="13059" width="38.42578125" style="13" customWidth="1"/>
    <col min="13060" max="13312" width="9.7109375" style="13"/>
    <col min="13313" max="13314" width="9.7109375" style="13" customWidth="1"/>
    <col min="13315" max="13315" width="38.42578125" style="13" customWidth="1"/>
    <col min="13316" max="13568" width="9.7109375" style="13"/>
    <col min="13569" max="13570" width="9.7109375" style="13" customWidth="1"/>
    <col min="13571" max="13571" width="38.42578125" style="13" customWidth="1"/>
    <col min="13572" max="13824" width="9.7109375" style="13"/>
    <col min="13825" max="13826" width="9.7109375" style="13" customWidth="1"/>
    <col min="13827" max="13827" width="38.42578125" style="13" customWidth="1"/>
    <col min="13828" max="14080" width="9.7109375" style="13"/>
    <col min="14081" max="14082" width="9.7109375" style="13" customWidth="1"/>
    <col min="14083" max="14083" width="38.42578125" style="13" customWidth="1"/>
    <col min="14084" max="14336" width="9.7109375" style="13"/>
    <col min="14337" max="14338" width="9.7109375" style="13" customWidth="1"/>
    <col min="14339" max="14339" width="38.42578125" style="13" customWidth="1"/>
    <col min="14340" max="14592" width="9.7109375" style="13"/>
    <col min="14593" max="14594" width="9.7109375" style="13" customWidth="1"/>
    <col min="14595" max="14595" width="38.42578125" style="13" customWidth="1"/>
    <col min="14596" max="14848" width="9.7109375" style="13"/>
    <col min="14849" max="14850" width="9.7109375" style="13" customWidth="1"/>
    <col min="14851" max="14851" width="38.42578125" style="13" customWidth="1"/>
    <col min="14852" max="15104" width="9.7109375" style="13"/>
    <col min="15105" max="15106" width="9.7109375" style="13" customWidth="1"/>
    <col min="15107" max="15107" width="38.42578125" style="13" customWidth="1"/>
    <col min="15108" max="15360" width="9.7109375" style="13"/>
    <col min="15361" max="15362" width="9.7109375" style="13" customWidth="1"/>
    <col min="15363" max="15363" width="38.42578125" style="13" customWidth="1"/>
    <col min="15364" max="15616" width="9.7109375" style="13"/>
    <col min="15617" max="15618" width="9.7109375" style="13" customWidth="1"/>
    <col min="15619" max="15619" width="38.42578125" style="13" customWidth="1"/>
    <col min="15620" max="15872" width="9.7109375" style="13"/>
    <col min="15873" max="15874" width="9.7109375" style="13" customWidth="1"/>
    <col min="15875" max="15875" width="38.42578125" style="13" customWidth="1"/>
    <col min="15876" max="16128" width="9.7109375" style="13"/>
    <col min="16129" max="16130" width="9.7109375" style="13" customWidth="1"/>
    <col min="16131" max="16131" width="38.42578125" style="13" customWidth="1"/>
    <col min="16132" max="16384" width="9.7109375" style="13"/>
  </cols>
  <sheetData>
    <row r="1" spans="1:6" s="1" customFormat="1" x14ac:dyDescent="0.25">
      <c r="A1" s="32" t="s">
        <v>76</v>
      </c>
      <c r="B1" s="32"/>
      <c r="C1" s="32"/>
      <c r="D1" s="32"/>
      <c r="E1" s="37"/>
      <c r="F1" s="32"/>
    </row>
    <row r="2" spans="1:6" s="1" customFormat="1" x14ac:dyDescent="0.25">
      <c r="C2" s="3" t="s">
        <v>304</v>
      </c>
    </row>
    <row r="3" spans="1:6" s="1" customFormat="1" x14ac:dyDescent="0.25">
      <c r="C3" s="3" t="s">
        <v>302</v>
      </c>
    </row>
    <row r="4" spans="1:6" s="1" customFormat="1" x14ac:dyDescent="0.25">
      <c r="C4" s="3" t="s">
        <v>262</v>
      </c>
    </row>
    <row r="5" spans="1:6" s="1" customFormat="1" ht="8.25" customHeight="1" x14ac:dyDescent="0.25"/>
    <row r="6" spans="1:6" s="1" customFormat="1" x14ac:dyDescent="0.25">
      <c r="A6" s="2">
        <v>1.34</v>
      </c>
      <c r="B6" s="2" t="s">
        <v>11</v>
      </c>
      <c r="C6" s="2" t="s">
        <v>303</v>
      </c>
      <c r="D6" s="2">
        <v>73.8</v>
      </c>
      <c r="E6" s="2" t="s">
        <v>11</v>
      </c>
      <c r="F6" s="14">
        <f t="shared" ref="F6:F10" si="0">A6*D6</f>
        <v>98.891999999999996</v>
      </c>
    </row>
    <row r="7" spans="1:6" s="1" customFormat="1" x14ac:dyDescent="0.25">
      <c r="A7" s="2">
        <v>0.5</v>
      </c>
      <c r="B7" s="2" t="s">
        <v>30</v>
      </c>
      <c r="C7" s="2" t="s">
        <v>34</v>
      </c>
      <c r="D7" s="2">
        <v>793.8</v>
      </c>
      <c r="E7" s="2" t="s">
        <v>30</v>
      </c>
      <c r="F7" s="14">
        <f t="shared" si="0"/>
        <v>396.9</v>
      </c>
    </row>
    <row r="8" spans="1:6" s="1" customFormat="1" x14ac:dyDescent="0.25">
      <c r="A8" s="2">
        <v>0.5</v>
      </c>
      <c r="B8" s="2" t="s">
        <v>30</v>
      </c>
      <c r="C8" s="2" t="s">
        <v>35</v>
      </c>
      <c r="D8" s="2">
        <v>648.9</v>
      </c>
      <c r="E8" s="2" t="s">
        <v>30</v>
      </c>
      <c r="F8" s="14">
        <f t="shared" si="0"/>
        <v>324.45</v>
      </c>
    </row>
    <row r="9" spans="1:6" s="1" customFormat="1" x14ac:dyDescent="0.25">
      <c r="A9" s="2">
        <v>0.8</v>
      </c>
      <c r="B9" s="2" t="s">
        <v>30</v>
      </c>
      <c r="C9" s="2" t="s">
        <v>36</v>
      </c>
      <c r="D9" s="2">
        <v>532.35</v>
      </c>
      <c r="E9" s="2" t="s">
        <v>30</v>
      </c>
      <c r="F9" s="14">
        <f t="shared" si="0"/>
        <v>425.88000000000005</v>
      </c>
    </row>
    <row r="10" spans="1:6" s="1" customFormat="1" x14ac:dyDescent="0.25">
      <c r="A10" s="2">
        <v>10</v>
      </c>
      <c r="B10" s="2" t="s">
        <v>22</v>
      </c>
      <c r="C10" s="2" t="s">
        <v>289</v>
      </c>
      <c r="D10" s="2">
        <f>4*1.05</f>
        <v>4.2</v>
      </c>
      <c r="E10" s="2" t="s">
        <v>22</v>
      </c>
      <c r="F10" s="14">
        <f t="shared" si="0"/>
        <v>42</v>
      </c>
    </row>
    <row r="11" spans="1:6" s="1" customFormat="1" x14ac:dyDescent="0.25">
      <c r="A11" s="2"/>
      <c r="B11" s="2" t="s">
        <v>37</v>
      </c>
      <c r="C11" s="2" t="s">
        <v>38</v>
      </c>
      <c r="D11" s="2" t="s">
        <v>26</v>
      </c>
      <c r="E11" s="2" t="s">
        <v>37</v>
      </c>
      <c r="F11" s="2">
        <v>2.6</v>
      </c>
    </row>
    <row r="12" spans="1:6" s="1" customFormat="1" ht="3.75" customHeight="1" x14ac:dyDescent="0.25">
      <c r="A12" s="2"/>
      <c r="B12" s="2"/>
      <c r="C12" s="2"/>
      <c r="D12" s="2"/>
      <c r="E12" s="2"/>
      <c r="F12" s="2"/>
    </row>
    <row r="13" spans="1:6" s="1" customFormat="1" x14ac:dyDescent="0.25">
      <c r="A13" s="2"/>
      <c r="B13" s="2"/>
      <c r="C13" s="2" t="s">
        <v>39</v>
      </c>
      <c r="D13" s="2"/>
      <c r="E13" s="2"/>
      <c r="F13" s="2">
        <f>SUM(F6:F12)</f>
        <v>1290.722</v>
      </c>
    </row>
    <row r="14" spans="1:6" s="1" customFormat="1" ht="6.75" customHeight="1" x14ac:dyDescent="0.25">
      <c r="A14" s="2"/>
      <c r="B14" s="2"/>
      <c r="C14" s="2"/>
      <c r="D14" s="2"/>
      <c r="E14" s="2"/>
      <c r="F14" s="2"/>
    </row>
    <row r="15" spans="1:6" s="3" customFormat="1" x14ac:dyDescent="0.25">
      <c r="A15" s="4"/>
      <c r="B15" s="4"/>
      <c r="C15" s="4" t="s">
        <v>40</v>
      </c>
      <c r="D15" s="4"/>
      <c r="E15" s="4"/>
      <c r="F15" s="4">
        <f>F13/10</f>
        <v>129.07220000000001</v>
      </c>
    </row>
    <row r="16" spans="1:6" s="1" customFormat="1" x14ac:dyDescent="0.25">
      <c r="A16" s="2"/>
      <c r="B16" s="2"/>
      <c r="C16" s="2"/>
      <c r="D16" s="2"/>
      <c r="E16" s="2"/>
      <c r="F16" s="2"/>
    </row>
    <row r="17" spans="1:6" s="1" customFormat="1" x14ac:dyDescent="0.25">
      <c r="C17" s="3" t="s">
        <v>744</v>
      </c>
    </row>
    <row r="18" spans="1:6" s="1" customFormat="1" x14ac:dyDescent="0.25">
      <c r="C18" s="3" t="s">
        <v>302</v>
      </c>
    </row>
    <row r="19" spans="1:6" s="1" customFormat="1" x14ac:dyDescent="0.25">
      <c r="C19" s="3" t="s">
        <v>262</v>
      </c>
    </row>
    <row r="20" spans="1:6" s="1" customFormat="1" ht="8.25" customHeight="1" x14ac:dyDescent="0.25"/>
    <row r="21" spans="1:6" s="1" customFormat="1" x14ac:dyDescent="0.25">
      <c r="A21" s="2">
        <v>1</v>
      </c>
      <c r="B21" s="2" t="s">
        <v>11</v>
      </c>
      <c r="C21" s="2" t="s">
        <v>303</v>
      </c>
      <c r="D21" s="2">
        <v>73.8</v>
      </c>
      <c r="E21" s="2" t="s">
        <v>11</v>
      </c>
      <c r="F21" s="14">
        <f t="shared" ref="F21:F25" si="1">A21*D21</f>
        <v>73.8</v>
      </c>
    </row>
    <row r="22" spans="1:6" s="1" customFormat="1" x14ac:dyDescent="0.25">
      <c r="A22" s="2">
        <v>0.25</v>
      </c>
      <c r="B22" s="2" t="s">
        <v>30</v>
      </c>
      <c r="C22" s="2" t="s">
        <v>34</v>
      </c>
      <c r="D22" s="2">
        <v>793.8</v>
      </c>
      <c r="E22" s="2" t="s">
        <v>30</v>
      </c>
      <c r="F22" s="14">
        <f t="shared" si="1"/>
        <v>198.45</v>
      </c>
    </row>
    <row r="23" spans="1:6" s="1" customFormat="1" x14ac:dyDescent="0.25">
      <c r="A23" s="2">
        <v>0.25</v>
      </c>
      <c r="B23" s="2" t="s">
        <v>30</v>
      </c>
      <c r="C23" s="2" t="s">
        <v>35</v>
      </c>
      <c r="D23" s="2">
        <v>648.9</v>
      </c>
      <c r="E23" s="2" t="s">
        <v>30</v>
      </c>
      <c r="F23" s="14">
        <f t="shared" si="1"/>
        <v>162.22499999999999</v>
      </c>
    </row>
    <row r="24" spans="1:6" s="1" customFormat="1" x14ac:dyDescent="0.25">
      <c r="A24" s="2">
        <v>0.4</v>
      </c>
      <c r="B24" s="2" t="s">
        <v>30</v>
      </c>
      <c r="C24" s="2" t="s">
        <v>36</v>
      </c>
      <c r="D24" s="2">
        <v>532.35</v>
      </c>
      <c r="E24" s="2" t="s">
        <v>30</v>
      </c>
      <c r="F24" s="14">
        <f t="shared" si="1"/>
        <v>212.94000000000003</v>
      </c>
    </row>
    <row r="25" spans="1:6" s="1" customFormat="1" x14ac:dyDescent="0.25">
      <c r="A25" s="2">
        <v>10</v>
      </c>
      <c r="B25" s="2" t="s">
        <v>22</v>
      </c>
      <c r="C25" s="2" t="s">
        <v>289</v>
      </c>
      <c r="D25" s="2">
        <f>4*1.05</f>
        <v>4.2</v>
      </c>
      <c r="E25" s="2" t="s">
        <v>22</v>
      </c>
      <c r="F25" s="14">
        <f t="shared" si="1"/>
        <v>42</v>
      </c>
    </row>
    <row r="26" spans="1:6" s="1" customFormat="1" x14ac:dyDescent="0.25">
      <c r="A26" s="2"/>
      <c r="B26" s="2" t="s">
        <v>37</v>
      </c>
      <c r="C26" s="2" t="s">
        <v>38</v>
      </c>
      <c r="D26" s="2" t="s">
        <v>26</v>
      </c>
      <c r="E26" s="2" t="s">
        <v>37</v>
      </c>
      <c r="F26" s="2">
        <v>2.6</v>
      </c>
    </row>
    <row r="27" spans="1:6" s="1" customFormat="1" ht="3.75" customHeight="1" x14ac:dyDescent="0.25">
      <c r="A27" s="2"/>
      <c r="B27" s="2"/>
      <c r="C27" s="2"/>
      <c r="D27" s="2"/>
      <c r="E27" s="2"/>
      <c r="F27" s="2"/>
    </row>
    <row r="28" spans="1:6" s="1" customFormat="1" x14ac:dyDescent="0.25">
      <c r="A28" s="2"/>
      <c r="B28" s="2"/>
      <c r="C28" s="2" t="s">
        <v>39</v>
      </c>
      <c r="D28" s="2"/>
      <c r="E28" s="2"/>
      <c r="F28" s="2">
        <f>SUM(F21:F27)</f>
        <v>692.0150000000001</v>
      </c>
    </row>
    <row r="29" spans="1:6" s="1" customFormat="1" ht="6.75" customHeight="1" x14ac:dyDescent="0.25">
      <c r="A29" s="2"/>
      <c r="B29" s="2"/>
      <c r="C29" s="2"/>
      <c r="D29" s="2"/>
      <c r="E29" s="2"/>
      <c r="F29" s="2"/>
    </row>
    <row r="30" spans="1:6" s="3" customFormat="1" x14ac:dyDescent="0.25">
      <c r="A30" s="4"/>
      <c r="B30" s="4"/>
      <c r="C30" s="4" t="s">
        <v>40</v>
      </c>
      <c r="D30" s="4"/>
      <c r="E30" s="4"/>
      <c r="F30" s="4">
        <f>F28/10</f>
        <v>69.20150000000001</v>
      </c>
    </row>
    <row r="31" spans="1:6" s="1" customFormat="1" x14ac:dyDescent="0.25">
      <c r="A31" s="2"/>
      <c r="B31" s="2"/>
      <c r="C31" s="2"/>
      <c r="D31" s="2"/>
      <c r="E31" s="2"/>
      <c r="F31" s="2"/>
    </row>
    <row r="32" spans="1:6" s="1" customFormat="1" x14ac:dyDescent="0.25">
      <c r="A32" s="32"/>
      <c r="B32" s="32"/>
      <c r="C32" s="32" t="s">
        <v>263</v>
      </c>
      <c r="D32" s="32"/>
      <c r="E32" s="37"/>
      <c r="F32" s="32"/>
    </row>
    <row r="33" spans="1:6" ht="6.75" customHeight="1" x14ac:dyDescent="0.25"/>
    <row r="34" spans="1:6" x14ac:dyDescent="0.25">
      <c r="A34" s="14">
        <v>0.05</v>
      </c>
      <c r="B34" s="13" t="s">
        <v>60</v>
      </c>
      <c r="C34" s="13" t="s">
        <v>264</v>
      </c>
      <c r="D34" s="14">
        <v>1348</v>
      </c>
      <c r="E34" s="13" t="s">
        <v>60</v>
      </c>
      <c r="F34" s="14">
        <f>A34*D34</f>
        <v>67.400000000000006</v>
      </c>
    </row>
    <row r="35" spans="1:6" x14ac:dyDescent="0.25">
      <c r="A35" s="14">
        <v>1.1000000000000001</v>
      </c>
      <c r="B35" s="13" t="s">
        <v>44</v>
      </c>
      <c r="C35" s="13" t="s">
        <v>61</v>
      </c>
      <c r="D35" s="14">
        <v>928.2</v>
      </c>
      <c r="E35" s="13" t="s">
        <v>44</v>
      </c>
      <c r="F35" s="14">
        <f>A35*D35</f>
        <v>1021.0200000000001</v>
      </c>
    </row>
    <row r="36" spans="1:6" x14ac:dyDescent="0.25">
      <c r="A36" s="14">
        <v>0.3</v>
      </c>
      <c r="B36" s="13" t="s">
        <v>44</v>
      </c>
      <c r="C36" s="13" t="s">
        <v>35</v>
      </c>
      <c r="D36" s="14">
        <v>648.9</v>
      </c>
      <c r="E36" s="13" t="s">
        <v>44</v>
      </c>
      <c r="F36" s="14">
        <f>A36*D36</f>
        <v>194.67</v>
      </c>
    </row>
    <row r="37" spans="1:6" x14ac:dyDescent="0.25">
      <c r="A37" s="14">
        <v>1.9</v>
      </c>
      <c r="B37" s="13" t="s">
        <v>44</v>
      </c>
      <c r="C37" s="13" t="s">
        <v>36</v>
      </c>
      <c r="D37" s="14">
        <v>532.35</v>
      </c>
      <c r="E37" s="13" t="s">
        <v>44</v>
      </c>
      <c r="F37" s="14">
        <f>A37*D37</f>
        <v>1011.465</v>
      </c>
    </row>
    <row r="38" spans="1:6" x14ac:dyDescent="0.25">
      <c r="A38" s="14">
        <v>100</v>
      </c>
      <c r="B38" s="13" t="s">
        <v>45</v>
      </c>
      <c r="C38" s="13" t="s">
        <v>294</v>
      </c>
      <c r="D38" s="14">
        <v>4.2</v>
      </c>
      <c r="E38" s="13" t="s">
        <v>45</v>
      </c>
      <c r="F38" s="14">
        <f t="shared" ref="F38" si="2">A38*D38</f>
        <v>420</v>
      </c>
    </row>
    <row r="39" spans="1:6" x14ac:dyDescent="0.25">
      <c r="B39" s="13" t="s">
        <v>37</v>
      </c>
      <c r="C39" s="13" t="s">
        <v>265</v>
      </c>
      <c r="D39" s="13" t="s">
        <v>26</v>
      </c>
      <c r="E39" s="13" t="s">
        <v>37</v>
      </c>
      <c r="F39" s="14">
        <v>1.46</v>
      </c>
    </row>
    <row r="40" spans="1:6" ht="3.75" customHeight="1" x14ac:dyDescent="0.25">
      <c r="F40" s="14"/>
    </row>
    <row r="41" spans="1:6" x14ac:dyDescent="0.25">
      <c r="C41" s="13" t="s">
        <v>266</v>
      </c>
      <c r="F41" s="14">
        <f>SUM(F34:F40)</f>
        <v>2716.0150000000003</v>
      </c>
    </row>
    <row r="42" spans="1:6" ht="4.5" customHeight="1" x14ac:dyDescent="0.25">
      <c r="F42" s="14"/>
    </row>
    <row r="43" spans="1:6" s="15" customFormat="1" x14ac:dyDescent="0.25">
      <c r="C43" s="15" t="s">
        <v>40</v>
      </c>
      <c r="F43" s="16">
        <f>F41/100</f>
        <v>27.160150000000002</v>
      </c>
    </row>
    <row r="44" spans="1:6" ht="8.25" customHeight="1" x14ac:dyDescent="0.25">
      <c r="F44" s="14"/>
    </row>
    <row r="45" spans="1:6" x14ac:dyDescent="0.25">
      <c r="A45" s="1"/>
      <c r="B45" s="1"/>
      <c r="C45" s="3" t="s">
        <v>46</v>
      </c>
      <c r="D45" s="1"/>
      <c r="E45" s="1"/>
      <c r="F45" s="1"/>
    </row>
    <row r="46" spans="1:6" x14ac:dyDescent="0.25">
      <c r="A46" s="1"/>
      <c r="B46" s="1"/>
      <c r="C46" s="1" t="s">
        <v>47</v>
      </c>
      <c r="D46" s="1"/>
      <c r="E46" s="1"/>
      <c r="F46" s="1"/>
    </row>
    <row r="47" spans="1:6" x14ac:dyDescent="0.25">
      <c r="A47" s="1"/>
      <c r="B47" s="1"/>
      <c r="C47" s="1" t="s">
        <v>48</v>
      </c>
      <c r="D47" s="1"/>
      <c r="E47" s="1"/>
      <c r="F47" s="1"/>
    </row>
    <row r="48" spans="1:6" x14ac:dyDescent="0.25">
      <c r="A48" s="2">
        <v>0.1</v>
      </c>
      <c r="B48" s="1" t="s">
        <v>1</v>
      </c>
      <c r="C48" s="1" t="s">
        <v>49</v>
      </c>
      <c r="D48" s="2">
        <v>877.8</v>
      </c>
      <c r="E48" s="1" t="s">
        <v>23</v>
      </c>
      <c r="F48" s="2">
        <f>A48*D48</f>
        <v>87.78</v>
      </c>
    </row>
    <row r="49" spans="1:6" x14ac:dyDescent="0.25">
      <c r="A49" s="2">
        <v>0.1</v>
      </c>
      <c r="B49" s="1" t="s">
        <v>50</v>
      </c>
      <c r="C49" s="1" t="s">
        <v>29</v>
      </c>
      <c r="D49" s="2">
        <v>648.9</v>
      </c>
      <c r="E49" s="1" t="s">
        <v>23</v>
      </c>
      <c r="F49" s="2">
        <f>A49*D49</f>
        <v>64.89</v>
      </c>
    </row>
    <row r="50" spans="1:6" x14ac:dyDescent="0.25">
      <c r="A50" s="2">
        <v>10</v>
      </c>
      <c r="B50" s="1" t="s">
        <v>51</v>
      </c>
      <c r="C50" s="1" t="s">
        <v>114</v>
      </c>
      <c r="D50" s="2">
        <v>18.45</v>
      </c>
      <c r="E50" s="1" t="s">
        <v>52</v>
      </c>
      <c r="F50" s="2">
        <f>A50*D50/100</f>
        <v>1.845</v>
      </c>
    </row>
    <row r="51" spans="1:6" x14ac:dyDescent="0.25">
      <c r="A51" s="2">
        <v>0.25</v>
      </c>
      <c r="B51" s="1" t="s">
        <v>1</v>
      </c>
      <c r="C51" s="1" t="s">
        <v>115</v>
      </c>
      <c r="D51" s="2">
        <v>3.6</v>
      </c>
      <c r="E51" s="1" t="s">
        <v>23</v>
      </c>
      <c r="F51" s="2">
        <v>1</v>
      </c>
    </row>
    <row r="52" spans="1:6" x14ac:dyDescent="0.25">
      <c r="A52" s="1"/>
      <c r="B52" s="1"/>
      <c r="C52" s="1"/>
      <c r="D52" s="1" t="s">
        <v>53</v>
      </c>
      <c r="E52" s="1"/>
      <c r="F52" s="2">
        <f>SUM(F48:F51)</f>
        <v>155.51500000000001</v>
      </c>
    </row>
    <row r="53" spans="1:6" ht="6" customHeight="1" x14ac:dyDescent="0.25">
      <c r="A53" s="1"/>
      <c r="B53" s="1"/>
      <c r="C53" s="1"/>
      <c r="D53" s="1"/>
      <c r="E53" s="1"/>
      <c r="F53" s="2"/>
    </row>
    <row r="54" spans="1:6" x14ac:dyDescent="0.25">
      <c r="A54" s="1"/>
      <c r="B54" s="1"/>
      <c r="C54" s="1" t="s">
        <v>54</v>
      </c>
      <c r="D54" s="3" t="s">
        <v>55</v>
      </c>
      <c r="E54" s="3"/>
      <c r="F54" s="3" t="s">
        <v>56</v>
      </c>
    </row>
    <row r="55" spans="1:6" x14ac:dyDescent="0.25">
      <c r="A55" s="1"/>
      <c r="B55" s="1"/>
      <c r="C55" s="1"/>
      <c r="D55" s="2"/>
      <c r="E55" s="2"/>
      <c r="F55" s="2"/>
    </row>
    <row r="56" spans="1:6" x14ac:dyDescent="0.25">
      <c r="A56" s="1"/>
      <c r="B56" s="1"/>
      <c r="C56" s="1" t="s">
        <v>57</v>
      </c>
      <c r="D56" s="2">
        <v>331</v>
      </c>
      <c r="E56" s="2"/>
      <c r="F56" s="2">
        <v>283</v>
      </c>
    </row>
    <row r="57" spans="1:6" x14ac:dyDescent="0.25">
      <c r="A57" s="1"/>
      <c r="B57" s="1"/>
      <c r="C57" s="1" t="s">
        <v>58</v>
      </c>
      <c r="D57" s="2">
        <f>F52</f>
        <v>155.51500000000001</v>
      </c>
      <c r="E57" s="2"/>
      <c r="F57" s="2">
        <f>F52</f>
        <v>155.51500000000001</v>
      </c>
    </row>
    <row r="58" spans="1:6" x14ac:dyDescent="0.25">
      <c r="A58" s="1"/>
      <c r="B58" s="1"/>
      <c r="C58" s="1"/>
      <c r="D58" s="2">
        <f>SUM(D56:D57)</f>
        <v>486.51499999999999</v>
      </c>
      <c r="E58" s="2"/>
      <c r="F58" s="2">
        <f>SUM(F56:F57)</f>
        <v>438.51499999999999</v>
      </c>
    </row>
    <row r="59" spans="1:6" x14ac:dyDescent="0.25">
      <c r="A59" s="1"/>
      <c r="B59" s="1"/>
      <c r="C59" s="1"/>
      <c r="D59" s="4">
        <v>487</v>
      </c>
      <c r="E59" s="1"/>
      <c r="F59" s="4">
        <v>439</v>
      </c>
    </row>
    <row r="60" spans="1:6" ht="7.5" customHeight="1" x14ac:dyDescent="0.25"/>
    <row r="61" spans="1:6" s="478" customFormat="1" ht="19.5" customHeight="1" x14ac:dyDescent="0.25">
      <c r="C61" s="479" t="s">
        <v>82</v>
      </c>
    </row>
    <row r="62" spans="1:6" s="1" customFormat="1" x14ac:dyDescent="0.25">
      <c r="A62" s="2">
        <v>5</v>
      </c>
      <c r="B62" s="1" t="s">
        <v>83</v>
      </c>
      <c r="C62" s="1" t="s">
        <v>96</v>
      </c>
      <c r="D62" s="2">
        <v>1558.6</v>
      </c>
      <c r="E62" s="1" t="s">
        <v>83</v>
      </c>
      <c r="F62" s="2">
        <f t="shared" ref="F62:F69" si="3">A62*D62</f>
        <v>7793</v>
      </c>
    </row>
    <row r="63" spans="1:6" s="1" customFormat="1" x14ac:dyDescent="0.25">
      <c r="A63" s="2">
        <v>3.3</v>
      </c>
      <c r="B63" s="1" t="s">
        <v>83</v>
      </c>
      <c r="C63" s="1" t="s">
        <v>97</v>
      </c>
      <c r="D63" s="2">
        <v>1273.0999999999999</v>
      </c>
      <c r="E63" s="1" t="s">
        <v>83</v>
      </c>
      <c r="F63" s="2">
        <f t="shared" si="3"/>
        <v>4201.2299999999996</v>
      </c>
    </row>
    <row r="64" spans="1:6" s="1" customFormat="1" x14ac:dyDescent="0.25">
      <c r="A64" s="2">
        <v>4.79</v>
      </c>
      <c r="B64" s="1" t="s">
        <v>83</v>
      </c>
      <c r="C64" s="1" t="s">
        <v>98</v>
      </c>
      <c r="D64" s="2">
        <v>1650.85</v>
      </c>
      <c r="E64" s="1" t="s">
        <v>83</v>
      </c>
      <c r="F64" s="2">
        <f t="shared" si="3"/>
        <v>7907.5715</v>
      </c>
    </row>
    <row r="65" spans="1:6" s="1" customFormat="1" x14ac:dyDescent="0.25">
      <c r="A65" s="2">
        <v>3.25</v>
      </c>
      <c r="B65" s="1" t="s">
        <v>64</v>
      </c>
      <c r="C65" s="1" t="s">
        <v>84</v>
      </c>
      <c r="D65" s="2">
        <v>6040</v>
      </c>
      <c r="E65" s="1" t="s">
        <v>64</v>
      </c>
      <c r="F65" s="2">
        <f t="shared" si="3"/>
        <v>19630</v>
      </c>
    </row>
    <row r="66" spans="1:6" s="1" customFormat="1" x14ac:dyDescent="0.25">
      <c r="A66" s="2">
        <v>19.5</v>
      </c>
      <c r="B66" s="1" t="s">
        <v>11</v>
      </c>
      <c r="C66" s="1" t="s">
        <v>85</v>
      </c>
      <c r="D66" s="2">
        <v>43.2</v>
      </c>
      <c r="E66" s="1" t="s">
        <v>11</v>
      </c>
      <c r="F66" s="2">
        <f t="shared" si="3"/>
        <v>842.40000000000009</v>
      </c>
    </row>
    <row r="67" spans="1:6" s="1" customFormat="1" x14ac:dyDescent="0.25">
      <c r="A67" s="2">
        <v>3.5</v>
      </c>
      <c r="B67" s="1" t="s">
        <v>1</v>
      </c>
      <c r="C67" s="1" t="s">
        <v>86</v>
      </c>
      <c r="D67" s="2">
        <v>928.2</v>
      </c>
      <c r="E67" s="1" t="s">
        <v>1</v>
      </c>
      <c r="F67" s="2">
        <f t="shared" si="3"/>
        <v>3248.7000000000003</v>
      </c>
    </row>
    <row r="68" spans="1:6" s="1" customFormat="1" x14ac:dyDescent="0.25">
      <c r="A68" s="2">
        <v>21.2</v>
      </c>
      <c r="B68" s="1" t="s">
        <v>1</v>
      </c>
      <c r="C68" s="1" t="s">
        <v>87</v>
      </c>
      <c r="D68" s="2">
        <v>648.9</v>
      </c>
      <c r="E68" s="1" t="s">
        <v>1</v>
      </c>
      <c r="F68" s="2">
        <f t="shared" si="3"/>
        <v>13756.679999999998</v>
      </c>
    </row>
    <row r="69" spans="1:6" s="1" customFormat="1" x14ac:dyDescent="0.25">
      <c r="A69" s="2">
        <v>35.299999999999997</v>
      </c>
      <c r="B69" s="1" t="s">
        <v>1</v>
      </c>
      <c r="C69" s="1" t="s">
        <v>88</v>
      </c>
      <c r="D69" s="2">
        <v>532.35</v>
      </c>
      <c r="E69" s="1" t="s">
        <v>1</v>
      </c>
      <c r="F69" s="2">
        <f t="shared" si="3"/>
        <v>18791.954999999998</v>
      </c>
    </row>
    <row r="70" spans="1:6" s="1" customFormat="1" x14ac:dyDescent="0.25">
      <c r="A70" s="2"/>
      <c r="C70" s="1" t="s">
        <v>89</v>
      </c>
      <c r="D70" s="2"/>
      <c r="F70" s="2">
        <f>SUM(F62:F69)</f>
        <v>76171.536500000002</v>
      </c>
    </row>
    <row r="71" spans="1:6" s="1" customFormat="1" x14ac:dyDescent="0.25">
      <c r="A71" s="2"/>
      <c r="C71" s="1" t="s">
        <v>90</v>
      </c>
      <c r="D71" s="2"/>
      <c r="F71" s="2">
        <f>F70/10</f>
        <v>7617.1536500000002</v>
      </c>
    </row>
    <row r="72" spans="1:6" s="1" customFormat="1" x14ac:dyDescent="0.25">
      <c r="A72" s="2">
        <v>1</v>
      </c>
      <c r="B72" s="1" t="s">
        <v>83</v>
      </c>
      <c r="C72" s="1" t="s">
        <v>91</v>
      </c>
      <c r="D72" s="2">
        <v>93.87</v>
      </c>
      <c r="E72" s="1" t="s">
        <v>83</v>
      </c>
      <c r="F72" s="2">
        <f t="shared" ref="F72" si="4">A72*D72</f>
        <v>93.87</v>
      </c>
    </row>
    <row r="73" spans="1:6" s="1" customFormat="1" x14ac:dyDescent="0.25">
      <c r="A73" s="2"/>
      <c r="C73" s="1" t="s">
        <v>92</v>
      </c>
      <c r="D73" s="2"/>
      <c r="F73" s="2">
        <f>SUM(F71:F72)</f>
        <v>7711.0236500000001</v>
      </c>
    </row>
    <row r="74" spans="1:6" s="1" customFormat="1" x14ac:dyDescent="0.25">
      <c r="A74" s="480" t="s">
        <v>18</v>
      </c>
      <c r="B74" s="2"/>
      <c r="C74" s="1" t="s">
        <v>93</v>
      </c>
      <c r="D74" s="2" t="s">
        <v>18</v>
      </c>
      <c r="F74" s="2">
        <v>38.56</v>
      </c>
    </row>
    <row r="75" spans="1:6" s="1" customFormat="1" x14ac:dyDescent="0.25">
      <c r="C75" s="1" t="s">
        <v>94</v>
      </c>
      <c r="F75" s="4">
        <f>SUM(F73:F74)</f>
        <v>7749.5836500000005</v>
      </c>
    </row>
    <row r="76" spans="1:6" s="1" customFormat="1" x14ac:dyDescent="0.25">
      <c r="F76" s="2"/>
    </row>
    <row r="77" spans="1:6" s="3" customFormat="1" x14ac:dyDescent="0.25">
      <c r="C77" s="3" t="s">
        <v>95</v>
      </c>
      <c r="F77" s="4">
        <v>7868.86</v>
      </c>
    </row>
    <row r="78" spans="1:6" s="3" customFormat="1" x14ac:dyDescent="0.25">
      <c r="C78" s="3" t="s">
        <v>242</v>
      </c>
      <c r="F78" s="3">
        <v>8103.85</v>
      </c>
    </row>
    <row r="79" spans="1:6" s="3" customFormat="1" x14ac:dyDescent="0.25">
      <c r="C79" s="3" t="s">
        <v>243</v>
      </c>
      <c r="F79" s="3">
        <v>8338.84</v>
      </c>
    </row>
    <row r="80" spans="1:6" s="3" customFormat="1" x14ac:dyDescent="0.25">
      <c r="C80" s="3" t="s">
        <v>244</v>
      </c>
      <c r="F80" s="3">
        <v>8573.83</v>
      </c>
    </row>
    <row r="81" spans="1:6" s="3" customFormat="1" x14ac:dyDescent="0.25">
      <c r="C81" s="3" t="s">
        <v>246</v>
      </c>
      <c r="F81" s="3">
        <v>8808.82</v>
      </c>
    </row>
    <row r="82" spans="1:6" s="3" customFormat="1" x14ac:dyDescent="0.25">
      <c r="A82" s="481"/>
      <c r="C82" s="3" t="s">
        <v>555</v>
      </c>
      <c r="D82" s="4"/>
      <c r="F82" s="4">
        <v>9043.81</v>
      </c>
    </row>
    <row r="83" spans="1:6" s="3" customFormat="1" x14ac:dyDescent="0.25">
      <c r="A83" s="481"/>
      <c r="D83" s="4"/>
      <c r="F83" s="4"/>
    </row>
    <row r="84" spans="1:6" x14ac:dyDescent="0.25">
      <c r="A84" s="478"/>
      <c r="B84" s="478"/>
      <c r="C84" s="479" t="s">
        <v>99</v>
      </c>
      <c r="D84" s="478"/>
      <c r="E84" s="478"/>
      <c r="F84" s="478"/>
    </row>
    <row r="85" spans="1:6" x14ac:dyDescent="0.25">
      <c r="A85" s="2"/>
      <c r="B85" s="1"/>
      <c r="C85" s="1" t="s">
        <v>103</v>
      </c>
      <c r="D85" s="2"/>
      <c r="E85" s="482"/>
      <c r="F85" s="2"/>
    </row>
    <row r="86" spans="1:6" x14ac:dyDescent="0.25">
      <c r="A86" s="2"/>
      <c r="B86" s="1"/>
      <c r="C86" s="1" t="s">
        <v>104</v>
      </c>
      <c r="D86" s="2"/>
      <c r="E86" s="482"/>
      <c r="F86" s="2"/>
    </row>
    <row r="87" spans="1:6" ht="6.75" customHeight="1" x14ac:dyDescent="0.25">
      <c r="A87" s="2"/>
      <c r="B87" s="1"/>
      <c r="C87" s="1"/>
      <c r="D87" s="2"/>
      <c r="E87" s="482"/>
      <c r="F87" s="2"/>
    </row>
    <row r="88" spans="1:6" x14ac:dyDescent="0.25">
      <c r="A88" s="2">
        <v>8.3000000000000007</v>
      </c>
      <c r="B88" s="1" t="s">
        <v>60</v>
      </c>
      <c r="C88" s="1" t="s">
        <v>717</v>
      </c>
      <c r="D88" s="2">
        <v>853.93</v>
      </c>
      <c r="E88" s="482" t="s">
        <v>60</v>
      </c>
      <c r="F88" s="2">
        <f>A88*D88</f>
        <v>7087.6190000000006</v>
      </c>
    </row>
    <row r="89" spans="1:6" x14ac:dyDescent="0.25">
      <c r="A89" s="2">
        <v>3.25</v>
      </c>
      <c r="B89" s="1" t="s">
        <v>105</v>
      </c>
      <c r="C89" s="1" t="s">
        <v>106</v>
      </c>
      <c r="D89" s="2">
        <v>6040</v>
      </c>
      <c r="E89" s="482" t="s">
        <v>105</v>
      </c>
      <c r="F89" s="2">
        <f t="shared" ref="F89:F94" si="5">A89*D89</f>
        <v>19630</v>
      </c>
    </row>
    <row r="90" spans="1:6" x14ac:dyDescent="0.25">
      <c r="A90" s="2">
        <v>4.79</v>
      </c>
      <c r="B90" s="1" t="s">
        <v>60</v>
      </c>
      <c r="C90" s="1" t="s">
        <v>107</v>
      </c>
      <c r="D90" s="2">
        <v>1650.85</v>
      </c>
      <c r="E90" s="482" t="s">
        <v>60</v>
      </c>
      <c r="F90" s="2">
        <f t="shared" si="5"/>
        <v>7907.5715</v>
      </c>
    </row>
    <row r="91" spans="1:6" x14ac:dyDescent="0.25">
      <c r="A91" s="2">
        <v>3.5</v>
      </c>
      <c r="B91" s="1" t="s">
        <v>44</v>
      </c>
      <c r="C91" s="1" t="s">
        <v>61</v>
      </c>
      <c r="D91" s="2">
        <v>928.2</v>
      </c>
      <c r="E91" s="482" t="s">
        <v>44</v>
      </c>
      <c r="F91" s="2">
        <f t="shared" si="5"/>
        <v>3248.7000000000003</v>
      </c>
    </row>
    <row r="92" spans="1:6" x14ac:dyDescent="0.25">
      <c r="A92" s="2">
        <v>21.2</v>
      </c>
      <c r="B92" s="1" t="s">
        <v>44</v>
      </c>
      <c r="C92" s="1" t="s">
        <v>35</v>
      </c>
      <c r="D92" s="2">
        <v>648.9</v>
      </c>
      <c r="E92" s="482" t="s">
        <v>44</v>
      </c>
      <c r="F92" s="2">
        <f t="shared" si="5"/>
        <v>13756.679999999998</v>
      </c>
    </row>
    <row r="93" spans="1:6" x14ac:dyDescent="0.25">
      <c r="A93" s="2">
        <v>35.299999999999997</v>
      </c>
      <c r="B93" s="1" t="s">
        <v>44</v>
      </c>
      <c r="C93" s="1" t="s">
        <v>36</v>
      </c>
      <c r="D93" s="2">
        <v>532.35</v>
      </c>
      <c r="E93" s="1" t="s">
        <v>44</v>
      </c>
      <c r="F93" s="2">
        <f t="shared" si="5"/>
        <v>18791.954999999998</v>
      </c>
    </row>
    <row r="94" spans="1:6" x14ac:dyDescent="0.25">
      <c r="A94" s="2">
        <v>19.5</v>
      </c>
      <c r="B94" s="1" t="s">
        <v>44</v>
      </c>
      <c r="C94" s="1" t="s">
        <v>108</v>
      </c>
      <c r="D94" s="2">
        <v>43.2</v>
      </c>
      <c r="E94" s="1" t="s">
        <v>37</v>
      </c>
      <c r="F94" s="2">
        <f t="shared" si="5"/>
        <v>842.40000000000009</v>
      </c>
    </row>
    <row r="95" spans="1:6" ht="9" customHeight="1" x14ac:dyDescent="0.25">
      <c r="A95" s="2"/>
      <c r="B95" s="1"/>
      <c r="C95" s="1"/>
      <c r="D95" s="2"/>
      <c r="E95" s="1"/>
      <c r="F95" s="2"/>
    </row>
    <row r="96" spans="1:6" x14ac:dyDescent="0.25">
      <c r="A96" s="2"/>
      <c r="B96" s="1"/>
      <c r="C96" s="1" t="s">
        <v>109</v>
      </c>
      <c r="D96" s="2"/>
      <c r="E96" s="1"/>
      <c r="F96" s="2">
        <f>SUM(F88:F95)</f>
        <v>71264.925499999983</v>
      </c>
    </row>
    <row r="97" spans="1:6" ht="7.5" customHeight="1" x14ac:dyDescent="0.25">
      <c r="A97" s="2"/>
      <c r="B97" s="2"/>
      <c r="C97" s="1"/>
      <c r="D97" s="2"/>
      <c r="E97" s="1"/>
      <c r="F97" s="2"/>
    </row>
    <row r="98" spans="1:6" x14ac:dyDescent="0.25">
      <c r="A98" s="1"/>
      <c r="B98" s="1"/>
      <c r="C98" s="1" t="s">
        <v>110</v>
      </c>
      <c r="D98" s="1"/>
      <c r="E98" s="1"/>
      <c r="F98" s="2">
        <f>F96/10</f>
        <v>7126.4925499999981</v>
      </c>
    </row>
    <row r="99" spans="1:6" x14ac:dyDescent="0.25">
      <c r="A99" s="1">
        <v>1</v>
      </c>
      <c r="B99" s="1" t="s">
        <v>60</v>
      </c>
      <c r="C99" s="1" t="s">
        <v>111</v>
      </c>
      <c r="D99" s="1"/>
      <c r="E99" s="1"/>
      <c r="F99" s="2"/>
    </row>
    <row r="100" spans="1:6" x14ac:dyDescent="0.25">
      <c r="A100" s="3"/>
      <c r="B100" s="3"/>
      <c r="C100" s="3"/>
      <c r="D100" s="3"/>
      <c r="E100" s="3"/>
      <c r="F100" s="4">
        <f>SUM(F98:F99)</f>
        <v>7126.4925499999981</v>
      </c>
    </row>
    <row r="101" spans="1:6" x14ac:dyDescent="0.25">
      <c r="A101" s="1"/>
      <c r="B101" s="1"/>
      <c r="C101" s="1" t="s">
        <v>112</v>
      </c>
      <c r="D101" s="1"/>
      <c r="E101" s="1"/>
      <c r="F101" s="2">
        <f>F100*0.5%</f>
        <v>35.632462749999995</v>
      </c>
    </row>
    <row r="102" spans="1:6" ht="7.5" customHeight="1" x14ac:dyDescent="0.25">
      <c r="A102" s="1"/>
      <c r="B102" s="1"/>
      <c r="C102" s="1"/>
      <c r="D102" s="1"/>
      <c r="E102" s="1"/>
      <c r="F102" s="1"/>
    </row>
    <row r="103" spans="1:6" x14ac:dyDescent="0.25">
      <c r="A103" s="1"/>
      <c r="B103" s="1"/>
      <c r="C103" s="1" t="s">
        <v>94</v>
      </c>
      <c r="D103" s="1"/>
      <c r="E103" s="1"/>
      <c r="F103" s="2">
        <f>SUM(F100:F102)</f>
        <v>7162.1250127499979</v>
      </c>
    </row>
    <row r="104" spans="1:6" x14ac:dyDescent="0.25">
      <c r="A104" s="1"/>
      <c r="B104" s="1"/>
      <c r="C104" s="1"/>
      <c r="D104" s="1"/>
      <c r="E104" s="1"/>
      <c r="F104" s="1"/>
    </row>
    <row r="105" spans="1:6" x14ac:dyDescent="0.25">
      <c r="A105" s="483" t="s">
        <v>247</v>
      </c>
      <c r="B105" s="1" t="s">
        <v>33</v>
      </c>
      <c r="C105" s="1" t="s">
        <v>248</v>
      </c>
      <c r="D105" s="2"/>
      <c r="E105" s="1"/>
      <c r="F105" s="2"/>
    </row>
    <row r="106" spans="1:6" ht="9.75" customHeight="1" x14ac:dyDescent="0.25">
      <c r="A106" s="2"/>
      <c r="B106" s="1"/>
      <c r="C106" s="1"/>
      <c r="D106" s="2"/>
      <c r="E106" s="1"/>
      <c r="F106" s="2"/>
    </row>
    <row r="107" spans="1:6" x14ac:dyDescent="0.25">
      <c r="A107" s="2">
        <v>0.03</v>
      </c>
      <c r="B107" s="1" t="s">
        <v>60</v>
      </c>
      <c r="C107" s="1" t="s">
        <v>718</v>
      </c>
      <c r="D107" s="2">
        <f>F103</f>
        <v>7162.1250127499979</v>
      </c>
      <c r="E107" s="1" t="s">
        <v>60</v>
      </c>
      <c r="F107" s="2">
        <f t="shared" ref="F107:F109" si="6">A107*D107</f>
        <v>214.86375038249994</v>
      </c>
    </row>
    <row r="108" spans="1:6" x14ac:dyDescent="0.25">
      <c r="A108" s="1">
        <v>0.5</v>
      </c>
      <c r="B108" s="1" t="s">
        <v>30</v>
      </c>
      <c r="C108" s="1" t="s">
        <v>100</v>
      </c>
      <c r="D108" s="2">
        <v>994.35</v>
      </c>
      <c r="E108" s="1" t="s">
        <v>30</v>
      </c>
      <c r="F108" s="2">
        <f t="shared" si="6"/>
        <v>497.17500000000001</v>
      </c>
    </row>
    <row r="109" spans="1:6" x14ac:dyDescent="0.25">
      <c r="A109" s="1">
        <v>0.75</v>
      </c>
      <c r="B109" s="1" t="s">
        <v>30</v>
      </c>
      <c r="C109" s="1" t="s">
        <v>35</v>
      </c>
      <c r="D109" s="2">
        <v>648.9</v>
      </c>
      <c r="E109" s="1" t="s">
        <v>30</v>
      </c>
      <c r="F109" s="2">
        <f t="shared" si="6"/>
        <v>486.67499999999995</v>
      </c>
    </row>
    <row r="110" spans="1:6" x14ac:dyDescent="0.25">
      <c r="A110" s="1"/>
      <c r="B110" s="1" t="s">
        <v>37</v>
      </c>
      <c r="C110" s="1" t="s">
        <v>101</v>
      </c>
      <c r="D110" s="2">
        <v>0</v>
      </c>
      <c r="E110" s="1" t="s">
        <v>37</v>
      </c>
      <c r="F110" s="2">
        <v>0</v>
      </c>
    </row>
    <row r="111" spans="1:6" ht="6" customHeight="1" x14ac:dyDescent="0.25">
      <c r="A111" s="1"/>
      <c r="B111" s="1"/>
      <c r="C111" s="1"/>
      <c r="D111" s="1"/>
      <c r="E111" s="1"/>
      <c r="F111" s="2"/>
    </row>
    <row r="112" spans="1:6" x14ac:dyDescent="0.25">
      <c r="A112" s="1"/>
      <c r="B112" s="1"/>
      <c r="C112" s="1" t="s">
        <v>102</v>
      </c>
      <c r="D112" s="1"/>
      <c r="E112" s="1"/>
      <c r="F112" s="2">
        <f>SUM(F107:F111)</f>
        <v>1198.7137503824999</v>
      </c>
    </row>
    <row r="113" spans="1:6" ht="8.25" customHeight="1" x14ac:dyDescent="0.25">
      <c r="A113" s="1"/>
      <c r="B113" s="1"/>
      <c r="C113" s="1"/>
      <c r="D113" s="1"/>
      <c r="E113" s="1"/>
      <c r="F113" s="2"/>
    </row>
    <row r="114" spans="1:6" x14ac:dyDescent="0.25">
      <c r="A114" s="1"/>
      <c r="B114" s="1"/>
      <c r="C114" s="3" t="s">
        <v>249</v>
      </c>
      <c r="D114" s="2"/>
      <c r="E114" s="1"/>
      <c r="F114" s="4">
        <f>F112/0.743+0.01</f>
        <v>1613.3528672711977</v>
      </c>
    </row>
    <row r="115" spans="1:6" ht="6" customHeight="1" x14ac:dyDescent="0.25">
      <c r="A115" s="1"/>
      <c r="B115" s="1"/>
      <c r="C115" s="1"/>
      <c r="D115" s="1"/>
      <c r="E115" s="1"/>
      <c r="F115" s="1"/>
    </row>
    <row r="116" spans="1:6" x14ac:dyDescent="0.25">
      <c r="A116" s="478"/>
      <c r="B116" s="478"/>
      <c r="C116" s="479" t="s">
        <v>82</v>
      </c>
      <c r="D116" s="478"/>
      <c r="E116" s="478"/>
      <c r="F116" s="478"/>
    </row>
    <row r="117" spans="1:6" x14ac:dyDescent="0.25">
      <c r="A117" s="2">
        <v>5</v>
      </c>
      <c r="B117" s="1" t="s">
        <v>83</v>
      </c>
      <c r="C117" s="1" t="s">
        <v>96</v>
      </c>
      <c r="D117" s="2">
        <v>1558.6</v>
      </c>
      <c r="E117" s="1" t="s">
        <v>83</v>
      </c>
      <c r="F117" s="2">
        <f t="shared" ref="F117:F124" si="7">A117*D117</f>
        <v>7793</v>
      </c>
    </row>
    <row r="118" spans="1:6" x14ac:dyDescent="0.25">
      <c r="A118" s="2">
        <v>3.3</v>
      </c>
      <c r="B118" s="1" t="s">
        <v>83</v>
      </c>
      <c r="C118" s="1" t="s">
        <v>97</v>
      </c>
      <c r="D118" s="2">
        <v>1273.0999999999999</v>
      </c>
      <c r="E118" s="1" t="s">
        <v>83</v>
      </c>
      <c r="F118" s="2">
        <f t="shared" si="7"/>
        <v>4201.2299999999996</v>
      </c>
    </row>
    <row r="119" spans="1:6" x14ac:dyDescent="0.25">
      <c r="A119" s="2">
        <v>4.79</v>
      </c>
      <c r="B119" s="1" t="s">
        <v>83</v>
      </c>
      <c r="C119" s="1" t="s">
        <v>98</v>
      </c>
      <c r="D119" s="2">
        <v>1650.85</v>
      </c>
      <c r="E119" s="1" t="s">
        <v>83</v>
      </c>
      <c r="F119" s="2">
        <f t="shared" si="7"/>
        <v>7907.5715</v>
      </c>
    </row>
    <row r="120" spans="1:6" x14ac:dyDescent="0.25">
      <c r="A120" s="2">
        <v>3.25</v>
      </c>
      <c r="B120" s="1" t="s">
        <v>64</v>
      </c>
      <c r="C120" s="1" t="s">
        <v>84</v>
      </c>
      <c r="D120" s="2">
        <v>6040</v>
      </c>
      <c r="E120" s="1" t="s">
        <v>64</v>
      </c>
      <c r="F120" s="2">
        <f t="shared" si="7"/>
        <v>19630</v>
      </c>
    </row>
    <row r="121" spans="1:6" x14ac:dyDescent="0.25">
      <c r="A121" s="2">
        <v>19.5</v>
      </c>
      <c r="B121" s="1" t="s">
        <v>11</v>
      </c>
      <c r="C121" s="1" t="s">
        <v>85</v>
      </c>
      <c r="D121" s="2">
        <v>43.2</v>
      </c>
      <c r="E121" s="1" t="s">
        <v>11</v>
      </c>
      <c r="F121" s="2">
        <f t="shared" si="7"/>
        <v>842.40000000000009</v>
      </c>
    </row>
    <row r="122" spans="1:6" x14ac:dyDescent="0.25">
      <c r="A122" s="2">
        <v>3.5</v>
      </c>
      <c r="B122" s="1" t="s">
        <v>1</v>
      </c>
      <c r="C122" s="1" t="s">
        <v>86</v>
      </c>
      <c r="D122" s="2">
        <v>928.2</v>
      </c>
      <c r="E122" s="1" t="s">
        <v>1</v>
      </c>
      <c r="F122" s="2">
        <f t="shared" si="7"/>
        <v>3248.7000000000003</v>
      </c>
    </row>
    <row r="123" spans="1:6" x14ac:dyDescent="0.25">
      <c r="A123" s="2">
        <v>21.2</v>
      </c>
      <c r="B123" s="1" t="s">
        <v>1</v>
      </c>
      <c r="C123" s="1" t="s">
        <v>87</v>
      </c>
      <c r="D123" s="2">
        <v>648.9</v>
      </c>
      <c r="E123" s="1" t="s">
        <v>1</v>
      </c>
      <c r="F123" s="2">
        <f t="shared" si="7"/>
        <v>13756.679999999998</v>
      </c>
    </row>
    <row r="124" spans="1:6" x14ac:dyDescent="0.25">
      <c r="A124" s="2">
        <v>35.299999999999997</v>
      </c>
      <c r="B124" s="1" t="s">
        <v>1</v>
      </c>
      <c r="C124" s="1" t="s">
        <v>88</v>
      </c>
      <c r="D124" s="2">
        <v>532.35</v>
      </c>
      <c r="E124" s="1" t="s">
        <v>1</v>
      </c>
      <c r="F124" s="2">
        <f t="shared" si="7"/>
        <v>18791.954999999998</v>
      </c>
    </row>
    <row r="125" spans="1:6" x14ac:dyDescent="0.25">
      <c r="A125" s="2"/>
      <c r="B125" s="1"/>
      <c r="C125" s="1" t="s">
        <v>89</v>
      </c>
      <c r="D125" s="2"/>
      <c r="E125" s="1"/>
      <c r="F125" s="2">
        <f>SUM(F117:F124)+0.01</f>
        <v>76171.546499999997</v>
      </c>
    </row>
    <row r="126" spans="1:6" x14ac:dyDescent="0.25">
      <c r="A126" s="2"/>
      <c r="B126" s="1"/>
      <c r="C126" s="1" t="s">
        <v>90</v>
      </c>
      <c r="D126" s="2"/>
      <c r="E126" s="1"/>
      <c r="F126" s="2">
        <f>F125/10</f>
        <v>7617.1546499999995</v>
      </c>
    </row>
    <row r="127" spans="1:6" x14ac:dyDescent="0.25">
      <c r="A127" s="480" t="s">
        <v>18</v>
      </c>
      <c r="B127" s="2"/>
      <c r="C127" s="1" t="s">
        <v>93</v>
      </c>
      <c r="D127" s="2" t="s">
        <v>18</v>
      </c>
      <c r="E127" s="1"/>
      <c r="F127" s="2">
        <v>38.090000000000003</v>
      </c>
    </row>
    <row r="128" spans="1:6" x14ac:dyDescent="0.25">
      <c r="A128" s="1"/>
      <c r="B128" s="1"/>
      <c r="C128" s="1" t="s">
        <v>94</v>
      </c>
      <c r="D128" s="1"/>
      <c r="E128" s="1"/>
      <c r="F128" s="4">
        <f>SUM(F126:F127)</f>
        <v>7655.2446499999996</v>
      </c>
    </row>
    <row r="129" spans="1:6" x14ac:dyDescent="0.25">
      <c r="A129" s="1"/>
      <c r="B129" s="1"/>
      <c r="C129" s="1"/>
      <c r="D129" s="1"/>
      <c r="E129" s="1"/>
      <c r="F129" s="4"/>
    </row>
    <row r="130" spans="1:6" x14ac:dyDescent="0.25">
      <c r="A130" s="1" t="s">
        <v>556</v>
      </c>
      <c r="B130" s="1"/>
      <c r="C130" s="1" t="s">
        <v>562</v>
      </c>
      <c r="D130" s="1"/>
      <c r="E130" s="1"/>
      <c r="F130" s="1"/>
    </row>
    <row r="131" spans="1:6" x14ac:dyDescent="0.25">
      <c r="A131" s="1"/>
      <c r="B131" s="1"/>
      <c r="C131" s="1" t="s">
        <v>557</v>
      </c>
      <c r="D131" s="1"/>
      <c r="E131" s="1"/>
      <c r="F131" s="1"/>
    </row>
    <row r="132" spans="1:6" x14ac:dyDescent="0.25">
      <c r="A132" s="1"/>
      <c r="B132" s="1"/>
      <c r="C132" s="1" t="s">
        <v>558</v>
      </c>
      <c r="D132" s="1"/>
      <c r="E132" s="1"/>
      <c r="F132" s="1"/>
    </row>
    <row r="133" spans="1:6" ht="6" customHeight="1" x14ac:dyDescent="0.25">
      <c r="A133" s="1"/>
      <c r="B133" s="1"/>
      <c r="C133" s="1"/>
      <c r="D133" s="1"/>
      <c r="E133" s="1"/>
      <c r="F133" s="1"/>
    </row>
    <row r="134" spans="1:6" s="9" customFormat="1" ht="30" x14ac:dyDescent="0.25">
      <c r="A134" s="484">
        <v>0.01</v>
      </c>
      <c r="B134" s="485" t="s">
        <v>60</v>
      </c>
      <c r="C134" s="486" t="s">
        <v>719</v>
      </c>
      <c r="D134" s="484">
        <f>F128</f>
        <v>7655.2446499999996</v>
      </c>
      <c r="E134" s="485" t="s">
        <v>60</v>
      </c>
      <c r="F134" s="484">
        <f>A134*D134</f>
        <v>76.552446500000002</v>
      </c>
    </row>
    <row r="135" spans="1:6" x14ac:dyDescent="0.25">
      <c r="A135" s="2">
        <v>0.01</v>
      </c>
      <c r="B135" s="1" t="s">
        <v>60</v>
      </c>
      <c r="C135" s="1" t="s">
        <v>559</v>
      </c>
      <c r="D135" s="2"/>
      <c r="E135" s="1" t="s">
        <v>37</v>
      </c>
      <c r="F135" s="2">
        <v>1.1499999999999999</v>
      </c>
    </row>
    <row r="136" spans="1:6" x14ac:dyDescent="0.25">
      <c r="A136" s="2"/>
      <c r="B136" s="1"/>
      <c r="C136" s="1" t="s">
        <v>560</v>
      </c>
      <c r="D136" s="2"/>
      <c r="E136" s="1"/>
      <c r="F136" s="2"/>
    </row>
    <row r="137" spans="1:6" ht="9" customHeight="1" x14ac:dyDescent="0.25">
      <c r="A137" s="2"/>
      <c r="B137" s="1"/>
      <c r="C137" s="1"/>
      <c r="D137" s="2"/>
      <c r="E137" s="1"/>
      <c r="F137" s="2"/>
    </row>
    <row r="138" spans="1:6" x14ac:dyDescent="0.25">
      <c r="A138" s="2"/>
      <c r="B138" s="1"/>
      <c r="C138" s="1" t="s">
        <v>561</v>
      </c>
      <c r="D138" s="2"/>
      <c r="E138" s="1"/>
      <c r="F138" s="2">
        <f>SUM(F134:F137)</f>
        <v>77.702446500000008</v>
      </c>
    </row>
    <row r="139" spans="1:6" ht="7.5" customHeight="1" x14ac:dyDescent="0.25">
      <c r="A139" s="2"/>
      <c r="B139" s="1"/>
      <c r="C139" s="1"/>
      <c r="D139" s="2"/>
      <c r="E139" s="1"/>
      <c r="F139" s="2"/>
    </row>
    <row r="140" spans="1:6" x14ac:dyDescent="0.25">
      <c r="A140" s="2"/>
      <c r="B140" s="1"/>
      <c r="C140" s="1" t="s">
        <v>110</v>
      </c>
      <c r="D140" s="2"/>
      <c r="E140" s="1"/>
      <c r="F140" s="487">
        <f>ROUND(F138*100,0)</f>
        <v>7770</v>
      </c>
    </row>
    <row r="141" spans="1:6" ht="9.75" customHeight="1" x14ac:dyDescent="0.25">
      <c r="A141" s="2" t="s">
        <v>26</v>
      </c>
      <c r="B141" s="1"/>
      <c r="C141" s="1"/>
      <c r="D141" s="2"/>
      <c r="E141" s="1"/>
      <c r="F141" s="2"/>
    </row>
    <row r="142" spans="1:6" x14ac:dyDescent="0.25">
      <c r="A142" s="2"/>
      <c r="B142" s="1" t="s">
        <v>245</v>
      </c>
      <c r="C142" s="1" t="s">
        <v>251</v>
      </c>
      <c r="D142" s="2"/>
      <c r="E142" s="1"/>
      <c r="F142" s="2"/>
    </row>
    <row r="143" spans="1:6" x14ac:dyDescent="0.25">
      <c r="A143" s="2"/>
      <c r="B143" s="1"/>
      <c r="C143" s="1" t="s">
        <v>252</v>
      </c>
      <c r="D143" s="2"/>
      <c r="E143" s="1"/>
      <c r="F143" s="2"/>
    </row>
    <row r="144" spans="1:6" ht="5.25" customHeight="1" x14ac:dyDescent="0.25">
      <c r="A144" s="1"/>
      <c r="B144" s="1"/>
      <c r="C144" s="1"/>
      <c r="D144" s="2"/>
      <c r="E144" s="1"/>
      <c r="F144" s="2"/>
    </row>
    <row r="145" spans="1:6" x14ac:dyDescent="0.25">
      <c r="A145" s="483">
        <v>1.4E-2</v>
      </c>
      <c r="B145" s="1" t="s">
        <v>60</v>
      </c>
      <c r="C145" s="1" t="s">
        <v>253</v>
      </c>
      <c r="D145" s="2">
        <f>F140</f>
        <v>7770</v>
      </c>
      <c r="E145" s="1" t="s">
        <v>60</v>
      </c>
      <c r="F145" s="484">
        <f>A145*D145</f>
        <v>108.78</v>
      </c>
    </row>
    <row r="146" spans="1:6" x14ac:dyDescent="0.25">
      <c r="A146" s="483"/>
      <c r="B146" s="1"/>
      <c r="C146" s="1" t="s">
        <v>254</v>
      </c>
      <c r="D146" s="2"/>
      <c r="E146" s="1"/>
      <c r="F146" s="2" t="s">
        <v>26</v>
      </c>
    </row>
    <row r="147" spans="1:6" x14ac:dyDescent="0.25">
      <c r="A147" s="2">
        <v>0.5</v>
      </c>
      <c r="B147" s="1" t="s">
        <v>30</v>
      </c>
      <c r="C147" s="1" t="s">
        <v>100</v>
      </c>
      <c r="D147" s="2">
        <v>994.35</v>
      </c>
      <c r="E147" s="1" t="s">
        <v>30</v>
      </c>
      <c r="F147" s="484">
        <f t="shared" ref="F147:F148" si="8">A147*D147</f>
        <v>497.17500000000001</v>
      </c>
    </row>
    <row r="148" spans="1:6" x14ac:dyDescent="0.25">
      <c r="A148" s="2">
        <v>0.75</v>
      </c>
      <c r="B148" s="1" t="s">
        <v>30</v>
      </c>
      <c r="C148" s="1" t="s">
        <v>35</v>
      </c>
      <c r="D148" s="2">
        <v>648.9</v>
      </c>
      <c r="E148" s="1" t="s">
        <v>30</v>
      </c>
      <c r="F148" s="484">
        <f t="shared" si="8"/>
        <v>486.67499999999995</v>
      </c>
    </row>
    <row r="149" spans="1:6" x14ac:dyDescent="0.25">
      <c r="A149" s="1"/>
      <c r="B149" s="1" t="s">
        <v>37</v>
      </c>
      <c r="C149" s="1" t="s">
        <v>101</v>
      </c>
      <c r="D149" s="1"/>
      <c r="E149" s="1" t="s">
        <v>37</v>
      </c>
      <c r="F149" s="2">
        <v>0</v>
      </c>
    </row>
    <row r="150" spans="1:6" ht="9" customHeight="1" x14ac:dyDescent="0.25">
      <c r="A150" s="1"/>
      <c r="B150" s="1"/>
      <c r="C150" s="1"/>
      <c r="D150" s="1"/>
      <c r="E150" s="1"/>
      <c r="F150" s="2"/>
    </row>
    <row r="151" spans="1:6" x14ac:dyDescent="0.25">
      <c r="A151" s="1"/>
      <c r="B151" s="1"/>
      <c r="C151" s="1" t="s">
        <v>255</v>
      </c>
      <c r="D151" s="1"/>
      <c r="E151" s="1"/>
      <c r="F151" s="2">
        <f>SUM(F145:F150)</f>
        <v>1092.6300000000001</v>
      </c>
    </row>
    <row r="152" spans="1:6" ht="6" customHeight="1" x14ac:dyDescent="0.25">
      <c r="A152" s="1"/>
      <c r="B152" s="1"/>
      <c r="C152" s="1"/>
      <c r="D152" s="1"/>
      <c r="E152" s="1"/>
      <c r="F152" s="2"/>
    </row>
    <row r="153" spans="1:6" x14ac:dyDescent="0.25">
      <c r="A153" s="1"/>
      <c r="B153" s="1"/>
      <c r="C153" s="1" t="s">
        <v>40</v>
      </c>
      <c r="D153" s="1"/>
      <c r="E153" s="1"/>
      <c r="F153" s="487">
        <f>(F151/0.372)</f>
        <v>2937.177419354839</v>
      </c>
    </row>
    <row r="154" spans="1:6" ht="6" customHeight="1" x14ac:dyDescent="0.25">
      <c r="A154" s="1"/>
      <c r="B154" s="1"/>
      <c r="C154" s="1"/>
      <c r="D154" s="1"/>
      <c r="E154" s="1"/>
      <c r="F154" s="2"/>
    </row>
    <row r="155" spans="1:6" x14ac:dyDescent="0.25">
      <c r="A155" s="1"/>
      <c r="B155" s="1"/>
      <c r="C155" s="1" t="s">
        <v>95</v>
      </c>
      <c r="D155" s="2">
        <v>2937.2</v>
      </c>
      <c r="E155" s="2">
        <v>4.49</v>
      </c>
      <c r="F155" s="4">
        <f t="shared" ref="F155:F159" si="9">D155+E155</f>
        <v>2941.6899999999996</v>
      </c>
    </row>
    <row r="156" spans="1:6" x14ac:dyDescent="0.25">
      <c r="A156" s="1"/>
      <c r="B156" s="1"/>
      <c r="C156" s="1" t="s">
        <v>242</v>
      </c>
      <c r="D156" s="2">
        <v>2941.69</v>
      </c>
      <c r="E156" s="2">
        <v>8.84</v>
      </c>
      <c r="F156" s="4">
        <f t="shared" si="9"/>
        <v>2950.53</v>
      </c>
    </row>
    <row r="157" spans="1:6" x14ac:dyDescent="0.25">
      <c r="A157" s="1"/>
      <c r="B157" s="1"/>
      <c r="C157" s="1" t="s">
        <v>243</v>
      </c>
      <c r="D157" s="2">
        <v>2950.53</v>
      </c>
      <c r="E157" s="2">
        <v>8.84</v>
      </c>
      <c r="F157" s="4">
        <f t="shared" si="9"/>
        <v>2959.3700000000003</v>
      </c>
    </row>
    <row r="158" spans="1:6" x14ac:dyDescent="0.25">
      <c r="A158" s="1"/>
      <c r="B158" s="1"/>
      <c r="C158" s="1" t="s">
        <v>244</v>
      </c>
      <c r="D158" s="2">
        <v>2959.37</v>
      </c>
      <c r="E158" s="2">
        <v>8.84</v>
      </c>
      <c r="F158" s="4">
        <f t="shared" si="9"/>
        <v>2968.21</v>
      </c>
    </row>
    <row r="159" spans="1:6" x14ac:dyDescent="0.25">
      <c r="A159" s="1"/>
      <c r="B159" s="1"/>
      <c r="C159" s="1" t="s">
        <v>256</v>
      </c>
      <c r="D159" s="2">
        <v>2968.21</v>
      </c>
      <c r="E159" s="2">
        <v>8.84</v>
      </c>
      <c r="F159" s="4">
        <f t="shared" si="9"/>
        <v>2977.05</v>
      </c>
    </row>
    <row r="160" spans="1:6" x14ac:dyDescent="0.25">
      <c r="A160" s="1"/>
      <c r="B160" s="1"/>
      <c r="C160" s="1"/>
      <c r="D160" s="2"/>
      <c r="E160" s="2"/>
      <c r="F160" s="2"/>
    </row>
    <row r="161" spans="1:6" ht="15.75" x14ac:dyDescent="0.25">
      <c r="A161" s="1"/>
      <c r="B161" s="1"/>
      <c r="C161" s="488" t="s">
        <v>563</v>
      </c>
      <c r="D161" s="1"/>
      <c r="E161" s="1"/>
      <c r="F161" s="2"/>
    </row>
    <row r="162" spans="1:6" s="1" customFormat="1" ht="45" x14ac:dyDescent="0.25">
      <c r="A162" s="28"/>
      <c r="B162" s="28"/>
      <c r="C162" s="29" t="s">
        <v>543</v>
      </c>
      <c r="D162" s="28"/>
      <c r="E162" s="30"/>
      <c r="F162" s="28"/>
    </row>
    <row r="163" spans="1:6" s="1" customFormat="1" x14ac:dyDescent="0.25">
      <c r="A163" s="31"/>
      <c r="B163" s="31"/>
      <c r="C163" s="32" t="s">
        <v>535</v>
      </c>
      <c r="D163" s="31"/>
      <c r="E163" s="33"/>
      <c r="F163" s="31"/>
    </row>
    <row r="164" spans="1:6" s="1" customFormat="1" ht="45" x14ac:dyDescent="0.25">
      <c r="A164" s="31">
        <v>25</v>
      </c>
      <c r="B164" s="31" t="s">
        <v>31</v>
      </c>
      <c r="C164" s="441" t="s">
        <v>711</v>
      </c>
      <c r="D164" s="31">
        <v>40.31</v>
      </c>
      <c r="E164" s="33" t="s">
        <v>31</v>
      </c>
      <c r="F164" s="31">
        <f>A164*D164</f>
        <v>1007.75</v>
      </c>
    </row>
    <row r="165" spans="1:6" s="1" customFormat="1" x14ac:dyDescent="0.25">
      <c r="A165" s="31">
        <v>1</v>
      </c>
      <c r="B165" s="31" t="s">
        <v>31</v>
      </c>
      <c r="C165" s="31" t="s">
        <v>536</v>
      </c>
      <c r="D165" s="31">
        <v>778</v>
      </c>
      <c r="E165" s="33" t="s">
        <v>31</v>
      </c>
      <c r="F165" s="31">
        <f>A165*D165</f>
        <v>778</v>
      </c>
    </row>
    <row r="166" spans="1:6" s="1" customFormat="1" x14ac:dyDescent="0.25">
      <c r="A166" s="31">
        <v>1</v>
      </c>
      <c r="B166" s="31" t="s">
        <v>31</v>
      </c>
      <c r="C166" s="31" t="s">
        <v>273</v>
      </c>
      <c r="D166" s="31">
        <v>611</v>
      </c>
      <c r="E166" s="33" t="s">
        <v>31</v>
      </c>
      <c r="F166" s="31">
        <f>A166*D166</f>
        <v>611</v>
      </c>
    </row>
    <row r="167" spans="1:6" s="1" customFormat="1" x14ac:dyDescent="0.25">
      <c r="A167" s="31"/>
      <c r="B167" s="31"/>
      <c r="C167" s="31"/>
      <c r="D167" s="31"/>
      <c r="E167" s="33"/>
      <c r="F167" s="31"/>
    </row>
    <row r="168" spans="1:6" s="1" customFormat="1" x14ac:dyDescent="0.25">
      <c r="A168" s="31"/>
      <c r="B168" s="31"/>
      <c r="C168" s="31" t="s">
        <v>537</v>
      </c>
      <c r="D168" s="31"/>
      <c r="E168" s="33"/>
      <c r="F168" s="31">
        <f>SUM(F164:F167)</f>
        <v>2396.75</v>
      </c>
    </row>
    <row r="169" spans="1:6" s="1" customFormat="1" x14ac:dyDescent="0.25">
      <c r="A169" s="32"/>
      <c r="B169" s="32"/>
      <c r="C169" s="32" t="s">
        <v>538</v>
      </c>
      <c r="D169" s="32"/>
      <c r="E169" s="442" t="s">
        <v>32</v>
      </c>
      <c r="F169" s="32">
        <f>F168/25</f>
        <v>95.87</v>
      </c>
    </row>
    <row r="170" spans="1:6" s="1" customFormat="1" x14ac:dyDescent="0.25">
      <c r="E170" s="34"/>
    </row>
    <row r="171" spans="1:6" s="1" customFormat="1" ht="33" customHeight="1" x14ac:dyDescent="0.25">
      <c r="A171" s="28"/>
      <c r="B171" s="28"/>
      <c r="C171" s="29" t="s">
        <v>542</v>
      </c>
      <c r="D171" s="28"/>
      <c r="E171" s="30"/>
      <c r="F171" s="28"/>
    </row>
    <row r="172" spans="1:6" s="1" customFormat="1" ht="15.75" x14ac:dyDescent="0.25">
      <c r="A172" s="31"/>
      <c r="B172" s="31"/>
      <c r="C172" s="35" t="s">
        <v>539</v>
      </c>
      <c r="D172" s="31"/>
      <c r="E172" s="33"/>
      <c r="F172" s="31"/>
    </row>
    <row r="173" spans="1:6" s="1" customFormat="1" x14ac:dyDescent="0.25">
      <c r="A173" s="31">
        <v>25</v>
      </c>
      <c r="B173" s="31" t="s">
        <v>30</v>
      </c>
      <c r="C173" s="31" t="s">
        <v>540</v>
      </c>
      <c r="D173" s="31">
        <v>16.21</v>
      </c>
      <c r="E173" s="33" t="s">
        <v>30</v>
      </c>
      <c r="F173" s="31">
        <f>A173*D173</f>
        <v>405.25</v>
      </c>
    </row>
    <row r="174" spans="1:6" s="1" customFormat="1" x14ac:dyDescent="0.25">
      <c r="A174" s="31">
        <v>1</v>
      </c>
      <c r="B174" s="31" t="s">
        <v>30</v>
      </c>
      <c r="C174" s="31" t="s">
        <v>536</v>
      </c>
      <c r="D174" s="31">
        <v>778</v>
      </c>
      <c r="E174" s="33" t="s">
        <v>30</v>
      </c>
      <c r="F174" s="31">
        <f>A174*D174</f>
        <v>778</v>
      </c>
    </row>
    <row r="175" spans="1:6" s="1" customFormat="1" x14ac:dyDescent="0.25">
      <c r="A175" s="31">
        <v>1</v>
      </c>
      <c r="B175" s="31" t="s">
        <v>30</v>
      </c>
      <c r="C175" s="31" t="s">
        <v>273</v>
      </c>
      <c r="D175" s="31">
        <v>611</v>
      </c>
      <c r="E175" s="33" t="s">
        <v>30</v>
      </c>
      <c r="F175" s="31">
        <f>A175*D175</f>
        <v>611</v>
      </c>
    </row>
    <row r="176" spans="1:6" s="1" customFormat="1" ht="8.25" customHeight="1" x14ac:dyDescent="0.25">
      <c r="A176" s="31"/>
      <c r="B176" s="31"/>
      <c r="C176" s="31"/>
      <c r="D176" s="31"/>
      <c r="E176" s="33"/>
      <c r="F176" s="31"/>
    </row>
    <row r="177" spans="1:6" s="1" customFormat="1" ht="15.75" x14ac:dyDescent="0.25">
      <c r="A177" s="35"/>
      <c r="B177" s="35"/>
      <c r="C177" s="35" t="s">
        <v>537</v>
      </c>
      <c r="D177" s="35"/>
      <c r="E177" s="36"/>
      <c r="F177" s="35">
        <f>SUM(F173:F176)</f>
        <v>1794.25</v>
      </c>
    </row>
    <row r="178" spans="1:6" s="1" customFormat="1" ht="15.75" x14ac:dyDescent="0.25">
      <c r="A178" s="35"/>
      <c r="B178" s="35"/>
      <c r="C178" s="35" t="s">
        <v>538</v>
      </c>
      <c r="D178" s="35"/>
      <c r="E178" s="36"/>
      <c r="F178" s="35">
        <f>F177/25</f>
        <v>71.77</v>
      </c>
    </row>
    <row r="179" spans="1:6" s="1" customFormat="1" ht="15.75" x14ac:dyDescent="0.25">
      <c r="A179" s="35"/>
      <c r="B179" s="35"/>
      <c r="C179" s="35"/>
      <c r="D179" s="35"/>
      <c r="E179" s="36"/>
      <c r="F179" s="35"/>
    </row>
    <row r="180" spans="1:6" s="1" customFormat="1" ht="33" customHeight="1" x14ac:dyDescent="0.25">
      <c r="A180" s="28"/>
      <c r="B180" s="28"/>
      <c r="C180" s="29" t="s">
        <v>745</v>
      </c>
      <c r="D180" s="28"/>
      <c r="E180" s="30"/>
      <c r="F180" s="28"/>
    </row>
    <row r="181" spans="1:6" s="1" customFormat="1" ht="15.75" x14ac:dyDescent="0.25">
      <c r="A181" s="31"/>
      <c r="B181" s="31"/>
      <c r="C181" s="35" t="s">
        <v>539</v>
      </c>
      <c r="D181" s="31"/>
      <c r="E181" s="33"/>
      <c r="F181" s="31"/>
    </row>
    <row r="182" spans="1:6" s="1" customFormat="1" x14ac:dyDescent="0.25">
      <c r="A182" s="31">
        <v>25</v>
      </c>
      <c r="B182" s="31" t="s">
        <v>30</v>
      </c>
      <c r="C182" s="31" t="s">
        <v>541</v>
      </c>
      <c r="D182" s="31">
        <v>20.11</v>
      </c>
      <c r="E182" s="33" t="s">
        <v>30</v>
      </c>
      <c r="F182" s="31">
        <f>A182*D182</f>
        <v>502.75</v>
      </c>
    </row>
    <row r="183" spans="1:6" s="1" customFormat="1" x14ac:dyDescent="0.25">
      <c r="A183" s="31">
        <v>1</v>
      </c>
      <c r="B183" s="31" t="s">
        <v>30</v>
      </c>
      <c r="C183" s="31" t="s">
        <v>536</v>
      </c>
      <c r="D183" s="31">
        <v>778</v>
      </c>
      <c r="E183" s="33" t="s">
        <v>30</v>
      </c>
      <c r="F183" s="31">
        <f>A183*D183</f>
        <v>778</v>
      </c>
    </row>
    <row r="184" spans="1:6" s="1" customFormat="1" x14ac:dyDescent="0.25">
      <c r="A184" s="31">
        <v>1</v>
      </c>
      <c r="B184" s="31" t="s">
        <v>30</v>
      </c>
      <c r="C184" s="31" t="s">
        <v>273</v>
      </c>
      <c r="D184" s="31">
        <v>611</v>
      </c>
      <c r="E184" s="33" t="s">
        <v>30</v>
      </c>
      <c r="F184" s="31">
        <f>A184*D184</f>
        <v>611</v>
      </c>
    </row>
    <row r="185" spans="1:6" s="1" customFormat="1" ht="9" customHeight="1" x14ac:dyDescent="0.25">
      <c r="A185" s="31"/>
      <c r="B185" s="31"/>
      <c r="C185" s="31"/>
      <c r="D185" s="31"/>
      <c r="E185" s="33"/>
      <c r="F185" s="31"/>
    </row>
    <row r="186" spans="1:6" s="1" customFormat="1" ht="15.75" x14ac:dyDescent="0.25">
      <c r="A186" s="35"/>
      <c r="B186" s="35"/>
      <c r="C186" s="35" t="s">
        <v>537</v>
      </c>
      <c r="D186" s="35"/>
      <c r="E186" s="36"/>
      <c r="F186" s="35">
        <f>SUM(F182:F185)</f>
        <v>1891.75</v>
      </c>
    </row>
    <row r="187" spans="1:6" s="1" customFormat="1" ht="15.75" x14ac:dyDescent="0.25">
      <c r="A187" s="35"/>
      <c r="B187" s="35"/>
      <c r="C187" s="35" t="s">
        <v>538</v>
      </c>
      <c r="D187" s="35"/>
      <c r="E187" s="36"/>
      <c r="F187" s="35">
        <f>F186/25</f>
        <v>75.67</v>
      </c>
    </row>
    <row r="188" spans="1:6" s="1" customFormat="1" x14ac:dyDescent="0.25"/>
    <row r="189" spans="1:6" s="1" customFormat="1" ht="90" hidden="1" x14ac:dyDescent="0.25">
      <c r="C189" s="418" t="s">
        <v>544</v>
      </c>
    </row>
    <row r="190" spans="1:6" s="1" customFormat="1" hidden="1" x14ac:dyDescent="0.25"/>
    <row r="191" spans="1:6" s="1" customFormat="1" ht="30" hidden="1" x14ac:dyDescent="0.25">
      <c r="A191" s="2">
        <v>1</v>
      </c>
      <c r="B191" s="1" t="s">
        <v>31</v>
      </c>
      <c r="C191" s="418" t="s">
        <v>545</v>
      </c>
      <c r="D191" s="2">
        <v>310</v>
      </c>
      <c r="E191" s="1" t="s">
        <v>31</v>
      </c>
      <c r="F191" s="2">
        <v>310</v>
      </c>
    </row>
    <row r="192" spans="1:6" s="1" customFormat="1" ht="45" hidden="1" x14ac:dyDescent="0.25">
      <c r="C192" s="418" t="s">
        <v>546</v>
      </c>
      <c r="F192" s="2">
        <v>21.35</v>
      </c>
    </row>
    <row r="193" spans="1:6" s="1" customFormat="1" hidden="1" x14ac:dyDescent="0.25">
      <c r="C193" s="1" t="s">
        <v>267</v>
      </c>
      <c r="F193" s="2">
        <v>382.25</v>
      </c>
    </row>
    <row r="194" spans="1:6" s="1" customFormat="1" hidden="1" x14ac:dyDescent="0.25">
      <c r="C194" s="1" t="s">
        <v>270</v>
      </c>
      <c r="F194" s="2">
        <v>713.6</v>
      </c>
    </row>
    <row r="195" spans="1:6" s="1" customFormat="1" hidden="1" x14ac:dyDescent="0.25"/>
    <row r="196" spans="1:6" s="1" customFormat="1" hidden="1" x14ac:dyDescent="0.25">
      <c r="C196" s="1" t="s">
        <v>269</v>
      </c>
    </row>
    <row r="197" spans="1:6" s="1" customFormat="1" hidden="1" x14ac:dyDescent="0.25">
      <c r="A197" s="2">
        <v>1</v>
      </c>
      <c r="C197" s="1" t="s">
        <v>271</v>
      </c>
      <c r="D197" s="2">
        <v>712</v>
      </c>
      <c r="E197" s="1" t="s">
        <v>31</v>
      </c>
      <c r="F197" s="2">
        <v>712</v>
      </c>
    </row>
    <row r="198" spans="1:6" s="1" customFormat="1" hidden="1" x14ac:dyDescent="0.25">
      <c r="A198" s="2">
        <v>3</v>
      </c>
      <c r="C198" s="1" t="s">
        <v>272</v>
      </c>
      <c r="D198" s="2">
        <v>708</v>
      </c>
      <c r="E198" s="1" t="s">
        <v>31</v>
      </c>
      <c r="F198" s="2">
        <v>2124</v>
      </c>
    </row>
    <row r="199" spans="1:6" s="1" customFormat="1" hidden="1" x14ac:dyDescent="0.25">
      <c r="A199" s="2">
        <v>1</v>
      </c>
      <c r="C199" s="1" t="s">
        <v>284</v>
      </c>
      <c r="D199" s="2">
        <v>556</v>
      </c>
      <c r="E199" s="1" t="s">
        <v>31</v>
      </c>
      <c r="F199" s="2">
        <v>556</v>
      </c>
    </row>
    <row r="200" spans="1:6" s="1" customFormat="1" hidden="1" x14ac:dyDescent="0.25">
      <c r="A200" s="2">
        <v>0.5</v>
      </c>
      <c r="C200" s="1" t="s">
        <v>547</v>
      </c>
      <c r="D200" s="2">
        <v>861</v>
      </c>
      <c r="E200" s="1" t="s">
        <v>31</v>
      </c>
      <c r="F200" s="2">
        <v>430.5</v>
      </c>
    </row>
    <row r="201" spans="1:6" s="1" customFormat="1" hidden="1" x14ac:dyDescent="0.25">
      <c r="C201" s="1" t="s">
        <v>548</v>
      </c>
      <c r="F201" s="2">
        <v>3822.5</v>
      </c>
    </row>
    <row r="202" spans="1:6" s="1" customFormat="1" hidden="1" x14ac:dyDescent="0.25">
      <c r="C202" s="1" t="s">
        <v>549</v>
      </c>
      <c r="F202" s="2">
        <v>382.25</v>
      </c>
    </row>
    <row r="203" spans="1:6" s="1" customFormat="1" ht="15.75" x14ac:dyDescent="0.25">
      <c r="C203" s="488" t="s">
        <v>563</v>
      </c>
      <c r="F203" s="2"/>
    </row>
    <row r="204" spans="1:6" s="1" customFormat="1" x14ac:dyDescent="0.25">
      <c r="C204" s="3" t="s">
        <v>553</v>
      </c>
    </row>
    <row r="205" spans="1:6" s="1" customFormat="1" ht="7.5" customHeight="1" x14ac:dyDescent="0.25">
      <c r="C205" s="1" t="s">
        <v>26</v>
      </c>
    </row>
    <row r="206" spans="1:6" s="1" customFormat="1" x14ac:dyDescent="0.25">
      <c r="A206" s="2">
        <v>1</v>
      </c>
      <c r="B206" s="1" t="s">
        <v>31</v>
      </c>
      <c r="C206" s="1" t="s">
        <v>550</v>
      </c>
      <c r="D206" s="2">
        <v>1771</v>
      </c>
      <c r="E206" s="1" t="s">
        <v>31</v>
      </c>
      <c r="F206" s="31">
        <f t="shared" ref="F206:F207" si="10">A206*D206</f>
        <v>1771</v>
      </c>
    </row>
    <row r="207" spans="1:6" s="1" customFormat="1" x14ac:dyDescent="0.25">
      <c r="A207" s="2">
        <v>3</v>
      </c>
      <c r="B207" s="1" t="s">
        <v>31</v>
      </c>
      <c r="C207" s="1" t="s">
        <v>551</v>
      </c>
      <c r="D207" s="2">
        <v>128</v>
      </c>
      <c r="E207" s="1" t="s">
        <v>31</v>
      </c>
      <c r="F207" s="31">
        <f t="shared" si="10"/>
        <v>384</v>
      </c>
    </row>
    <row r="208" spans="1:6" s="1" customFormat="1" x14ac:dyDescent="0.25">
      <c r="C208" s="1" t="s">
        <v>250</v>
      </c>
      <c r="F208" s="2">
        <v>2</v>
      </c>
    </row>
    <row r="209" spans="1:6" s="3" customFormat="1" x14ac:dyDescent="0.25">
      <c r="C209" s="3" t="s">
        <v>552</v>
      </c>
      <c r="F209" s="4">
        <f>SUM(F206:F208)</f>
        <v>2157</v>
      </c>
    </row>
    <row r="210" spans="1:6" x14ac:dyDescent="0.25">
      <c r="A210" s="1"/>
      <c r="B210" s="1"/>
      <c r="C210" s="1"/>
      <c r="D210" s="1"/>
      <c r="E210" s="1"/>
      <c r="F210" s="1"/>
    </row>
    <row r="211" spans="1:6" ht="30" x14ac:dyDescent="0.25">
      <c r="A211" s="13">
        <v>29.5</v>
      </c>
      <c r="B211" s="13" t="s">
        <v>33</v>
      </c>
      <c r="C211" s="13" t="s">
        <v>720</v>
      </c>
    </row>
    <row r="212" spans="1:6" x14ac:dyDescent="0.25">
      <c r="C212" s="13" t="s">
        <v>258</v>
      </c>
    </row>
    <row r="213" spans="1:6" x14ac:dyDescent="0.25">
      <c r="C213" s="13" t="s">
        <v>259</v>
      </c>
    </row>
    <row r="214" spans="1:6" ht="6.6" customHeight="1" x14ac:dyDescent="0.25"/>
    <row r="215" spans="1:6" x14ac:dyDescent="0.25">
      <c r="A215" s="14">
        <v>10</v>
      </c>
      <c r="B215" s="13" t="s">
        <v>45</v>
      </c>
      <c r="C215" s="13" t="s">
        <v>260</v>
      </c>
      <c r="D215" s="14">
        <v>377.86</v>
      </c>
      <c r="E215" s="13" t="s">
        <v>45</v>
      </c>
      <c r="F215" s="14">
        <f>A215*D215</f>
        <v>3778.6000000000004</v>
      </c>
    </row>
    <row r="216" spans="1:6" x14ac:dyDescent="0.25">
      <c r="A216" s="14">
        <v>0.21</v>
      </c>
      <c r="B216" s="13" t="s">
        <v>60</v>
      </c>
      <c r="C216" s="13" t="s">
        <v>113</v>
      </c>
      <c r="D216" s="14">
        <v>4665.55</v>
      </c>
      <c r="E216" s="13" t="s">
        <v>60</v>
      </c>
      <c r="F216" s="14">
        <f>A216*D216</f>
        <v>979.76549999999997</v>
      </c>
    </row>
    <row r="217" spans="1:6" x14ac:dyDescent="0.25">
      <c r="A217" s="14"/>
      <c r="C217" s="13" t="s">
        <v>261</v>
      </c>
      <c r="D217" s="14" t="s">
        <v>26</v>
      </c>
      <c r="F217" s="14" t="s">
        <v>26</v>
      </c>
    </row>
    <row r="218" spans="1:6" x14ac:dyDescent="0.25">
      <c r="A218" s="14">
        <v>1.1000000000000001</v>
      </c>
      <c r="B218" s="13" t="s">
        <v>30</v>
      </c>
      <c r="C218" s="13" t="s">
        <v>100</v>
      </c>
      <c r="D218" s="14">
        <v>947</v>
      </c>
      <c r="E218" s="13" t="s">
        <v>30</v>
      </c>
      <c r="F218" s="14">
        <f>A218*D218</f>
        <v>1041.7</v>
      </c>
    </row>
    <row r="219" spans="1:6" x14ac:dyDescent="0.25">
      <c r="A219" s="14">
        <v>1.1000000000000001</v>
      </c>
      <c r="B219" s="13" t="s">
        <v>30</v>
      </c>
      <c r="C219" s="13" t="s">
        <v>61</v>
      </c>
      <c r="D219" s="14">
        <v>884</v>
      </c>
      <c r="E219" s="13" t="s">
        <v>30</v>
      </c>
      <c r="F219" s="14">
        <f>A219*D219</f>
        <v>972.40000000000009</v>
      </c>
    </row>
    <row r="220" spans="1:6" x14ac:dyDescent="0.25">
      <c r="A220" s="14">
        <v>2.2000000000000002</v>
      </c>
      <c r="B220" s="13" t="s">
        <v>30</v>
      </c>
      <c r="C220" s="13" t="s">
        <v>35</v>
      </c>
      <c r="D220" s="14">
        <v>618</v>
      </c>
      <c r="E220" s="13" t="s">
        <v>30</v>
      </c>
      <c r="F220" s="14">
        <f>A220*D220</f>
        <v>1359.6000000000001</v>
      </c>
    </row>
    <row r="221" spans="1:6" x14ac:dyDescent="0.25">
      <c r="A221" s="14">
        <v>2.2000000000000002</v>
      </c>
      <c r="B221" s="13" t="s">
        <v>30</v>
      </c>
      <c r="C221" s="13" t="s">
        <v>36</v>
      </c>
      <c r="D221" s="14">
        <v>507</v>
      </c>
      <c r="E221" s="13" t="s">
        <v>30</v>
      </c>
      <c r="F221" s="14">
        <f>A221*D221</f>
        <v>1115.4000000000001</v>
      </c>
    </row>
    <row r="222" spans="1:6" x14ac:dyDescent="0.25">
      <c r="A222" s="14">
        <v>20</v>
      </c>
      <c r="B222" s="13" t="s">
        <v>11</v>
      </c>
      <c r="C222" s="13" t="s">
        <v>106</v>
      </c>
      <c r="D222" s="14">
        <v>6040</v>
      </c>
      <c r="E222" s="13" t="s">
        <v>105</v>
      </c>
      <c r="F222" s="489">
        <f>(A222*D222)/1000</f>
        <v>120.8</v>
      </c>
    </row>
    <row r="223" spans="1:6" s="6" customFormat="1" ht="15.95" customHeight="1" x14ac:dyDescent="0.25">
      <c r="A223" s="7">
        <v>10</v>
      </c>
      <c r="B223" s="6" t="s">
        <v>45</v>
      </c>
      <c r="C223" s="11" t="s">
        <v>622</v>
      </c>
      <c r="D223" s="7">
        <v>468</v>
      </c>
      <c r="E223" s="6" t="s">
        <v>45</v>
      </c>
      <c r="F223" s="490">
        <f>A223*D223</f>
        <v>4680</v>
      </c>
    </row>
    <row r="224" spans="1:6" x14ac:dyDescent="0.25">
      <c r="B224" s="13" t="s">
        <v>37</v>
      </c>
      <c r="C224" s="13" t="s">
        <v>101</v>
      </c>
      <c r="E224" s="13" t="s">
        <v>37</v>
      </c>
      <c r="F224" s="14">
        <v>0</v>
      </c>
    </row>
    <row r="225" spans="1:6" ht="7.15" customHeight="1" x14ac:dyDescent="0.25">
      <c r="F225" s="14"/>
    </row>
    <row r="226" spans="1:6" x14ac:dyDescent="0.25">
      <c r="C226" s="13" t="s">
        <v>39</v>
      </c>
      <c r="F226" s="14">
        <f>SUM(F215:F225)</f>
        <v>14048.2655</v>
      </c>
    </row>
    <row r="227" spans="1:6" ht="6" customHeight="1" x14ac:dyDescent="0.25">
      <c r="F227" s="14"/>
    </row>
    <row r="228" spans="1:6" x14ac:dyDescent="0.25">
      <c r="C228" s="15" t="s">
        <v>40</v>
      </c>
      <c r="D228" s="15"/>
      <c r="E228" s="15"/>
      <c r="F228" s="16">
        <f>F226/10</f>
        <v>1404.82655</v>
      </c>
    </row>
    <row r="229" spans="1:6" ht="8.25" customHeight="1" x14ac:dyDescent="0.25"/>
    <row r="230" spans="1:6" ht="60" x14ac:dyDescent="0.25">
      <c r="A230" s="485"/>
      <c r="B230" s="485"/>
      <c r="C230" s="491" t="s">
        <v>664</v>
      </c>
      <c r="D230" s="485"/>
      <c r="E230" s="485"/>
      <c r="F230" s="485"/>
    </row>
    <row r="231" spans="1:6" x14ac:dyDescent="0.25">
      <c r="A231" s="483">
        <v>1.4999999999999999E-2</v>
      </c>
      <c r="B231" s="1" t="s">
        <v>31</v>
      </c>
      <c r="C231" s="1" t="s">
        <v>665</v>
      </c>
      <c r="D231" s="2">
        <v>661</v>
      </c>
      <c r="E231" s="1" t="s">
        <v>22</v>
      </c>
      <c r="F231" s="2">
        <f>A231*D231</f>
        <v>9.9149999999999991</v>
      </c>
    </row>
    <row r="232" spans="1:6" x14ac:dyDescent="0.25">
      <c r="A232" s="1"/>
      <c r="B232" s="1"/>
      <c r="C232" s="1" t="s">
        <v>666</v>
      </c>
      <c r="D232" s="1"/>
      <c r="E232" s="1"/>
      <c r="F232" s="2">
        <v>40</v>
      </c>
    </row>
    <row r="233" spans="1:6" x14ac:dyDescent="0.25">
      <c r="A233" s="1"/>
      <c r="B233" s="1"/>
      <c r="C233" s="1" t="s">
        <v>554</v>
      </c>
      <c r="D233" s="492" t="s">
        <v>18</v>
      </c>
      <c r="E233" s="1"/>
      <c r="F233" s="2">
        <v>0.57999999999999996</v>
      </c>
    </row>
    <row r="234" spans="1:6" x14ac:dyDescent="0.25">
      <c r="A234" s="3"/>
      <c r="B234" s="3"/>
      <c r="C234" s="3" t="s">
        <v>270</v>
      </c>
      <c r="D234" s="3"/>
      <c r="E234" s="3"/>
      <c r="F234" s="4">
        <f>SUM(F231:F233)</f>
        <v>50.494999999999997</v>
      </c>
    </row>
    <row r="235" spans="1:6" ht="6" customHeight="1" x14ac:dyDescent="0.25">
      <c r="A235" s="1"/>
      <c r="B235" s="1"/>
      <c r="C235" s="1"/>
      <c r="D235" s="1"/>
      <c r="E235" s="1"/>
      <c r="F235" s="1"/>
    </row>
    <row r="236" spans="1:6" ht="30" x14ac:dyDescent="0.25">
      <c r="A236" s="13">
        <v>29.5</v>
      </c>
      <c r="B236" s="13" t="s">
        <v>33</v>
      </c>
      <c r="C236" s="13" t="s">
        <v>257</v>
      </c>
    </row>
    <row r="237" spans="1:6" x14ac:dyDescent="0.25">
      <c r="C237" s="13" t="s">
        <v>258</v>
      </c>
    </row>
    <row r="238" spans="1:6" x14ac:dyDescent="0.25">
      <c r="C238" s="13" t="s">
        <v>259</v>
      </c>
    </row>
    <row r="239" spans="1:6" ht="4.5" customHeight="1" x14ac:dyDescent="0.25">
      <c r="D239" s="13" t="s">
        <v>59</v>
      </c>
    </row>
    <row r="240" spans="1:6" x14ac:dyDescent="0.25">
      <c r="A240" s="14">
        <v>10</v>
      </c>
      <c r="B240" s="13" t="s">
        <v>45</v>
      </c>
      <c r="C240" s="13" t="s">
        <v>260</v>
      </c>
      <c r="D240" s="14">
        <v>377.86</v>
      </c>
      <c r="E240" s="13" t="s">
        <v>45</v>
      </c>
      <c r="F240" s="14">
        <f>A240*D240</f>
        <v>3778.6000000000004</v>
      </c>
    </row>
    <row r="241" spans="1:6" x14ac:dyDescent="0.25">
      <c r="A241" s="14">
        <v>96.84</v>
      </c>
      <c r="B241" s="13" t="s">
        <v>689</v>
      </c>
      <c r="C241" s="13" t="s">
        <v>688</v>
      </c>
      <c r="D241" s="14">
        <v>21.67</v>
      </c>
      <c r="E241" s="13" t="s">
        <v>689</v>
      </c>
      <c r="F241" s="14">
        <f>A241*D241</f>
        <v>2098.5228000000002</v>
      </c>
    </row>
    <row r="242" spans="1:6" x14ac:dyDescent="0.25">
      <c r="A242" s="14"/>
      <c r="C242" s="13" t="s">
        <v>261</v>
      </c>
      <c r="D242" s="14" t="s">
        <v>26</v>
      </c>
      <c r="F242" s="14" t="s">
        <v>26</v>
      </c>
    </row>
    <row r="243" spans="1:6" x14ac:dyDescent="0.25">
      <c r="A243" s="14">
        <v>1.1000000000000001</v>
      </c>
      <c r="B243" s="13" t="s">
        <v>30</v>
      </c>
      <c r="C243" s="13" t="s">
        <v>100</v>
      </c>
      <c r="D243" s="14">
        <v>994.35</v>
      </c>
      <c r="E243" s="13" t="s">
        <v>30</v>
      </c>
      <c r="F243" s="14">
        <f>A243*D243</f>
        <v>1093.7850000000001</v>
      </c>
    </row>
    <row r="244" spans="1:6" x14ac:dyDescent="0.25">
      <c r="A244" s="14">
        <v>1.1000000000000001</v>
      </c>
      <c r="B244" s="13" t="s">
        <v>30</v>
      </c>
      <c r="C244" s="13" t="s">
        <v>61</v>
      </c>
      <c r="D244" s="14">
        <v>928.2</v>
      </c>
      <c r="E244" s="13" t="s">
        <v>30</v>
      </c>
      <c r="F244" s="14">
        <f>A244*D244</f>
        <v>1021.0200000000001</v>
      </c>
    </row>
    <row r="245" spans="1:6" x14ac:dyDescent="0.25">
      <c r="A245" s="14">
        <v>2.2000000000000002</v>
      </c>
      <c r="B245" s="13" t="s">
        <v>30</v>
      </c>
      <c r="C245" s="13" t="s">
        <v>35</v>
      </c>
      <c r="D245" s="14">
        <v>648.9</v>
      </c>
      <c r="E245" s="13" t="s">
        <v>30</v>
      </c>
      <c r="F245" s="14">
        <f>A245*D245</f>
        <v>1427.5800000000002</v>
      </c>
    </row>
    <row r="246" spans="1:6" x14ac:dyDescent="0.25">
      <c r="A246" s="14">
        <v>2.2000000000000002</v>
      </c>
      <c r="B246" s="13" t="s">
        <v>30</v>
      </c>
      <c r="C246" s="13" t="s">
        <v>36</v>
      </c>
      <c r="D246" s="14">
        <v>532.35</v>
      </c>
      <c r="E246" s="13" t="s">
        <v>30</v>
      </c>
      <c r="F246" s="14">
        <f>A246*D246</f>
        <v>1171.17</v>
      </c>
    </row>
    <row r="247" spans="1:6" x14ac:dyDescent="0.25">
      <c r="A247" s="14">
        <v>20</v>
      </c>
      <c r="B247" s="13" t="s">
        <v>11</v>
      </c>
      <c r="C247" s="13" t="s">
        <v>106</v>
      </c>
      <c r="D247" s="14">
        <v>6040</v>
      </c>
      <c r="E247" s="13" t="s">
        <v>105</v>
      </c>
      <c r="F247" s="489">
        <f>(A247*D247)/1000</f>
        <v>120.8</v>
      </c>
    </row>
    <row r="248" spans="1:6" s="6" customFormat="1" ht="15.75" customHeight="1" x14ac:dyDescent="0.25">
      <c r="A248" s="7">
        <v>10</v>
      </c>
      <c r="B248" s="6" t="s">
        <v>45</v>
      </c>
      <c r="C248" s="6" t="s">
        <v>622</v>
      </c>
      <c r="D248" s="7">
        <v>468</v>
      </c>
      <c r="E248" s="6" t="s">
        <v>45</v>
      </c>
      <c r="F248" s="7">
        <f>A248*D248</f>
        <v>4680</v>
      </c>
    </row>
    <row r="249" spans="1:6" x14ac:dyDescent="0.25">
      <c r="B249" s="13" t="s">
        <v>37</v>
      </c>
      <c r="C249" s="13" t="s">
        <v>101</v>
      </c>
      <c r="E249" s="13" t="s">
        <v>37</v>
      </c>
      <c r="F249" s="14">
        <v>0</v>
      </c>
    </row>
    <row r="250" spans="1:6" x14ac:dyDescent="0.25">
      <c r="F250" s="14"/>
    </row>
    <row r="251" spans="1:6" x14ac:dyDescent="0.25">
      <c r="C251" s="13" t="s">
        <v>39</v>
      </c>
      <c r="F251" s="14">
        <f>SUM(F240:F250)</f>
        <v>15391.477800000001</v>
      </c>
    </row>
    <row r="252" spans="1:6" s="15" customFormat="1" x14ac:dyDescent="0.25">
      <c r="C252" s="15" t="s">
        <v>40</v>
      </c>
      <c r="F252" s="16">
        <f>F251/10</f>
        <v>1539.14778</v>
      </c>
    </row>
    <row r="253" spans="1:6" s="6" customFormat="1" ht="21" customHeight="1" x14ac:dyDescent="0.25">
      <c r="A253" s="556" t="s">
        <v>274</v>
      </c>
      <c r="B253" s="556"/>
      <c r="C253" s="556"/>
      <c r="D253" s="556"/>
      <c r="E253" s="556"/>
      <c r="F253" s="556"/>
    </row>
    <row r="254" spans="1:6" s="6" customFormat="1" ht="35.25" customHeight="1" x14ac:dyDescent="0.25">
      <c r="B254" s="557" t="s">
        <v>275</v>
      </c>
      <c r="C254" s="557"/>
      <c r="D254" s="557"/>
      <c r="E254" s="557"/>
      <c r="F254" s="557"/>
    </row>
    <row r="255" spans="1:6" s="6" customFormat="1" ht="15" customHeight="1" x14ac:dyDescent="0.25">
      <c r="A255" s="7">
        <v>1.5</v>
      </c>
      <c r="B255" s="6" t="s">
        <v>10</v>
      </c>
      <c r="C255" s="6" t="s">
        <v>564</v>
      </c>
      <c r="D255" s="7">
        <v>128</v>
      </c>
      <c r="E255" s="6" t="s">
        <v>10</v>
      </c>
      <c r="F255" s="7">
        <f>A255*D255</f>
        <v>192</v>
      </c>
    </row>
    <row r="256" spans="1:6" s="6" customFormat="1" ht="15" customHeight="1" x14ac:dyDescent="0.25">
      <c r="A256" s="7">
        <v>2</v>
      </c>
      <c r="B256" s="6" t="s">
        <v>276</v>
      </c>
      <c r="C256" s="6" t="s">
        <v>277</v>
      </c>
      <c r="D256" s="7">
        <v>35</v>
      </c>
      <c r="E256" s="6" t="s">
        <v>276</v>
      </c>
      <c r="F256" s="7">
        <f>A256*D256</f>
        <v>70</v>
      </c>
    </row>
    <row r="257" spans="1:6" s="9" customFormat="1" ht="15" customHeight="1" x14ac:dyDescent="0.25">
      <c r="A257" s="8">
        <v>8</v>
      </c>
      <c r="B257" s="9" t="s">
        <v>10</v>
      </c>
      <c r="C257" s="9" t="s">
        <v>278</v>
      </c>
      <c r="D257" s="8">
        <v>24.1</v>
      </c>
      <c r="E257" s="9" t="s">
        <v>268</v>
      </c>
      <c r="F257" s="8">
        <f>A257*D257</f>
        <v>192.8</v>
      </c>
    </row>
    <row r="258" spans="1:6" s="9" customFormat="1" ht="45" customHeight="1" x14ac:dyDescent="0.25">
      <c r="A258" s="8">
        <v>1</v>
      </c>
      <c r="B258" s="9" t="s">
        <v>31</v>
      </c>
      <c r="C258" s="9" t="s">
        <v>279</v>
      </c>
      <c r="D258" s="8">
        <v>1537.67</v>
      </c>
      <c r="E258" s="9" t="s">
        <v>23</v>
      </c>
      <c r="F258" s="8">
        <f>A258*D258</f>
        <v>1537.67</v>
      </c>
    </row>
    <row r="259" spans="1:6" s="9" customFormat="1" ht="32.25" customHeight="1" x14ac:dyDescent="0.25">
      <c r="A259" s="8"/>
      <c r="C259" s="9" t="s">
        <v>280</v>
      </c>
      <c r="D259" s="10"/>
      <c r="E259" s="9" t="s">
        <v>18</v>
      </c>
      <c r="F259" s="8">
        <v>15.67</v>
      </c>
    </row>
    <row r="260" spans="1:6" s="6" customFormat="1" ht="15" customHeight="1" x14ac:dyDescent="0.25">
      <c r="A260" s="7"/>
      <c r="C260" s="11" t="s">
        <v>281</v>
      </c>
      <c r="D260" s="12"/>
      <c r="E260" s="11"/>
      <c r="F260" s="12">
        <f>SUM(F255:F259)</f>
        <v>2008.14</v>
      </c>
    </row>
    <row r="261" spans="1:6" s="6" customFormat="1" ht="6" customHeight="1" x14ac:dyDescent="0.25">
      <c r="A261" s="7"/>
      <c r="D261" s="7"/>
      <c r="F261" s="7"/>
    </row>
    <row r="262" spans="1:6" s="6" customFormat="1" ht="15" customHeight="1" x14ac:dyDescent="0.25">
      <c r="A262" s="7"/>
      <c r="C262" s="6" t="s">
        <v>282</v>
      </c>
      <c r="D262" s="7"/>
      <c r="F262" s="7"/>
    </row>
    <row r="263" spans="1:6" s="6" customFormat="1" ht="15" customHeight="1" x14ac:dyDescent="0.25">
      <c r="A263" s="7">
        <v>1</v>
      </c>
      <c r="B263" s="6" t="s">
        <v>31</v>
      </c>
      <c r="C263" s="6" t="s">
        <v>283</v>
      </c>
      <c r="D263" s="7">
        <v>817</v>
      </c>
      <c r="E263" s="6" t="s">
        <v>31</v>
      </c>
      <c r="F263" s="7">
        <f>A263*D263</f>
        <v>817</v>
      </c>
    </row>
    <row r="264" spans="1:6" s="6" customFormat="1" ht="15" customHeight="1" x14ac:dyDescent="0.25">
      <c r="A264" s="7">
        <v>1</v>
      </c>
      <c r="B264" s="6" t="s">
        <v>31</v>
      </c>
      <c r="C264" s="6" t="s">
        <v>271</v>
      </c>
      <c r="D264" s="7">
        <v>712</v>
      </c>
      <c r="E264" s="6" t="s">
        <v>31</v>
      </c>
      <c r="F264" s="7">
        <f>A264*D264</f>
        <v>712</v>
      </c>
    </row>
    <row r="265" spans="1:6" s="6" customFormat="1" ht="15" customHeight="1" x14ac:dyDescent="0.25">
      <c r="A265" s="7">
        <v>2</v>
      </c>
      <c r="B265" s="6" t="s">
        <v>31</v>
      </c>
      <c r="C265" s="6" t="s">
        <v>272</v>
      </c>
      <c r="D265" s="7">
        <v>708</v>
      </c>
      <c r="E265" s="6" t="s">
        <v>31</v>
      </c>
      <c r="F265" s="7">
        <f>A265*D265</f>
        <v>1416</v>
      </c>
    </row>
    <row r="266" spans="1:6" s="6" customFormat="1" ht="15" customHeight="1" x14ac:dyDescent="0.25">
      <c r="A266" s="7">
        <v>3</v>
      </c>
      <c r="B266" s="6" t="s">
        <v>31</v>
      </c>
      <c r="C266" s="6" t="s">
        <v>284</v>
      </c>
      <c r="D266" s="7">
        <v>556</v>
      </c>
      <c r="E266" s="6" t="s">
        <v>31</v>
      </c>
      <c r="F266" s="7">
        <f>A266*D266</f>
        <v>1668</v>
      </c>
    </row>
    <row r="267" spans="1:6" s="6" customFormat="1" ht="15" customHeight="1" x14ac:dyDescent="0.25">
      <c r="A267" s="7"/>
      <c r="C267" s="6" t="s">
        <v>285</v>
      </c>
      <c r="F267" s="7">
        <f>SUM(F263:F266)</f>
        <v>4613</v>
      </c>
    </row>
    <row r="268" spans="1:6" s="6" customFormat="1" ht="15" customHeight="1" x14ac:dyDescent="0.25">
      <c r="C268" s="6" t="s">
        <v>286</v>
      </c>
      <c r="F268" s="7">
        <f>F267/3</f>
        <v>1537.6666666666667</v>
      </c>
    </row>
    <row r="269" spans="1:6" s="6" customFormat="1" ht="6" customHeight="1" x14ac:dyDescent="0.25">
      <c r="F269" s="7"/>
    </row>
    <row r="270" spans="1:6" s="6" customFormat="1" ht="15" customHeight="1" x14ac:dyDescent="0.25">
      <c r="C270" s="6" t="s">
        <v>287</v>
      </c>
    </row>
    <row r="271" spans="1:6" s="6" customFormat="1" ht="15" customHeight="1" x14ac:dyDescent="0.25">
      <c r="C271" s="11" t="s">
        <v>288</v>
      </c>
    </row>
    <row r="272" spans="1:6" s="6" customFormat="1" ht="4.5" customHeight="1" x14ac:dyDescent="0.25"/>
    <row r="273" spans="1:6" s="6" customFormat="1" ht="15" customHeight="1" x14ac:dyDescent="0.25">
      <c r="A273" s="7">
        <v>1</v>
      </c>
      <c r="B273" s="6" t="s">
        <v>31</v>
      </c>
      <c r="C273" s="6" t="s">
        <v>565</v>
      </c>
      <c r="D273" s="7">
        <v>1182</v>
      </c>
      <c r="E273" s="6" t="s">
        <v>31</v>
      </c>
      <c r="F273" s="7">
        <f>A273*D273</f>
        <v>1182</v>
      </c>
    </row>
    <row r="274" spans="1:6" s="6" customFormat="1" ht="15" customHeight="1" x14ac:dyDescent="0.25">
      <c r="A274" s="7">
        <v>1</v>
      </c>
      <c r="B274" s="6" t="s">
        <v>31</v>
      </c>
      <c r="C274" s="6" t="s">
        <v>267</v>
      </c>
      <c r="D274" s="7">
        <f>F260</f>
        <v>2008.14</v>
      </c>
      <c r="E274" s="6" t="s">
        <v>31</v>
      </c>
      <c r="F274" s="7">
        <f>A274*D274</f>
        <v>2008.14</v>
      </c>
    </row>
    <row r="275" spans="1:6" s="6" customFormat="1" ht="15" customHeight="1" x14ac:dyDescent="0.25">
      <c r="C275" s="6" t="s">
        <v>250</v>
      </c>
      <c r="F275" s="7">
        <v>0</v>
      </c>
    </row>
    <row r="276" spans="1:6" s="11" customFormat="1" ht="15" customHeight="1" x14ac:dyDescent="0.25">
      <c r="C276" s="11" t="s">
        <v>270</v>
      </c>
      <c r="F276" s="12">
        <f>SUM(F273:F275)</f>
        <v>3190.1400000000003</v>
      </c>
    </row>
    <row r="277" spans="1:6" s="11" customFormat="1" ht="15" customHeight="1" x14ac:dyDescent="0.25">
      <c r="F277" s="12"/>
    </row>
  </sheetData>
  <mergeCells count="2">
    <mergeCell ref="A253:F253"/>
    <mergeCell ref="B254:F254"/>
  </mergeCells>
  <pageMargins left="0.75" right="0.25" top="0.5" bottom="0.5" header="0.31496062992126" footer="0.31496062992126"/>
  <pageSetup paperSize="9" scale="8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73"/>
  <sheetViews>
    <sheetView topLeftCell="A43" workbookViewId="0">
      <selection activeCell="C74" sqref="C74"/>
    </sheetView>
  </sheetViews>
  <sheetFormatPr defaultRowHeight="15" x14ac:dyDescent="0.25"/>
  <cols>
    <col min="1" max="1" width="10.140625" customWidth="1"/>
    <col min="2" max="2" width="6.42578125" customWidth="1"/>
    <col min="3" max="3" width="50.7109375" bestFit="1" customWidth="1"/>
    <col min="4" max="4" width="10" customWidth="1"/>
    <col min="5" max="5" width="7.42578125" customWidth="1"/>
    <col min="6" max="6" width="10.7109375" customWidth="1"/>
  </cols>
  <sheetData>
    <row r="1" spans="1:6" x14ac:dyDescent="0.25">
      <c r="C1" t="s">
        <v>298</v>
      </c>
    </row>
    <row r="2" spans="1:6" x14ac:dyDescent="0.25">
      <c r="A2" s="17">
        <v>1</v>
      </c>
      <c r="B2" t="s">
        <v>30</v>
      </c>
      <c r="C2" t="s">
        <v>299</v>
      </c>
      <c r="D2" s="17">
        <v>150</v>
      </c>
      <c r="E2" t="s">
        <v>30</v>
      </c>
      <c r="F2" s="17">
        <v>150</v>
      </c>
    </row>
    <row r="3" spans="1:6" x14ac:dyDescent="0.25">
      <c r="A3" s="17">
        <v>0.1</v>
      </c>
      <c r="B3" t="s">
        <v>30</v>
      </c>
      <c r="C3" t="s">
        <v>300</v>
      </c>
      <c r="D3" s="17">
        <v>747</v>
      </c>
      <c r="E3" t="s">
        <v>30</v>
      </c>
      <c r="F3" s="17">
        <v>74.7</v>
      </c>
    </row>
    <row r="4" spans="1:6" x14ac:dyDescent="0.25">
      <c r="C4" t="s">
        <v>301</v>
      </c>
      <c r="E4" t="s">
        <v>32</v>
      </c>
      <c r="F4" s="17">
        <v>224.7</v>
      </c>
    </row>
    <row r="7" spans="1:6" s="1" customFormat="1" x14ac:dyDescent="0.25">
      <c r="B7" s="1" t="s">
        <v>33</v>
      </c>
      <c r="C7" s="1" t="s">
        <v>304</v>
      </c>
    </row>
    <row r="8" spans="1:6" s="1" customFormat="1" x14ac:dyDescent="0.25">
      <c r="C8" s="1" t="s">
        <v>302</v>
      </c>
    </row>
    <row r="9" spans="1:6" s="1" customFormat="1" x14ac:dyDescent="0.25">
      <c r="C9" s="1" t="s">
        <v>262</v>
      </c>
    </row>
    <row r="10" spans="1:6" s="1" customFormat="1" x14ac:dyDescent="0.25">
      <c r="C10" s="1" t="s">
        <v>59</v>
      </c>
    </row>
    <row r="11" spans="1:6" s="1" customFormat="1" x14ac:dyDescent="0.25">
      <c r="A11" s="2">
        <v>1.34</v>
      </c>
      <c r="B11" s="2" t="s">
        <v>11</v>
      </c>
      <c r="C11" s="2" t="s">
        <v>303</v>
      </c>
      <c r="D11" s="2">
        <v>73.8</v>
      </c>
      <c r="E11" s="2" t="s">
        <v>11</v>
      </c>
      <c r="F11" s="2">
        <f>A11*D11</f>
        <v>98.891999999999996</v>
      </c>
    </row>
    <row r="12" spans="1:6" s="1" customFormat="1" x14ac:dyDescent="0.25">
      <c r="A12" s="2">
        <v>0.5</v>
      </c>
      <c r="B12" s="2" t="s">
        <v>30</v>
      </c>
      <c r="C12" s="2" t="s">
        <v>34</v>
      </c>
      <c r="D12" s="2">
        <v>793.8</v>
      </c>
      <c r="E12" s="2" t="s">
        <v>30</v>
      </c>
      <c r="F12" s="2">
        <f>A12*D12</f>
        <v>396.9</v>
      </c>
    </row>
    <row r="13" spans="1:6" s="1" customFormat="1" x14ac:dyDescent="0.25">
      <c r="A13" s="2">
        <v>0.5</v>
      </c>
      <c r="B13" s="2" t="s">
        <v>30</v>
      </c>
      <c r="C13" s="2" t="s">
        <v>35</v>
      </c>
      <c r="D13" s="2">
        <v>648.9</v>
      </c>
      <c r="E13" s="2" t="s">
        <v>30</v>
      </c>
      <c r="F13" s="2">
        <f t="shared" ref="F13:F15" si="0">A13*D13</f>
        <v>324.45</v>
      </c>
    </row>
    <row r="14" spans="1:6" s="1" customFormat="1" x14ac:dyDescent="0.25">
      <c r="A14" s="2">
        <v>0.8</v>
      </c>
      <c r="B14" s="2" t="s">
        <v>30</v>
      </c>
      <c r="C14" s="2" t="s">
        <v>36</v>
      </c>
      <c r="D14" s="2">
        <v>532.35</v>
      </c>
      <c r="E14" s="2" t="s">
        <v>30</v>
      </c>
      <c r="F14" s="2">
        <f t="shared" si="0"/>
        <v>425.88000000000005</v>
      </c>
    </row>
    <row r="15" spans="1:6" s="1" customFormat="1" x14ac:dyDescent="0.25">
      <c r="A15" s="2">
        <v>10</v>
      </c>
      <c r="B15" s="2" t="s">
        <v>22</v>
      </c>
      <c r="C15" s="2" t="s">
        <v>289</v>
      </c>
      <c r="D15" s="2">
        <f>4*1.05</f>
        <v>4.2</v>
      </c>
      <c r="E15" s="2" t="s">
        <v>22</v>
      </c>
      <c r="F15" s="2">
        <f t="shared" si="0"/>
        <v>42</v>
      </c>
    </row>
    <row r="16" spans="1:6" s="1" customFormat="1" x14ac:dyDescent="0.25">
      <c r="A16" s="2"/>
      <c r="B16" s="2" t="s">
        <v>37</v>
      </c>
      <c r="C16" s="2" t="s">
        <v>38</v>
      </c>
      <c r="D16" s="2" t="s">
        <v>26</v>
      </c>
      <c r="E16" s="2" t="s">
        <v>37</v>
      </c>
      <c r="F16" s="2">
        <v>2.6</v>
      </c>
    </row>
    <row r="17" spans="1:6" s="1" customFormat="1" x14ac:dyDescent="0.25">
      <c r="A17" s="2"/>
      <c r="B17" s="2"/>
      <c r="C17" s="2"/>
      <c r="D17" s="2"/>
      <c r="E17" s="2"/>
      <c r="F17" s="2" t="s">
        <v>59</v>
      </c>
    </row>
    <row r="18" spans="1:6" s="1" customFormat="1" x14ac:dyDescent="0.25">
      <c r="A18" s="2"/>
      <c r="B18" s="2"/>
      <c r="C18" s="2" t="s">
        <v>39</v>
      </c>
      <c r="D18" s="2"/>
      <c r="E18" s="2"/>
      <c r="F18" s="2">
        <f>SUM(F11:F17)</f>
        <v>1290.722</v>
      </c>
    </row>
    <row r="19" spans="1:6" s="1" customFormat="1" x14ac:dyDescent="0.25">
      <c r="A19" s="2"/>
      <c r="B19" s="2"/>
      <c r="C19" s="2"/>
      <c r="D19" s="2"/>
      <c r="E19" s="2"/>
      <c r="F19" s="2" t="s">
        <v>59</v>
      </c>
    </row>
    <row r="20" spans="1:6" s="1" customFormat="1" x14ac:dyDescent="0.25">
      <c r="A20" s="2"/>
      <c r="B20" s="2"/>
      <c r="C20" s="2" t="s">
        <v>40</v>
      </c>
      <c r="D20" s="2"/>
      <c r="E20" s="2"/>
      <c r="F20" s="2">
        <f>F18/10</f>
        <v>129.07220000000001</v>
      </c>
    </row>
    <row r="21" spans="1:6" s="1" customFormat="1" x14ac:dyDescent="0.25">
      <c r="A21" s="2"/>
      <c r="B21" s="2"/>
      <c r="C21" s="2"/>
      <c r="D21" s="2"/>
      <c r="E21" s="2"/>
      <c r="F21" s="2"/>
    </row>
    <row r="23" spans="1:6" s="1" customFormat="1" ht="30" x14ac:dyDescent="0.25">
      <c r="A23" s="28"/>
      <c r="B23" s="28"/>
      <c r="C23" s="29" t="s">
        <v>543</v>
      </c>
      <c r="D23" s="28"/>
      <c r="E23" s="30"/>
      <c r="F23" s="28"/>
    </row>
    <row r="24" spans="1:6" s="1" customFormat="1" x14ac:dyDescent="0.25">
      <c r="A24" s="31"/>
      <c r="B24" s="31"/>
      <c r="C24" s="32" t="s">
        <v>535</v>
      </c>
      <c r="D24" s="31"/>
      <c r="E24" s="33"/>
      <c r="F24" s="31"/>
    </row>
    <row r="25" spans="1:6" s="1" customFormat="1" ht="45" x14ac:dyDescent="0.25">
      <c r="A25" s="31">
        <v>25</v>
      </c>
      <c r="B25" s="31" t="s">
        <v>31</v>
      </c>
      <c r="C25" s="441" t="s">
        <v>711</v>
      </c>
      <c r="D25" s="31">
        <v>40.31</v>
      </c>
      <c r="E25" s="33" t="s">
        <v>31</v>
      </c>
      <c r="F25" s="31">
        <f>A25*D25</f>
        <v>1007.75</v>
      </c>
    </row>
    <row r="26" spans="1:6" s="1" customFormat="1" x14ac:dyDescent="0.25">
      <c r="A26" s="31">
        <v>1</v>
      </c>
      <c r="B26" s="31" t="s">
        <v>31</v>
      </c>
      <c r="C26" s="31" t="s">
        <v>536</v>
      </c>
      <c r="D26" s="31">
        <v>778</v>
      </c>
      <c r="E26" s="33" t="s">
        <v>31</v>
      </c>
      <c r="F26" s="31">
        <f>A26*D26</f>
        <v>778</v>
      </c>
    </row>
    <row r="27" spans="1:6" s="1" customFormat="1" x14ac:dyDescent="0.25">
      <c r="A27" s="31">
        <v>1</v>
      </c>
      <c r="B27" s="31" t="s">
        <v>31</v>
      </c>
      <c r="C27" s="31" t="s">
        <v>273</v>
      </c>
      <c r="D27" s="31">
        <v>611</v>
      </c>
      <c r="E27" s="33" t="s">
        <v>31</v>
      </c>
      <c r="F27" s="31">
        <f>A27*D27</f>
        <v>611</v>
      </c>
    </row>
    <row r="28" spans="1:6" s="1" customFormat="1" x14ac:dyDescent="0.25">
      <c r="A28" s="31"/>
      <c r="B28" s="31"/>
      <c r="C28" s="31"/>
      <c r="D28" s="31"/>
      <c r="E28" s="33"/>
      <c r="F28" s="31"/>
    </row>
    <row r="29" spans="1:6" s="1" customFormat="1" x14ac:dyDescent="0.25">
      <c r="A29" s="31"/>
      <c r="B29" s="31"/>
      <c r="C29" s="31" t="s">
        <v>537</v>
      </c>
      <c r="D29" s="31"/>
      <c r="E29" s="33"/>
      <c r="F29" s="31">
        <f>SUM(F25:F28)</f>
        <v>2396.75</v>
      </c>
    </row>
    <row r="30" spans="1:6" s="1" customFormat="1" x14ac:dyDescent="0.25">
      <c r="A30" s="32"/>
      <c r="B30" s="32"/>
      <c r="C30" s="32" t="s">
        <v>538</v>
      </c>
      <c r="D30" s="32"/>
      <c r="E30" s="442" t="s">
        <v>32</v>
      </c>
      <c r="F30" s="32">
        <f>F29/25</f>
        <v>95.87</v>
      </c>
    </row>
    <row r="31" spans="1:6" s="1" customFormat="1" x14ac:dyDescent="0.25">
      <c r="E31" s="34"/>
    </row>
    <row r="32" spans="1:6" s="1" customFormat="1" ht="33" customHeight="1" x14ac:dyDescent="0.25">
      <c r="A32" s="28"/>
      <c r="B32" s="28"/>
      <c r="C32" s="29" t="s">
        <v>542</v>
      </c>
      <c r="D32" s="28"/>
      <c r="E32" s="30"/>
      <c r="F32" s="28"/>
    </row>
    <row r="33" spans="1:6" s="1" customFormat="1" ht="15.75" x14ac:dyDescent="0.25">
      <c r="A33" s="31"/>
      <c r="B33" s="31"/>
      <c r="C33" s="35" t="s">
        <v>539</v>
      </c>
      <c r="D33" s="31"/>
      <c r="E33" s="33"/>
      <c r="F33" s="31"/>
    </row>
    <row r="34" spans="1:6" s="1" customFormat="1" x14ac:dyDescent="0.25">
      <c r="A34" s="31">
        <v>25</v>
      </c>
      <c r="B34" s="31" t="s">
        <v>30</v>
      </c>
      <c r="C34" s="31" t="s">
        <v>540</v>
      </c>
      <c r="D34" s="31">
        <v>16.21</v>
      </c>
      <c r="E34" s="33" t="s">
        <v>30</v>
      </c>
      <c r="F34" s="31">
        <f>A34*D34</f>
        <v>405.25</v>
      </c>
    </row>
    <row r="35" spans="1:6" s="1" customFormat="1" x14ac:dyDescent="0.25">
      <c r="A35" s="31">
        <v>1</v>
      </c>
      <c r="B35" s="31" t="s">
        <v>30</v>
      </c>
      <c r="C35" s="31" t="s">
        <v>536</v>
      </c>
      <c r="D35" s="31">
        <v>778</v>
      </c>
      <c r="E35" s="33" t="s">
        <v>30</v>
      </c>
      <c r="F35" s="31">
        <f>A35*D35</f>
        <v>778</v>
      </c>
    </row>
    <row r="36" spans="1:6" s="1" customFormat="1" x14ac:dyDescent="0.25">
      <c r="A36" s="31">
        <v>1</v>
      </c>
      <c r="B36" s="31" t="s">
        <v>30</v>
      </c>
      <c r="C36" s="31" t="s">
        <v>273</v>
      </c>
      <c r="D36" s="31">
        <v>611</v>
      </c>
      <c r="E36" s="33" t="s">
        <v>30</v>
      </c>
      <c r="F36" s="31">
        <f>A36*D36</f>
        <v>611</v>
      </c>
    </row>
    <row r="37" spans="1:6" s="1" customFormat="1" x14ac:dyDescent="0.25">
      <c r="A37" s="31"/>
      <c r="B37" s="31"/>
      <c r="C37" s="31"/>
      <c r="D37" s="31"/>
      <c r="E37" s="33"/>
      <c r="F37" s="31"/>
    </row>
    <row r="38" spans="1:6" s="1" customFormat="1" ht="15.75" x14ac:dyDescent="0.25">
      <c r="A38" s="35"/>
      <c r="B38" s="35"/>
      <c r="C38" s="35" t="s">
        <v>537</v>
      </c>
      <c r="D38" s="35"/>
      <c r="E38" s="36"/>
      <c r="F38" s="35">
        <f>SUM(F34:F37)</f>
        <v>1794.25</v>
      </c>
    </row>
    <row r="39" spans="1:6" s="1" customFormat="1" ht="15.75" x14ac:dyDescent="0.25">
      <c r="A39" s="35"/>
      <c r="B39" s="35"/>
      <c r="C39" s="35" t="s">
        <v>538</v>
      </c>
      <c r="D39" s="35"/>
      <c r="E39" s="36"/>
      <c r="F39" s="35">
        <f>F38/25</f>
        <v>71.77</v>
      </c>
    </row>
    <row r="40" spans="1:6" s="1" customFormat="1" ht="15.75" x14ac:dyDescent="0.25">
      <c r="A40" s="35"/>
      <c r="B40" s="35"/>
      <c r="C40" s="35"/>
      <c r="D40" s="35"/>
      <c r="E40" s="36"/>
      <c r="F40" s="35"/>
    </row>
    <row r="41" spans="1:6" s="1" customFormat="1" ht="33" customHeight="1" x14ac:dyDescent="0.25">
      <c r="A41" s="28"/>
      <c r="B41" s="28"/>
      <c r="C41" s="29" t="s">
        <v>716</v>
      </c>
      <c r="D41" s="28"/>
      <c r="E41" s="30"/>
      <c r="F41" s="28"/>
    </row>
    <row r="42" spans="1:6" s="1" customFormat="1" ht="15.75" x14ac:dyDescent="0.25">
      <c r="A42" s="31"/>
      <c r="B42" s="31"/>
      <c r="C42" s="35" t="s">
        <v>539</v>
      </c>
      <c r="D42" s="31"/>
      <c r="E42" s="33"/>
      <c r="F42" s="31"/>
    </row>
    <row r="43" spans="1:6" s="1" customFormat="1" x14ac:dyDescent="0.25">
      <c r="A43" s="31">
        <v>25</v>
      </c>
      <c r="B43" s="31" t="s">
        <v>30</v>
      </c>
      <c r="C43" s="31" t="s">
        <v>541</v>
      </c>
      <c r="D43" s="31">
        <v>20.11</v>
      </c>
      <c r="E43" s="33" t="s">
        <v>30</v>
      </c>
      <c r="F43" s="31">
        <f>A43*D43</f>
        <v>502.75</v>
      </c>
    </row>
    <row r="44" spans="1:6" s="1" customFormat="1" x14ac:dyDescent="0.25">
      <c r="A44" s="31">
        <v>1</v>
      </c>
      <c r="B44" s="31" t="s">
        <v>30</v>
      </c>
      <c r="C44" s="31" t="s">
        <v>536</v>
      </c>
      <c r="D44" s="31">
        <v>778</v>
      </c>
      <c r="E44" s="33" t="s">
        <v>30</v>
      </c>
      <c r="F44" s="31">
        <f>A44*D44</f>
        <v>778</v>
      </c>
    </row>
    <row r="45" spans="1:6" s="1" customFormat="1" x14ac:dyDescent="0.25">
      <c r="A45" s="31">
        <v>1</v>
      </c>
      <c r="B45" s="31" t="s">
        <v>30</v>
      </c>
      <c r="C45" s="31" t="s">
        <v>273</v>
      </c>
      <c r="D45" s="31">
        <v>611</v>
      </c>
      <c r="E45" s="33" t="s">
        <v>30</v>
      </c>
      <c r="F45" s="31">
        <f>A45*D45</f>
        <v>611</v>
      </c>
    </row>
    <row r="46" spans="1:6" s="1" customFormat="1" x14ac:dyDescent="0.25">
      <c r="A46" s="31"/>
      <c r="B46" s="31"/>
      <c r="C46" s="31"/>
      <c r="D46" s="31"/>
      <c r="E46" s="33"/>
      <c r="F46" s="31"/>
    </row>
    <row r="47" spans="1:6" s="1" customFormat="1" ht="15.75" x14ac:dyDescent="0.25">
      <c r="A47" s="35"/>
      <c r="B47" s="35"/>
      <c r="C47" s="35" t="s">
        <v>537</v>
      </c>
      <c r="D47" s="35"/>
      <c r="E47" s="36"/>
      <c r="F47" s="35">
        <f>SUM(F43:F46)</f>
        <v>1891.75</v>
      </c>
    </row>
    <row r="48" spans="1:6" s="1" customFormat="1" ht="15.75" x14ac:dyDescent="0.25">
      <c r="A48" s="35"/>
      <c r="B48" s="35"/>
      <c r="C48" s="35" t="s">
        <v>538</v>
      </c>
      <c r="D48" s="35"/>
      <c r="E48" s="36"/>
      <c r="F48" s="35">
        <f>F47/25</f>
        <v>75.67</v>
      </c>
    </row>
    <row r="49" spans="1:6" s="1" customFormat="1" x14ac:dyDescent="0.25"/>
    <row r="50" spans="1:6" s="419" customFormat="1" x14ac:dyDescent="0.25"/>
    <row r="51" spans="1:6" ht="90" hidden="1" x14ac:dyDescent="0.25">
      <c r="C51" s="5" t="s">
        <v>544</v>
      </c>
    </row>
    <row r="52" spans="1:6" hidden="1" x14ac:dyDescent="0.25"/>
    <row r="53" spans="1:6" ht="30" hidden="1" x14ac:dyDescent="0.25">
      <c r="A53" s="17">
        <v>1</v>
      </c>
      <c r="B53" t="s">
        <v>31</v>
      </c>
      <c r="C53" s="5" t="s">
        <v>545</v>
      </c>
      <c r="D53" s="17">
        <v>310</v>
      </c>
      <c r="E53" t="s">
        <v>31</v>
      </c>
      <c r="F53" s="17">
        <v>310</v>
      </c>
    </row>
    <row r="54" spans="1:6" ht="45" hidden="1" x14ac:dyDescent="0.25">
      <c r="C54" s="5" t="s">
        <v>546</v>
      </c>
      <c r="F54" s="17">
        <v>21.35</v>
      </c>
    </row>
    <row r="55" spans="1:6" hidden="1" x14ac:dyDescent="0.25">
      <c r="C55" t="s">
        <v>267</v>
      </c>
      <c r="F55" s="17">
        <v>382.25</v>
      </c>
    </row>
    <row r="56" spans="1:6" hidden="1" x14ac:dyDescent="0.25">
      <c r="C56" t="s">
        <v>270</v>
      </c>
      <c r="F56" s="17">
        <v>713.6</v>
      </c>
    </row>
    <row r="57" spans="1:6" hidden="1" x14ac:dyDescent="0.25"/>
    <row r="58" spans="1:6" hidden="1" x14ac:dyDescent="0.25">
      <c r="C58" t="s">
        <v>269</v>
      </c>
    </row>
    <row r="59" spans="1:6" hidden="1" x14ac:dyDescent="0.25">
      <c r="A59" s="17">
        <v>1</v>
      </c>
      <c r="C59" t="s">
        <v>271</v>
      </c>
      <c r="D59" s="17">
        <v>712</v>
      </c>
      <c r="E59" t="s">
        <v>31</v>
      </c>
      <c r="F59" s="17">
        <v>712</v>
      </c>
    </row>
    <row r="60" spans="1:6" hidden="1" x14ac:dyDescent="0.25">
      <c r="A60" s="17">
        <v>3</v>
      </c>
      <c r="C60" t="s">
        <v>272</v>
      </c>
      <c r="D60" s="17">
        <v>708</v>
      </c>
      <c r="E60" t="s">
        <v>31</v>
      </c>
      <c r="F60" s="17">
        <v>2124</v>
      </c>
    </row>
    <row r="61" spans="1:6" hidden="1" x14ac:dyDescent="0.25">
      <c r="A61" s="17">
        <v>1</v>
      </c>
      <c r="C61" t="s">
        <v>284</v>
      </c>
      <c r="D61" s="17">
        <v>556</v>
      </c>
      <c r="E61" t="s">
        <v>31</v>
      </c>
      <c r="F61" s="17">
        <v>556</v>
      </c>
    </row>
    <row r="62" spans="1:6" hidden="1" x14ac:dyDescent="0.25">
      <c r="A62" s="17">
        <v>0.5</v>
      </c>
      <c r="C62" t="s">
        <v>547</v>
      </c>
      <c r="D62" s="17">
        <v>861</v>
      </c>
      <c r="E62" t="s">
        <v>31</v>
      </c>
      <c r="F62" s="17">
        <v>430.5</v>
      </c>
    </row>
    <row r="63" spans="1:6" hidden="1" x14ac:dyDescent="0.25">
      <c r="C63" t="s">
        <v>548</v>
      </c>
      <c r="F63" s="17">
        <v>3822.5</v>
      </c>
    </row>
    <row r="64" spans="1:6" hidden="1" x14ac:dyDescent="0.25">
      <c r="C64" t="s">
        <v>549</v>
      </c>
      <c r="F64" s="17">
        <v>382.25</v>
      </c>
    </row>
    <row r="65" spans="1:6" hidden="1" x14ac:dyDescent="0.25">
      <c r="F65" s="17"/>
    </row>
    <row r="66" spans="1:6" s="1" customFormat="1" x14ac:dyDescent="0.25">
      <c r="C66" s="1" t="s">
        <v>287</v>
      </c>
    </row>
    <row r="67" spans="1:6" s="1" customFormat="1" x14ac:dyDescent="0.25">
      <c r="C67" s="3" t="s">
        <v>553</v>
      </c>
    </row>
    <row r="68" spans="1:6" s="1" customFormat="1" x14ac:dyDescent="0.25">
      <c r="C68" s="1" t="s">
        <v>26</v>
      </c>
    </row>
    <row r="69" spans="1:6" s="1" customFormat="1" x14ac:dyDescent="0.25">
      <c r="A69" s="2">
        <v>1</v>
      </c>
      <c r="B69" s="1" t="s">
        <v>31</v>
      </c>
      <c r="C69" s="1" t="s">
        <v>550</v>
      </c>
      <c r="D69" s="2">
        <v>1771</v>
      </c>
      <c r="E69" s="1" t="s">
        <v>31</v>
      </c>
      <c r="F69" s="31">
        <f t="shared" ref="F69:F70" si="1">A69*D69</f>
        <v>1771</v>
      </c>
    </row>
    <row r="70" spans="1:6" s="1" customFormat="1" x14ac:dyDescent="0.25">
      <c r="A70" s="2">
        <v>3</v>
      </c>
      <c r="B70" s="1" t="s">
        <v>31</v>
      </c>
      <c r="C70" s="1" t="s">
        <v>551</v>
      </c>
      <c r="D70" s="2">
        <v>128</v>
      </c>
      <c r="E70" s="1" t="s">
        <v>31</v>
      </c>
      <c r="F70" s="31">
        <f t="shared" si="1"/>
        <v>384</v>
      </c>
    </row>
    <row r="71" spans="1:6" s="1" customFormat="1" x14ac:dyDescent="0.25">
      <c r="C71" s="1" t="s">
        <v>250</v>
      </c>
      <c r="F71" s="2">
        <v>2</v>
      </c>
    </row>
    <row r="72" spans="1:6" s="1" customFormat="1" x14ac:dyDescent="0.25">
      <c r="C72" s="3" t="s">
        <v>552</v>
      </c>
      <c r="D72" s="3"/>
      <c r="E72" s="3"/>
      <c r="F72" s="4">
        <f>SUM(F69:F71)</f>
        <v>2157</v>
      </c>
    </row>
    <row r="73" spans="1:6" s="419" customFormat="1" x14ac:dyDescent="0.25"/>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Detailed</vt:lpstr>
      <vt:lpstr>Abstract</vt:lpstr>
      <vt:lpstr>DATA 1</vt:lpstr>
      <vt:lpstr>Sheet2</vt:lpstr>
      <vt:lpstr>Abstract!Print_Area</vt:lpstr>
      <vt:lpstr>'DATA 1'!Print_Area</vt:lpstr>
      <vt:lpstr>Detailed!Print_Area</vt:lpstr>
      <vt:lpstr>Abstract!Print_Titles</vt:lpstr>
      <vt:lpstr>Detailed!Print_Titles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TNPHCL</dc:creator>
  <cp:lastModifiedBy>DELL</cp:lastModifiedBy>
  <cp:lastPrinted>2022-08-22T14:22:18Z</cp:lastPrinted>
  <dcterms:created xsi:type="dcterms:W3CDTF">2009-10-29T04:32:19Z</dcterms:created>
  <dcterms:modified xsi:type="dcterms:W3CDTF">2023-02-02T13:47:10Z</dcterms:modified>
</cp:coreProperties>
</file>