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30" windowWidth="20055" windowHeight="7680" firstSheet="4" activeTab="21"/>
  </bookViews>
  <sheets>
    <sheet name="Pudu Data" sheetId="21" state="hidden" r:id="rId1"/>
    <sheet name="Puduko Abs" sheetId="20" r:id="rId2"/>
    <sheet name="Pudukottai" sheetId="11" state="hidden" r:id="rId3"/>
    <sheet name="Tharuvai Data" sheetId="19" state="hidden" r:id="rId4"/>
    <sheet name="Tharuvai Abs" sheetId="18" r:id="rId5"/>
    <sheet name="Tharuvaikulam" sheetId="10" state="hidden" r:id="rId6"/>
    <sheet name="Thala Abs" sheetId="17" r:id="rId7"/>
    <sheet name="Thalamuthunagar" sheetId="9" state="hidden" r:id="rId8"/>
    <sheet name="Data Thoothukudi" sheetId="3" state="hidden" r:id="rId9"/>
    <sheet name="Central Abs" sheetId="16" r:id="rId10"/>
    <sheet name="Central" sheetId="8" state="hidden" r:id="rId11"/>
    <sheet name="DPO Abs" sheetId="15" r:id="rId12"/>
    <sheet name="DPO" sheetId="7" state="hidden" r:id="rId13"/>
    <sheet name="Admin abs" sheetId="14" r:id="rId14"/>
    <sheet name="Admin" sheetId="6" state="hidden" r:id="rId15"/>
    <sheet name="Millerpuram" sheetId="5" state="hidden" r:id="rId16"/>
    <sheet name="mill abs" sheetId="13" r:id="rId17"/>
    <sheet name="3rd mile abs" sheetId="12" r:id="rId18"/>
    <sheet name="3rd mile" sheetId="1" state="hidden" r:id="rId19"/>
    <sheet name="Abstract" sheetId="2" state="hidden" r:id="rId20"/>
    <sheet name="Lead" sheetId="4" r:id="rId21"/>
    <sheet name="Gen Abs" sheetId="22" r:id="rId22"/>
  </sheets>
  <externalReferences>
    <externalReference r:id="rId23"/>
    <externalReference r:id="rId24"/>
  </externalReferenc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8" i="9"/>
  <c r="H19"/>
  <c r="H15"/>
  <c r="H26" i="6"/>
  <c r="H17"/>
  <c r="H13"/>
  <c r="H27" i="8"/>
  <c r="H18"/>
  <c r="H14"/>
  <c r="H44" i="5"/>
  <c r="H40"/>
  <c r="H18" i="7"/>
  <c r="H14"/>
  <c r="H18" i="11"/>
  <c r="H14"/>
  <c r="H27"/>
  <c r="H28" i="8"/>
  <c r="C15" i="16"/>
  <c r="F15" s="1"/>
  <c r="D15"/>
  <c r="H27" i="7"/>
  <c r="F27"/>
  <c r="H28"/>
  <c r="C15" i="15"/>
  <c r="H27" i="6"/>
  <c r="C12" i="14"/>
  <c r="F12" s="1"/>
  <c r="H9" i="6"/>
  <c r="H10"/>
  <c r="C6" i="14"/>
  <c r="F6" s="1"/>
  <c r="H5" i="6"/>
  <c r="H6"/>
  <c r="H7"/>
  <c r="C4" i="14"/>
  <c r="F4" s="1"/>
  <c r="C8"/>
  <c r="F8" s="1"/>
  <c r="C10"/>
  <c r="F10" s="1"/>
  <c r="C14"/>
  <c r="F14" s="1"/>
  <c r="F26" i="6"/>
  <c r="H22"/>
  <c r="H21"/>
  <c r="H20"/>
  <c r="H53" i="5"/>
  <c r="H54"/>
  <c r="E53"/>
  <c r="H34" i="1"/>
  <c r="H35"/>
  <c r="E34"/>
  <c r="D7" i="15"/>
  <c r="H10" i="7"/>
  <c r="H11"/>
  <c r="C7" i="15"/>
  <c r="F7"/>
  <c r="D7" i="16"/>
  <c r="C7"/>
  <c r="H10" i="8"/>
  <c r="D7" i="17"/>
  <c r="C7"/>
  <c r="F7" s="1"/>
  <c r="H11" i="9"/>
  <c r="D7" i="20"/>
  <c r="C7"/>
  <c r="F7" s="1"/>
  <c r="H10" i="11"/>
  <c r="D15" i="20"/>
  <c r="D13"/>
  <c r="F13" s="1"/>
  <c r="D11"/>
  <c r="D9"/>
  <c r="D5"/>
  <c r="H28" i="11"/>
  <c r="C15" i="20"/>
  <c r="F15" s="1"/>
  <c r="F27" i="11"/>
  <c r="C11" i="20"/>
  <c r="F11"/>
  <c r="C9"/>
  <c r="C13"/>
  <c r="B5"/>
  <c r="D21" i="18"/>
  <c r="D17"/>
  <c r="D15"/>
  <c r="D13"/>
  <c r="D9"/>
  <c r="D7"/>
  <c r="D5"/>
  <c r="H44" i="10"/>
  <c r="C21" i="18"/>
  <c r="F21" s="1"/>
  <c r="C19"/>
  <c r="F19"/>
  <c r="C15"/>
  <c r="F15" s="1"/>
  <c r="C13"/>
  <c r="F13"/>
  <c r="C11"/>
  <c r="F11" s="1"/>
  <c r="C9"/>
  <c r="F9"/>
  <c r="C7"/>
  <c r="F7" s="1"/>
  <c r="C5"/>
  <c r="F5" s="1"/>
  <c r="H29" i="9"/>
  <c r="C15" i="17"/>
  <c r="F28" i="9"/>
  <c r="C13" i="17"/>
  <c r="C11"/>
  <c r="C9"/>
  <c r="F9" s="1"/>
  <c r="D15"/>
  <c r="D13"/>
  <c r="D11"/>
  <c r="D9"/>
  <c r="D5"/>
  <c r="B5"/>
  <c r="F27" i="8"/>
  <c r="C13" i="16"/>
  <c r="F13" s="1"/>
  <c r="D13"/>
  <c r="C11"/>
  <c r="C9"/>
  <c r="F9" s="1"/>
  <c r="D11"/>
  <c r="F11" s="1"/>
  <c r="D9"/>
  <c r="D5"/>
  <c r="B5"/>
  <c r="C13" i="15"/>
  <c r="C11"/>
  <c r="C9"/>
  <c r="F9" s="1"/>
  <c r="D5"/>
  <c r="B5"/>
  <c r="D15"/>
  <c r="D13"/>
  <c r="F13" s="1"/>
  <c r="D11"/>
  <c r="F11" s="1"/>
  <c r="D9"/>
  <c r="C23" i="13"/>
  <c r="D21"/>
  <c r="F21" s="1"/>
  <c r="D19"/>
  <c r="D17"/>
  <c r="C21"/>
  <c r="C19"/>
  <c r="F19" s="1"/>
  <c r="C17"/>
  <c r="F17" s="1"/>
  <c r="C13"/>
  <c r="F13" s="1"/>
  <c r="C11"/>
  <c r="F11" s="1"/>
  <c r="C7"/>
  <c r="F7" s="1"/>
  <c r="C5"/>
  <c r="D23"/>
  <c r="D15"/>
  <c r="D13"/>
  <c r="D11"/>
  <c r="D9"/>
  <c r="D5"/>
  <c r="D17" i="12"/>
  <c r="C17"/>
  <c r="D15"/>
  <c r="F15" s="1"/>
  <c r="D13"/>
  <c r="C13"/>
  <c r="D11"/>
  <c r="C11"/>
  <c r="F11" s="1"/>
  <c r="D9"/>
  <c r="C7"/>
  <c r="F7" s="1"/>
  <c r="D5"/>
  <c r="C5"/>
  <c r="H23" i="11"/>
  <c r="H22"/>
  <c r="H21"/>
  <c r="H6"/>
  <c r="H7"/>
  <c r="H8"/>
  <c r="C5" i="20"/>
  <c r="H43" i="10"/>
  <c r="E43"/>
  <c r="G40"/>
  <c r="H40"/>
  <c r="H26"/>
  <c r="H27"/>
  <c r="H21"/>
  <c r="H22"/>
  <c r="H17"/>
  <c r="H18"/>
  <c r="H12"/>
  <c r="H7"/>
  <c r="H8"/>
  <c r="H36"/>
  <c r="H37"/>
  <c r="C17" i="18"/>
  <c r="F17" s="1"/>
  <c r="H31" i="10"/>
  <c r="H32"/>
  <c r="H13"/>
  <c r="H24" i="9"/>
  <c r="H23"/>
  <c r="H22"/>
  <c r="H6"/>
  <c r="H7"/>
  <c r="H8"/>
  <c r="C5" i="17"/>
  <c r="H23" i="7"/>
  <c r="H22"/>
  <c r="H21"/>
  <c r="H23" i="8"/>
  <c r="H22"/>
  <c r="H21"/>
  <c r="H6"/>
  <c r="H7"/>
  <c r="H8"/>
  <c r="C5" i="16"/>
  <c r="F5"/>
  <c r="F16" s="1"/>
  <c r="H47" i="5"/>
  <c r="H48"/>
  <c r="H49"/>
  <c r="H50"/>
  <c r="H6" i="7"/>
  <c r="H35" i="5"/>
  <c r="H30"/>
  <c r="H25"/>
  <c r="H20"/>
  <c r="H16"/>
  <c r="H17"/>
  <c r="C9" i="13"/>
  <c r="F9" s="1"/>
  <c r="H11" i="5"/>
  <c r="H6"/>
  <c r="H7"/>
  <c r="D17" i="2"/>
  <c r="D15"/>
  <c r="F15" s="1"/>
  <c r="D13"/>
  <c r="D11"/>
  <c r="D9"/>
  <c r="D5"/>
  <c r="H26" i="1"/>
  <c r="H27"/>
  <c r="C13" i="2"/>
  <c r="F13" s="1"/>
  <c r="H11" i="1"/>
  <c r="H6"/>
  <c r="H7"/>
  <c r="H31"/>
  <c r="H32"/>
  <c r="C15" i="12"/>
  <c r="H16" i="1"/>
  <c r="H21"/>
  <c r="F23" i="13"/>
  <c r="F7" i="16"/>
  <c r="H24" i="11"/>
  <c r="F11" i="17"/>
  <c r="H24" i="8"/>
  <c r="H24" i="7"/>
  <c r="F17" i="12"/>
  <c r="F13"/>
  <c r="F5"/>
  <c r="F15" i="15"/>
  <c r="F15" i="17"/>
  <c r="F5" i="20"/>
  <c r="F9"/>
  <c r="F13" i="17"/>
  <c r="F5"/>
  <c r="F5" i="13"/>
  <c r="D69" i="3"/>
  <c r="F69"/>
  <c r="F73"/>
  <c r="D7" i="2"/>
  <c r="H25" i="9"/>
  <c r="H7" i="7"/>
  <c r="H8"/>
  <c r="C5" i="15"/>
  <c r="F5" s="1"/>
  <c r="F16" s="1"/>
  <c r="H21" i="5"/>
  <c r="H26"/>
  <c r="H31"/>
  <c r="C15" i="13"/>
  <c r="F15" s="1"/>
  <c r="H36" i="5"/>
  <c r="H37"/>
  <c r="H12"/>
  <c r="C15" i="2"/>
  <c r="C17"/>
  <c r="F17" s="1"/>
  <c r="H17" i="1"/>
  <c r="H18"/>
  <c r="H12"/>
  <c r="C7" i="2"/>
  <c r="H22" i="1"/>
  <c r="C11" i="2"/>
  <c r="F11"/>
  <c r="C5"/>
  <c r="F5" s="1"/>
  <c r="C9" i="12"/>
  <c r="F9" s="1"/>
  <c r="C9" i="2"/>
  <c r="F9" s="1"/>
  <c r="F7"/>
  <c r="D8" i="22" l="1"/>
  <c r="F8" s="1"/>
  <c r="F18" i="15"/>
  <c r="F17"/>
  <c r="F19" s="1"/>
  <c r="F16" i="20"/>
  <c r="F18" i="12"/>
  <c r="F22" i="18"/>
  <c r="F19" i="16"/>
  <c r="D9" i="22"/>
  <c r="F9" s="1"/>
  <c r="F18" i="16"/>
  <c r="F17"/>
  <c r="F24" i="13"/>
  <c r="F18" i="2"/>
  <c r="F16" i="17"/>
  <c r="F15" i="14"/>
  <c r="F21" i="15" l="1"/>
  <c r="F20"/>
  <c r="F22" s="1"/>
  <c r="F17" i="17"/>
  <c r="F19" s="1"/>
  <c r="F18"/>
  <c r="D10" i="22"/>
  <c r="F10" s="1"/>
  <c r="D5"/>
  <c r="F5" s="1"/>
  <c r="F19" i="12"/>
  <c r="F21" s="1"/>
  <c r="F20"/>
  <c r="F17" i="14"/>
  <c r="F16"/>
  <c r="F18" s="1"/>
  <c r="D7" i="22"/>
  <c r="F7" s="1"/>
  <c r="D11"/>
  <c r="F11" s="1"/>
  <c r="F24" i="18"/>
  <c r="F23"/>
  <c r="F25" s="1"/>
  <c r="F19" i="2"/>
  <c r="F21"/>
  <c r="F20"/>
  <c r="F18" i="20"/>
  <c r="F17"/>
  <c r="F19" s="1"/>
  <c r="D12" i="22"/>
  <c r="F12" s="1"/>
  <c r="D6"/>
  <c r="F6" s="1"/>
  <c r="F25" i="13"/>
  <c r="F27" s="1"/>
  <c r="F26"/>
  <c r="F20" i="16"/>
  <c r="F21"/>
  <c r="F22"/>
  <c r="F28" i="13" l="1"/>
  <c r="F30" s="1"/>
  <c r="F29"/>
  <c r="F27" i="18"/>
  <c r="F28"/>
  <c r="F26"/>
  <c r="F19" i="14"/>
  <c r="F20"/>
  <c r="F21" s="1"/>
  <c r="F21" i="20"/>
  <c r="F20"/>
  <c r="F22" s="1"/>
  <c r="F24" i="12"/>
  <c r="F22"/>
  <c r="F23"/>
  <c r="F21" i="17"/>
  <c r="F20"/>
  <c r="F22" s="1"/>
  <c r="F23" i="2"/>
  <c r="F24"/>
  <c r="F22"/>
  <c r="F13" i="22"/>
  <c r="F14" l="1"/>
  <c r="F16" s="1"/>
  <c r="F15"/>
  <c r="F18" l="1"/>
  <c r="F17"/>
  <c r="F19" s="1"/>
</calcChain>
</file>

<file path=xl/sharedStrings.xml><?xml version="1.0" encoding="utf-8"?>
<sst xmlns="http://schemas.openxmlformats.org/spreadsheetml/2006/main" count="1451" uniqueCount="357">
  <si>
    <t>Sl.No</t>
  </si>
  <si>
    <t>Description of Work</t>
  </si>
  <si>
    <t>Nos</t>
  </si>
  <si>
    <t>L</t>
  </si>
  <si>
    <t>B</t>
  </si>
  <si>
    <t>D</t>
  </si>
  <si>
    <t>Contents</t>
  </si>
  <si>
    <t>Earth Work Excavation for Open Foundation in all Soils and Subsoils to the required depth.</t>
  </si>
  <si>
    <t>a) 0 to 2m depth</t>
  </si>
  <si>
    <t>3rd Mile Quarters</t>
  </si>
  <si>
    <t>Millerpuram</t>
  </si>
  <si>
    <t>DPO</t>
  </si>
  <si>
    <t>Say</t>
  </si>
  <si>
    <t>Cum</t>
  </si>
  <si>
    <t>Supplying and Filling 40mm HBSJelly</t>
  </si>
  <si>
    <t>Sqm</t>
  </si>
  <si>
    <t>Supplying and Filling Sand</t>
  </si>
  <si>
    <t>Augering 30cm Dia</t>
  </si>
  <si>
    <t>RMT</t>
  </si>
  <si>
    <t>3rd Mile police  Quarters</t>
  </si>
  <si>
    <t>Millerpuram police Quarters</t>
  </si>
  <si>
    <t>Supplying and Fixing of Rain water down fall 110 mm dia pipie(SWR)</t>
  </si>
  <si>
    <t>Rmt</t>
  </si>
  <si>
    <t>Providing Rain water harvesting Pit</t>
  </si>
  <si>
    <t>3.14x0.5x0.5</t>
  </si>
  <si>
    <t>Detailed Estimate</t>
  </si>
  <si>
    <t>Name of Work : The Estimate for Providing Rain Water Harvesting Pit and Repairing the Damaged Pit at Thoothukudi in Thoothukudi District.</t>
  </si>
  <si>
    <t>Precasted slab Standardised Cement concrete M 30 grade</t>
  </si>
  <si>
    <t>Qty</t>
  </si>
  <si>
    <t>Rate</t>
  </si>
  <si>
    <t>Per</t>
  </si>
  <si>
    <t>Total</t>
  </si>
  <si>
    <t>ABSTRACT</t>
  </si>
  <si>
    <t>Providing Rain Water Harvesting Perculation pit
a) Providing pit</t>
  </si>
  <si>
    <t>Earth work excavation</t>
  </si>
  <si>
    <t>Each</t>
  </si>
  <si>
    <t>HBSJ 40mm</t>
  </si>
  <si>
    <t>Precasted slab Standardised Cement comncrete M 20 grade</t>
  </si>
  <si>
    <t>L.S</t>
  </si>
  <si>
    <t>Filling sand</t>
  </si>
  <si>
    <t>Sundries</t>
  </si>
  <si>
    <t xml:space="preserve"> --------------------</t>
  </si>
  <si>
    <t>.</t>
  </si>
  <si>
    <t>Augering 30 cm dia</t>
  </si>
  <si>
    <t>Labour charges</t>
  </si>
  <si>
    <t>No</t>
  </si>
  <si>
    <t>MASON II CLASS</t>
  </si>
  <si>
    <t>MAZDOORI CLASS</t>
  </si>
  <si>
    <t>Hire charges for O2296TOOLS PLANTS at 10% of labour</t>
  </si>
  <si>
    <t>LS</t>
  </si>
  <si>
    <t xml:space="preserve"> </t>
  </si>
  <si>
    <t>EARTH WORK EXCAVATION</t>
  </si>
  <si>
    <t>---------------------</t>
  </si>
  <si>
    <t>CUM</t>
  </si>
  <si>
    <t>EARTH WORK EXCAVATION IN SS20B</t>
  </si>
  <si>
    <t>ADD 100% FOR NARROW CUTTING</t>
  </si>
  <si>
    <t xml:space="preserve"> 1/3REFILLING CHARGES</t>
  </si>
  <si>
    <t>SUNDRIES</t>
  </si>
  <si>
    <t>-</t>
  </si>
  <si>
    <t>TOTAL FOR 10 CUM</t>
  </si>
  <si>
    <t>RATE PER CUM INCLUDING REFILLING</t>
  </si>
  <si>
    <t>0 TO 2M</t>
  </si>
  <si>
    <t>2 TO 3M</t>
  </si>
  <si>
    <t>1.2</t>
  </si>
  <si>
    <t xml:space="preserve">RATE PER CUM EXCLUDING REFILLING 
</t>
  </si>
  <si>
    <t>14.II</t>
  </si>
  <si>
    <t>*</t>
  </si>
  <si>
    <t xml:space="preserve">standardised concrete mix M20 </t>
  </si>
  <si>
    <t>NO</t>
  </si>
  <si>
    <t>MASON I</t>
  </si>
  <si>
    <t>MAZDOOR I</t>
  </si>
  <si>
    <t>TOTAL FOR 0.743 SQM</t>
  </si>
  <si>
    <t>RATE PER SQM (Foundation and basement)</t>
  </si>
  <si>
    <t>=</t>
  </si>
  <si>
    <t>G.F</t>
  </si>
  <si>
    <t>F.F</t>
  </si>
  <si>
    <t>S.F</t>
  </si>
  <si>
    <t>T.F</t>
  </si>
  <si>
    <t xml:space="preserve"> P.C.C,R.C.C SLAB OF40mm THICK using standardised concrete mix of M30 grade</t>
  </si>
  <si>
    <t>2.1</t>
  </si>
  <si>
    <t>FILLING IN FOUNDATION AND</t>
  </si>
  <si>
    <t>BASEMENT  WITH  FILLING SAND</t>
  </si>
  <si>
    <t>COST OF FILLINGSAND</t>
  </si>
  <si>
    <t>LABOUR CHARGES FOR FILLING</t>
  </si>
  <si>
    <t>TOTAL FOR 1.0 CUM</t>
  </si>
  <si>
    <t>BASEMENT  WITH  FILLING 40mm jelly</t>
  </si>
  <si>
    <t>COST OF FILLING 40mm HBSJ</t>
  </si>
  <si>
    <t>SUPPLY AND FIXING OF</t>
  </si>
  <si>
    <t>110mmDIA P.V.C RAIN WATER</t>
  </si>
  <si>
    <t>DOWN FALL PIPE    Type- A  SWR pipe</t>
  </si>
  <si>
    <t xml:space="preserve"> 110mmDIA P.V.C PIPE</t>
  </si>
  <si>
    <t>NO.</t>
  </si>
  <si>
    <t xml:space="preserve"> 110mmDIA P.V.C PLAIN BEND</t>
  </si>
  <si>
    <t xml:space="preserve"> 110mmDIA P.V.C SHOE</t>
  </si>
  <si>
    <t>Nos.</t>
  </si>
  <si>
    <t>UPVC SPECIAL CLAMP as per qtn</t>
  </si>
  <si>
    <t>C.I. GRATING 100mm DIA</t>
  </si>
  <si>
    <t>PLUMBER I</t>
  </si>
  <si>
    <t>COST OF PLUG SCREWS , RUBBER</t>
  </si>
  <si>
    <t>LUBRICANT ETC</t>
  </si>
  <si>
    <t>TOTAL FOR 3 RMT</t>
  </si>
  <si>
    <t>RATE PER RMT</t>
  </si>
  <si>
    <t>Sub Total - I</t>
  </si>
  <si>
    <t>CGST - 6%</t>
  </si>
  <si>
    <t>STGST - 6%</t>
  </si>
  <si>
    <t>Sub Total - II</t>
  </si>
  <si>
    <t>Labour Welfare Fund @ 1%</t>
  </si>
  <si>
    <t>Supervision Charges @ 7.5%</t>
  </si>
  <si>
    <t>DATA - 2019 - 2020 THOOTHUKUDI</t>
  </si>
  <si>
    <t>Tamil Nadu Police Housing Corparation Ltd.</t>
  </si>
  <si>
    <t>==========================================================</t>
  </si>
  <si>
    <t>PLACE:-</t>
  </si>
  <si>
    <t xml:space="preserve">Thoothukudi </t>
  </si>
  <si>
    <t>2019-2020</t>
  </si>
  <si>
    <t xml:space="preserve">  </t>
  </si>
  <si>
    <t>SL.NO</t>
  </si>
  <si>
    <t>DESCRIPTION OF MATERIALS</t>
  </si>
  <si>
    <t>UNIT</t>
  </si>
  <si>
    <t>SOURCE</t>
  </si>
  <si>
    <t xml:space="preserve">COST OF </t>
  </si>
  <si>
    <t>LEAD</t>
  </si>
  <si>
    <t xml:space="preserve">Add 10% </t>
  </si>
  <si>
    <t>UN LO-</t>
  </si>
  <si>
    <t>MATERIAL</t>
  </si>
  <si>
    <t>LABOUR RATE</t>
  </si>
  <si>
    <t>Lead</t>
  </si>
  <si>
    <t>CHARGE</t>
  </si>
  <si>
    <t>for quarry at</t>
  </si>
  <si>
    <t>ADING</t>
  </si>
  <si>
    <t>COST @ SITE</t>
  </si>
  <si>
    <t xml:space="preserve">Thuvakudi </t>
  </si>
  <si>
    <t>1.</t>
  </si>
  <si>
    <t>ROUGH STONE sl.38  p18</t>
  </si>
  <si>
    <t>CUM.</t>
  </si>
  <si>
    <t>Thattaparai</t>
  </si>
  <si>
    <t>MASON-I Brick / Stone work</t>
  </si>
  <si>
    <t>2.</t>
  </si>
  <si>
    <t>BOND STONE sl.57 p18</t>
  </si>
  <si>
    <t>MASON-II Brick / Stone work</t>
  </si>
  <si>
    <t>3.</t>
  </si>
  <si>
    <t>HARD BROKEN STONE JELLY 3mm To 10mm p-18</t>
  </si>
  <si>
    <t>MAZDOOR-I</t>
  </si>
  <si>
    <t>4.</t>
  </si>
  <si>
    <t>HARD BROKEN STONE JELLY 10mm</t>
  </si>
  <si>
    <t>MAZDOOR-II</t>
  </si>
  <si>
    <t>5.</t>
  </si>
  <si>
    <t>HARD BROKEN STONE JELLY 12mm</t>
  </si>
  <si>
    <t>Pudukottai</t>
  </si>
  <si>
    <t>PAINTER-I</t>
  </si>
  <si>
    <t>6.</t>
  </si>
  <si>
    <t>HARD BROKEN STONE JELLY 20mm</t>
  </si>
  <si>
    <t>PAINTER-II</t>
  </si>
  <si>
    <t>7.</t>
  </si>
  <si>
    <t>HARD BROKEN STONE JELLY 40mm</t>
  </si>
  <si>
    <t>PLUMBER-I</t>
  </si>
  <si>
    <t>8.</t>
  </si>
  <si>
    <t>Crushed Stone SAND FOR MORTAR sl.98/58C p20</t>
  </si>
  <si>
    <t>Padmanabamangalam</t>
  </si>
  <si>
    <t>PLUMBER-II</t>
  </si>
  <si>
    <t>9.</t>
  </si>
  <si>
    <t>Crushed Stone SAND FOR FILLING</t>
  </si>
  <si>
    <t>FITTER-I</t>
  </si>
  <si>
    <t>10.</t>
  </si>
  <si>
    <t>Kiln Burnt Country Bricks  SIZE 22x11x7Cm p-16 it-5a</t>
  </si>
  <si>
    <t>1000nos.</t>
  </si>
  <si>
    <t>Mukkani</t>
  </si>
  <si>
    <t>FITTER-II</t>
  </si>
  <si>
    <t>11.</t>
  </si>
  <si>
    <t>BRICK JELLY 40mmGAUGE p-17 it-17 a</t>
  </si>
  <si>
    <t>CARPENTER-I</t>
  </si>
  <si>
    <t>12.</t>
  </si>
  <si>
    <t>BRICK JELLY 20mmGAUGE</t>
  </si>
  <si>
    <t>CARPENTER-II</t>
  </si>
  <si>
    <t>13.</t>
  </si>
  <si>
    <t>MACHINE PRESSED TILES 23x 23x 2 Cm p-17 It-20</t>
  </si>
  <si>
    <t>Local</t>
  </si>
  <si>
    <t>STONE CUTTER-I</t>
  </si>
  <si>
    <t>14.</t>
  </si>
  <si>
    <t>SLACKED SHELL LIME sl.106 p20</t>
  </si>
  <si>
    <t>STONE CUTTER-II</t>
  </si>
  <si>
    <t>15.</t>
  </si>
  <si>
    <t>SLACKED &amp;SREENED LIME STONE sl107/67</t>
  </si>
  <si>
    <t>FLOOR POLISHER</t>
  </si>
  <si>
    <t>16.</t>
  </si>
  <si>
    <t>C.W SCANTLING UPTO 4M LONG p-21 it-127</t>
  </si>
  <si>
    <t>local</t>
  </si>
  <si>
    <t>Mortar mix charges manual  sl.165(Ann3 p-34)</t>
  </si>
  <si>
    <t>17.</t>
  </si>
  <si>
    <t>C.W. PLANK UPTO 40mmTHICK UPTO 30 Cm WIDTH</t>
  </si>
  <si>
    <t>Vibrat-charges(R.C.C) sl.103/2 p30</t>
  </si>
  <si>
    <t>18.</t>
  </si>
  <si>
    <t>T.W SCANTLING 2M TO 3M LONG 112/73 p-21</t>
  </si>
  <si>
    <t>Vibrat-charges(P.C.C) sl.102</t>
  </si>
  <si>
    <t>19.</t>
  </si>
  <si>
    <t>T.W.SCANTLING BELOW 2M LONG 113/74 p-21</t>
  </si>
  <si>
    <t>Sand filling charges sl.75 p-28</t>
  </si>
  <si>
    <t>20.</t>
  </si>
  <si>
    <t>T.W.PLANKS 15TO30cm WIDTH &amp; 12to25mm Thick it-119 p-21</t>
  </si>
  <si>
    <t>Earth filling charges sl.76 p-28</t>
  </si>
  <si>
    <t>21.</t>
  </si>
  <si>
    <t>Country BricksKiln Burnt of SIZE 22x11x5Cm (7c)p-16</t>
  </si>
  <si>
    <t>E.W.  61/62 p-27</t>
  </si>
  <si>
    <t>22.</t>
  </si>
  <si>
    <t>MOSAIC TILES GRAY 25X25X2cm.it-30 p-17</t>
  </si>
  <si>
    <t>L.C.T.W.Door- 144/2 p-32</t>
  </si>
  <si>
    <t>23.</t>
  </si>
  <si>
    <t>CEMENT (supply at site)</t>
  </si>
  <si>
    <t>M.T</t>
  </si>
  <si>
    <t>L.C.marine doors-145/3 p-32</t>
  </si>
  <si>
    <t>24.</t>
  </si>
  <si>
    <t>R.T.S. / M.S upto 16mm</t>
  </si>
  <si>
    <t>TW glazed window 149/8 p-33</t>
  </si>
  <si>
    <t>25.</t>
  </si>
  <si>
    <t>M.S./ R.T.S above 16mm</t>
  </si>
  <si>
    <t>Wrought&amp;putup 143/1 p-32</t>
  </si>
  <si>
    <t>26.</t>
  </si>
  <si>
    <t>Country BricksKiln Burnt  SIZE 22x11x5Cm</t>
  </si>
  <si>
    <t>Ventilator 153/14 p-33</t>
  </si>
  <si>
    <t>27.</t>
  </si>
  <si>
    <t>HBSJ 11.2mm IRC metal (High W ay SR16-17)</t>
  </si>
  <si>
    <t>Meter- Cupboard Weldmesh 158/23 p-34</t>
  </si>
  <si>
    <t>28.</t>
  </si>
  <si>
    <t>HBSJ 37.5mm to 26.5mm IRC metal</t>
  </si>
  <si>
    <t>E.W (SDR) 62/67 p-27</t>
  </si>
  <si>
    <t>29.</t>
  </si>
  <si>
    <t>HBSJ 63mm to 45mm IRC metal</t>
  </si>
  <si>
    <t>FITTER-II (Pipe &amp; Bar Bend) 69/20a p-14</t>
  </si>
  <si>
    <t>30.</t>
  </si>
  <si>
    <t xml:space="preserve"> Gravel p20  92/57</t>
  </si>
  <si>
    <t>Perurani</t>
  </si>
  <si>
    <t>FITTER-I (Pipe &amp; Bar Bend) 19/20 p-12</t>
  </si>
  <si>
    <t xml:space="preserve"> Well Gravel p20  It93/57a</t>
  </si>
  <si>
    <t>E.W  loose soil p-26 SS20B/55/50</t>
  </si>
  <si>
    <t>Chamber Burnt Bricks of size 23x11.2x7Cm p16/4b</t>
  </si>
  <si>
    <t>Chamber Burnt Bricks  of size 23x11.4x7.5Cmp16 /3a</t>
  </si>
  <si>
    <t>Stone dust p20 96-58a</t>
  </si>
  <si>
    <t>6mmto 10mm HBG metal p-19 it-83+84/2</t>
  </si>
  <si>
    <t>Fly Ash Bricks  it-3A/8a p-16</t>
  </si>
  <si>
    <t>Name of Work : The Estimate for Providing Rain Water Harvesting Pit and Repairing the Damaged Pit at 392 Nos of PC / HC Quarters at Thoothukudi A.R in Thoothukudi District.</t>
  </si>
  <si>
    <t>Name of Work : The Estimate for Providing Rain Water Harvesting Pit and Repairing the Damaged Pit at Millerpuram Quarters at Thoothukudi A.R in Thoothukudi District.</t>
  </si>
  <si>
    <t>P.C.C 1:5:10, using 40mm HBSJelly</t>
  </si>
  <si>
    <t>Brick Work in CM 1:4, 110mm thick</t>
  </si>
  <si>
    <t>Plastering in CM 1:5, 12mm thick</t>
  </si>
  <si>
    <t xml:space="preserve">Millerpuram Inner </t>
  </si>
  <si>
    <t>Outer</t>
  </si>
  <si>
    <t>Top</t>
  </si>
  <si>
    <t>Name of Work : The Estimate for Providing Rain Water Harvesting Pit at District Police Office Building at  Thoothukudi in Thoothukudi District.</t>
  </si>
  <si>
    <t>DPO Building</t>
  </si>
  <si>
    <t>DPO Building front and Back Side</t>
  </si>
  <si>
    <t>Name of Work : The Estimate for Providing Rain Water Harvesting Pit at Central Police Quarters at  Thoothukudi in Thoothukudi District.</t>
  </si>
  <si>
    <t>Central Police Quarters</t>
  </si>
  <si>
    <t>Inner</t>
  </si>
  <si>
    <t>DPO Building Front and Back Side</t>
  </si>
  <si>
    <t>Name of Work : The Estimate for Providing Rain Water Harvesting Pit and Repairing the Damaged Pit at Admin Block at Thoothukudi in Thoothukudi District.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</si>
  <si>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</si>
  <si>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Name of Work : The Estimate for Providing Rain Water Harvesting Pit at Thalamuthu Nagar Police Station in Thoothukudi District.</t>
  </si>
  <si>
    <t>Police Station</t>
  </si>
  <si>
    <t>Name of Work : The Estimate for Providing Rain Water Harvesting Pit at Tharuvaikulam Police Quarters in Thoothukudi District.</t>
  </si>
  <si>
    <t>Tharuvaikulam Police Quarters</t>
  </si>
  <si>
    <t>Tharuvaikulam Quarters</t>
  </si>
  <si>
    <t>Supplying and Filling 20mm HBSJelly</t>
  </si>
  <si>
    <t>Supplying and Filling 10 to 12 mm HBSJelly</t>
  </si>
  <si>
    <t xml:space="preserve">Tharuvaikulam Quarters </t>
  </si>
  <si>
    <t>Supplying and Fixing of Netlon Mesh</t>
  </si>
  <si>
    <t>Around the Pipe 150mm dia</t>
  </si>
  <si>
    <t xml:space="preserve">Supplying and Fixing of Steel Fabrication </t>
  </si>
  <si>
    <t>Qty as per Item No. 6</t>
  </si>
  <si>
    <t>X 50</t>
  </si>
  <si>
    <t>9 X .05</t>
  </si>
  <si>
    <t>MT</t>
  </si>
  <si>
    <t>Name of Work : The Estimate for Providing Rain Water Harvesting Pit at All Women Police Station Pudukottai in Thoothukudi District.</t>
  </si>
  <si>
    <t>Supplying and Fabricating the Steel Reinforcement</t>
  </si>
  <si>
    <t>Qty As per Item No. 4</t>
  </si>
  <si>
    <t>cum</t>
  </si>
  <si>
    <t>ANTI-CORROSIVE TREATMENT FOR STEEL</t>
  </si>
  <si>
    <t>FABRICATION  (RCC WORKS)</t>
  </si>
  <si>
    <t>LIT</t>
  </si>
  <si>
    <t>ANTI-CORROSIVE(COROLOK-CP ( qtn)</t>
  </si>
  <si>
    <t>/PROTEKLOL) CHEMICALS</t>
  </si>
  <si>
    <t>Kg</t>
  </si>
  <si>
    <t>CEMENT</t>
  </si>
  <si>
    <t>BRUSHES GLOVES ETC</t>
  </si>
  <si>
    <t>TRANSPORTING AND HANDLING</t>
  </si>
  <si>
    <t>PAINTERII</t>
  </si>
  <si>
    <t>SUNDRIES FOR BRUSHES,CLOTH ETC</t>
  </si>
  <si>
    <t>TOTTAL FOR 1 MT</t>
  </si>
  <si>
    <t>42.</t>
  </si>
  <si>
    <t>SUPPLYING AND FABRICATING AND</t>
  </si>
  <si>
    <t>PLACING  M.S RODS/RTS ROD (upto 16mm dia)</t>
  </si>
  <si>
    <t>QUTL</t>
  </si>
  <si>
    <t>R.T.S RODS/M.S.RODS UPTO 16MM DIA</t>
  </si>
  <si>
    <t>BINDING WIRE</t>
  </si>
  <si>
    <t>FITTER I</t>
  </si>
  <si>
    <t>Cement for slurry</t>
  </si>
  <si>
    <t>Painter-II</t>
  </si>
  <si>
    <t>TOTTAL FOR 1 QTL</t>
  </si>
  <si>
    <t>RATE PER M.T</t>
  </si>
  <si>
    <t>43.</t>
  </si>
  <si>
    <t>a.</t>
  </si>
  <si>
    <t>PLACING R.T.S RODS/MS RODS upto 16mm dia(without cement  slurry)</t>
  </si>
  <si>
    <t>Labour Welfare Fund - 1%</t>
  </si>
  <si>
    <t>Supervision Charges - 7.5%</t>
  </si>
  <si>
    <t xml:space="preserve">Total </t>
  </si>
  <si>
    <t>Qty as per Item No. 4</t>
  </si>
  <si>
    <t>3.1</t>
  </si>
  <si>
    <t>CEMENT CONCRETE(1:5:10) USING</t>
  </si>
  <si>
    <t>40mm HBSTONE METEL</t>
  </si>
  <si>
    <t xml:space="preserve">  H.B.STONEJELLY 40mm</t>
  </si>
  <si>
    <t>CEMENT MORTAR(1:5)</t>
  </si>
  <si>
    <t>MASON II</t>
  </si>
  <si>
    <t>MAZDOOR II</t>
  </si>
  <si>
    <t>RATE PER CUM</t>
  </si>
  <si>
    <t>PARTITION WALL</t>
  </si>
  <si>
    <t>B.W IN C.M(1:4) using fly ash bricks of size 23x11.4x7.5Cm</t>
  </si>
  <si>
    <t>Bricks of size 23x11x7 cm</t>
  </si>
  <si>
    <t>NOS.</t>
  </si>
  <si>
    <t xml:space="preserve"> 1000NO.</t>
  </si>
  <si>
    <t>CEMENT MORTAR(1:4)</t>
  </si>
  <si>
    <t>**</t>
  </si>
  <si>
    <t>PARTITION WALL OF 110 mm thick</t>
  </si>
  <si>
    <t>PARATITION B.W IN C.M(1:4)</t>
  </si>
  <si>
    <t>TOTAL FOR 10 SQM</t>
  </si>
  <si>
    <t>RATE PER SQM</t>
  </si>
  <si>
    <t>Fourth Floor</t>
  </si>
  <si>
    <t>33.</t>
  </si>
  <si>
    <t>PLASTERING C.M(1:5) 12mmTHICK</t>
  </si>
  <si>
    <t>Name of Work : The Estimate for Providing Rain Water Harvesting Pit and Repairing the Damaged Pit at Millerpuram Quarters in Thoothukudi District.</t>
  </si>
  <si>
    <t>Name of Work : The Estimate for Providing Rain Water Harvesting Pit and Repairing the Damaged Pit at Admin Block in Thoothukudi District.</t>
  </si>
  <si>
    <t>For Cover Slab</t>
  </si>
  <si>
    <t>0.79x0.05</t>
  </si>
  <si>
    <t>Name of Work : The Estimate for Providing Rain Water Harvesting Pit and Repairing the Damaged Pit at District Police Office , Thoothukudi in Thoothukudi District.</t>
  </si>
  <si>
    <t>Name of Work : The Estimate for Providing Rain Water Harvesting Pit and Repairing the Damaged Pit at Central Police Quarters at Thoothukudi in Thoothukudi District.</t>
  </si>
  <si>
    <t>for Cover Slab</t>
  </si>
  <si>
    <t>0.79 X 0.05</t>
  </si>
  <si>
    <t>Name of Work : The Estimate for Providing Rain Water Harvesting Pit and Repairing the Damaged Pit at Tharuvaikulam Police Quarters at Thoothukudi in Thoothukudi District.</t>
  </si>
  <si>
    <t>DATA - 2019 - 2020 Pudukottai</t>
  </si>
  <si>
    <t>Augering 30cm dia</t>
  </si>
  <si>
    <t>Augering 30 cm Dia</t>
  </si>
  <si>
    <t>GENERAL ABSTRACT</t>
  </si>
  <si>
    <t>Sl.No.</t>
  </si>
  <si>
    <t>Description</t>
  </si>
  <si>
    <t>Unit</t>
  </si>
  <si>
    <t>Amount</t>
  </si>
  <si>
    <t>PWD SR 2017-2018</t>
  </si>
  <si>
    <t>1 Unit</t>
  </si>
  <si>
    <t xml:space="preserve">SUB - TOTAL - I </t>
  </si>
  <si>
    <t>As per PWD Norms</t>
  </si>
  <si>
    <t>"</t>
  </si>
  <si>
    <t>Millerpuram Quarters</t>
  </si>
  <si>
    <t>Admin Block</t>
  </si>
  <si>
    <t>Thalamuthunagar Police Station</t>
  </si>
  <si>
    <t>All Women Police Station, Pudukottai</t>
  </si>
  <si>
    <t>SUB - TOTAL - II</t>
  </si>
  <si>
    <t>Drilling hole in borewell pipe and laying netlon mesh</t>
  </si>
  <si>
    <t>3.14X1.115</t>
  </si>
  <si>
    <t>3.14*1.115</t>
  </si>
  <si>
    <t>Say Rs.4.13 Lakhs</t>
  </si>
</sst>
</file>

<file path=xl/styles.xml><?xml version="1.0" encoding="utf-8"?>
<styleSheet xmlns="http://schemas.openxmlformats.org/spreadsheetml/2006/main">
  <numFmts count="7">
    <numFmt numFmtId="164" formatCode="0.00_)"/>
    <numFmt numFmtId="165" formatCode="0.000_)"/>
    <numFmt numFmtId="166" formatCode="0.0_)"/>
    <numFmt numFmtId="167" formatCode="0_)"/>
    <numFmt numFmtId="168" formatCode="0.0"/>
    <numFmt numFmtId="169" formatCode="0.000"/>
    <numFmt numFmtId="170" formatCode="0.0000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Helv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2"/>
      <name val="Times New Roman"/>
      <family val="1"/>
    </font>
    <font>
      <sz val="12"/>
      <name val="Times New Roman"/>
      <family val="1"/>
    </font>
    <font>
      <b/>
      <sz val="16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sz val="14"/>
      <color indexed="9"/>
      <name val="Arial"/>
      <family val="2"/>
    </font>
    <font>
      <sz val="15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2">
    <xf numFmtId="0" fontId="0" fillId="0" borderId="0"/>
    <xf numFmtId="164" fontId="2" fillId="0" borderId="0"/>
    <xf numFmtId="0" fontId="3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4" fillId="0" borderId="0"/>
    <xf numFmtId="0" fontId="4" fillId="0" borderId="0"/>
    <xf numFmtId="0" fontId="2" fillId="0" borderId="0"/>
    <xf numFmtId="164" fontId="2" fillId="0" borderId="0"/>
    <xf numFmtId="0" fontId="4" fillId="0" borderId="0"/>
    <xf numFmtId="0" fontId="4" fillId="0" borderId="0"/>
    <xf numFmtId="0" fontId="1" fillId="0" borderId="0"/>
    <xf numFmtId="0" fontId="4" fillId="0" borderId="0"/>
  </cellStyleXfs>
  <cellXfs count="77">
    <xf numFmtId="0" fontId="0" fillId="0" borderId="0" xfId="0"/>
    <xf numFmtId="0" fontId="0" fillId="0" borderId="1" xfId="0" applyBorder="1"/>
    <xf numFmtId="2" fontId="0" fillId="0" borderId="1" xfId="0" applyNumberFormat="1" applyBorder="1"/>
    <xf numFmtId="0" fontId="0" fillId="0" borderId="1" xfId="0" applyBorder="1" applyAlignment="1">
      <alignment horizontal="right"/>
    </xf>
    <xf numFmtId="0" fontId="0" fillId="0" borderId="1" xfId="0" applyBorder="1" applyAlignment="1"/>
    <xf numFmtId="2" fontId="0" fillId="0" borderId="1" xfId="0" applyNumberFormat="1" applyBorder="1" applyAlignment="1"/>
    <xf numFmtId="0" fontId="5" fillId="0" borderId="1" xfId="0" applyFont="1" applyBorder="1"/>
    <xf numFmtId="0" fontId="5" fillId="0" borderId="1" xfId="0" applyFont="1" applyBorder="1" applyAlignment="1">
      <alignment vertical="center"/>
    </xf>
    <xf numFmtId="164" fontId="6" fillId="0" borderId="1" xfId="1" applyFont="1" applyBorder="1" applyAlignment="1">
      <alignment horizontal="left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right" vertical="center"/>
    </xf>
    <xf numFmtId="0" fontId="5" fillId="0" borderId="1" xfId="0" applyFont="1" applyBorder="1" applyAlignment="1">
      <alignment horizontal="right"/>
    </xf>
    <xf numFmtId="2" fontId="5" fillId="0" borderId="1" xfId="0" applyNumberFormat="1" applyFont="1" applyBorder="1"/>
    <xf numFmtId="0" fontId="5" fillId="0" borderId="0" xfId="0" applyFont="1"/>
    <xf numFmtId="2" fontId="5" fillId="0" borderId="1" xfId="0" applyNumberFormat="1" applyFont="1" applyBorder="1" applyAlignment="1">
      <alignment horizontal="right"/>
    </xf>
    <xf numFmtId="0" fontId="5" fillId="0" borderId="0" xfId="0" applyFont="1" applyAlignment="1">
      <alignment horizontal="left"/>
    </xf>
    <xf numFmtId="0" fontId="5" fillId="0" borderId="0" xfId="0" applyFont="1" applyBorder="1" applyAlignment="1">
      <alignment wrapText="1"/>
    </xf>
    <xf numFmtId="164" fontId="0" fillId="0" borderId="0" xfId="0" applyNumberFormat="1"/>
    <xf numFmtId="0" fontId="0" fillId="0" borderId="1" xfId="0" applyFill="1" applyBorder="1"/>
    <xf numFmtId="164" fontId="0" fillId="0" borderId="1" xfId="0" applyNumberFormat="1" applyBorder="1"/>
    <xf numFmtId="165" fontId="0" fillId="0" borderId="1" xfId="0" applyNumberFormat="1" applyBorder="1"/>
    <xf numFmtId="166" fontId="0" fillId="0" borderId="1" xfId="0" applyNumberFormat="1" applyBorder="1"/>
    <xf numFmtId="167" fontId="0" fillId="0" borderId="1" xfId="0" applyNumberFormat="1" applyBorder="1"/>
    <xf numFmtId="164" fontId="0" fillId="0" borderId="1" xfId="0" applyNumberFormat="1" applyBorder="1" applyAlignment="1">
      <alignment wrapText="1"/>
    </xf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1" xfId="0" applyBorder="1" applyAlignment="1">
      <alignment wrapText="1"/>
    </xf>
    <xf numFmtId="0" fontId="0" fillId="0" borderId="1" xfId="0" applyFont="1" applyBorder="1" applyAlignment="1">
      <alignment horizontal="right"/>
    </xf>
    <xf numFmtId="2" fontId="0" fillId="0" borderId="1" xfId="0" applyNumberFormat="1" applyFont="1" applyBorder="1"/>
    <xf numFmtId="0" fontId="0" fillId="0" borderId="0" xfId="0" applyFont="1"/>
    <xf numFmtId="2" fontId="0" fillId="0" borderId="0" xfId="0" applyNumberFormat="1"/>
    <xf numFmtId="0" fontId="0" fillId="0" borderId="1" xfId="0" applyFont="1" applyBorder="1"/>
    <xf numFmtId="0" fontId="0" fillId="0" borderId="1" xfId="0" applyFont="1" applyBorder="1" applyAlignment="1">
      <alignment wrapText="1"/>
    </xf>
    <xf numFmtId="2" fontId="0" fillId="0" borderId="1" xfId="0" applyNumberFormat="1" applyFont="1" applyBorder="1" applyAlignment="1"/>
    <xf numFmtId="0" fontId="0" fillId="0" borderId="1" xfId="0" applyFont="1" applyBorder="1" applyAlignment="1"/>
    <xf numFmtId="0" fontId="0" fillId="0" borderId="1" xfId="0" applyFont="1" applyBorder="1" applyAlignment="1">
      <alignment vertical="center"/>
    </xf>
    <xf numFmtId="164" fontId="7" fillId="0" borderId="1" xfId="1" applyFont="1" applyBorder="1" applyAlignment="1">
      <alignment horizontal="left" vertical="center" wrapText="1"/>
    </xf>
    <xf numFmtId="2" fontId="0" fillId="0" borderId="1" xfId="0" applyNumberFormat="1" applyFont="1" applyBorder="1" applyAlignment="1">
      <alignment horizontal="right"/>
    </xf>
    <xf numFmtId="0" fontId="0" fillId="0" borderId="0" xfId="0" applyFont="1" applyAlignment="1">
      <alignment horizontal="left"/>
    </xf>
    <xf numFmtId="0" fontId="0" fillId="0" borderId="1" xfId="0" applyFont="1" applyBorder="1" applyAlignment="1">
      <alignment horizontal="right" vertical="center"/>
    </xf>
    <xf numFmtId="2" fontId="0" fillId="0" borderId="2" xfId="0" applyNumberFormat="1" applyFont="1" applyBorder="1" applyAlignment="1">
      <alignment wrapText="1"/>
    </xf>
    <xf numFmtId="2" fontId="0" fillId="0" borderId="3" xfId="0" applyNumberFormat="1" applyFont="1" applyBorder="1" applyAlignment="1">
      <alignment wrapText="1"/>
    </xf>
    <xf numFmtId="170" fontId="0" fillId="0" borderId="1" xfId="0" applyNumberFormat="1" applyBorder="1"/>
    <xf numFmtId="169" fontId="0" fillId="0" borderId="1" xfId="0" applyNumberFormat="1" applyBorder="1"/>
    <xf numFmtId="0" fontId="0" fillId="0" borderId="1" xfId="0" applyFont="1" applyFill="1" applyBorder="1" applyAlignment="1">
      <alignment wrapText="1"/>
    </xf>
    <xf numFmtId="0" fontId="0" fillId="0" borderId="1" xfId="0" applyFont="1" applyFill="1" applyBorder="1"/>
    <xf numFmtId="0" fontId="0" fillId="0" borderId="1" xfId="0" applyFill="1" applyBorder="1" applyAlignment="1">
      <alignment wrapText="1"/>
    </xf>
    <xf numFmtId="0" fontId="9" fillId="0" borderId="1" xfId="11" applyFont="1" applyBorder="1" applyAlignment="1">
      <alignment horizontal="center" vertical="center" wrapText="1"/>
    </xf>
    <xf numFmtId="0" fontId="9" fillId="0" borderId="1" xfId="11" applyFont="1" applyBorder="1" applyAlignment="1">
      <alignment horizontal="center" vertical="top" wrapText="1"/>
    </xf>
    <xf numFmtId="0" fontId="10" fillId="0" borderId="1" xfId="11" applyFont="1" applyBorder="1" applyAlignment="1">
      <alignment horizontal="center" vertical="center" wrapText="1"/>
    </xf>
    <xf numFmtId="2" fontId="10" fillId="0" borderId="1" xfId="11" applyNumberFormat="1" applyFont="1" applyBorder="1" applyAlignment="1">
      <alignment horizontal="center" vertical="center" wrapText="1"/>
    </xf>
    <xf numFmtId="0" fontId="10" fillId="0" borderId="1" xfId="11" applyFont="1" applyBorder="1" applyAlignment="1">
      <alignment vertical="center" wrapText="1"/>
    </xf>
    <xf numFmtId="0" fontId="11" fillId="0" borderId="1" xfId="11" applyFont="1" applyBorder="1" applyAlignment="1">
      <alignment horizontal="center" vertical="top" wrapText="1"/>
    </xf>
    <xf numFmtId="1" fontId="10" fillId="0" borderId="1" xfId="11" applyNumberFormat="1" applyFont="1" applyBorder="1" applyAlignment="1">
      <alignment horizontal="center" vertical="top" wrapText="1"/>
    </xf>
    <xf numFmtId="168" fontId="10" fillId="0" borderId="1" xfId="11" applyNumberFormat="1" applyFont="1" applyBorder="1" applyAlignment="1">
      <alignment horizontal="center" vertical="top" wrapText="1"/>
    </xf>
    <xf numFmtId="2" fontId="9" fillId="0" borderId="1" xfId="11" applyNumberFormat="1" applyFont="1" applyBorder="1" applyAlignment="1">
      <alignment horizontal="center" vertical="center" wrapText="1"/>
    </xf>
    <xf numFmtId="1" fontId="10" fillId="0" borderId="1" xfId="11" applyNumberFormat="1" applyFont="1" applyBorder="1" applyAlignment="1">
      <alignment horizontal="center" vertical="center" wrapText="1"/>
    </xf>
    <xf numFmtId="0" fontId="10" fillId="0" borderId="1" xfId="11" applyFont="1" applyBorder="1" applyAlignment="1">
      <alignment horizontal="left" vertical="top" wrapText="1"/>
    </xf>
    <xf numFmtId="2" fontId="9" fillId="0" borderId="1" xfId="11" applyNumberFormat="1" applyFont="1" applyBorder="1" applyAlignment="1">
      <alignment vertical="center" wrapText="1"/>
    </xf>
    <xf numFmtId="0" fontId="5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 wrapText="1"/>
    </xf>
    <xf numFmtId="0" fontId="5" fillId="0" borderId="4" xfId="0" applyFont="1" applyBorder="1" applyAlignment="1">
      <alignment horizontal="center" wrapText="1"/>
    </xf>
    <xf numFmtId="0" fontId="5" fillId="0" borderId="3" xfId="0" applyFont="1" applyBorder="1" applyAlignment="1">
      <alignment horizontal="center" wrapText="1"/>
    </xf>
    <xf numFmtId="0" fontId="5" fillId="0" borderId="2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2" xfId="0" applyFont="1" applyBorder="1" applyAlignment="1">
      <alignment horizontal="center" wrapText="1"/>
    </xf>
    <xf numFmtId="0" fontId="0" fillId="0" borderId="3" xfId="0" applyFont="1" applyBorder="1" applyAlignment="1">
      <alignment horizontal="center" wrapText="1"/>
    </xf>
    <xf numFmtId="0" fontId="8" fillId="0" borderId="1" xfId="11" applyFont="1" applyBorder="1" applyAlignment="1">
      <alignment horizontal="center" vertical="center" wrapText="1"/>
    </xf>
    <xf numFmtId="0" fontId="9" fillId="0" borderId="1" xfId="11" applyFont="1" applyBorder="1" applyAlignment="1">
      <alignment horizontal="left" vertical="center" wrapText="1"/>
    </xf>
    <xf numFmtId="0" fontId="9" fillId="0" borderId="1" xfId="11" applyFont="1" applyBorder="1" applyAlignment="1">
      <alignment horizontal="center" vertical="top" wrapText="1"/>
    </xf>
    <xf numFmtId="0" fontId="9" fillId="0" borderId="1" xfId="11" applyFont="1" applyBorder="1" applyAlignment="1">
      <alignment horizontal="center" vertical="center" wrapText="1"/>
    </xf>
    <xf numFmtId="0" fontId="8" fillId="0" borderId="5" xfId="11" applyFont="1" applyBorder="1" applyAlignment="1">
      <alignment horizontal="right" vertical="center" wrapText="1"/>
    </xf>
    <xf numFmtId="4" fontId="12" fillId="0" borderId="1" xfId="0" applyNumberFormat="1" applyFont="1" applyBorder="1" applyAlignment="1">
      <alignment horizontal="center" vertical="center"/>
    </xf>
  </cellXfs>
  <cellStyles count="12">
    <cellStyle name="Hyperlink 2" xfId="2"/>
    <cellStyle name="Normal" xfId="0" builtinId="0"/>
    <cellStyle name="Normal 2" xfId="1"/>
    <cellStyle name="Normal 2 2" xfId="3"/>
    <cellStyle name="Normal 2 2 2" xfId="4"/>
    <cellStyle name="Normal 2 3" xfId="5"/>
    <cellStyle name="Normal 3" xfId="6"/>
    <cellStyle name="Normal 3 2 2" xfId="7"/>
    <cellStyle name="Normal 3 4" xfId="8"/>
    <cellStyle name="Normal 4" xfId="9"/>
    <cellStyle name="Normal 6" xfId="10"/>
    <cellStyle name="Normal_Phase XI QS" xfId="1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1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ell\Downloads\Data%202019-2020%20Tharuvaikulam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ell\Downloads\Data%202019-2020%20pudukottai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ile data ( M30 grade) (2)"/>
      <sheetName val="Abstract (21.4.18)"/>
      <sheetName val="G. Abstract (2)"/>
      <sheetName val="pile data ( M20 grade)"/>
      <sheetName val="  Coastal  Elec.Data "/>
      <sheetName val="lead  charge"/>
      <sheetName val="Elec.Data"/>
      <sheetName val="Elec.abs"/>
      <sheetName val="OHT(A4)"/>
      <sheetName val="Sheet3"/>
      <sheetName val="paver"/>
      <sheetName val="SEPTIC TANK (A4)"/>
      <sheetName val="P.P WALL (A4)"/>
      <sheetName val="SL DRAIN (A4)"/>
      <sheetName val="Storm Water Drain"/>
      <sheetName val="SUMP (A4)"/>
      <sheetName val="Culvert"/>
      <sheetName val="Building (2)"/>
      <sheetName val="Sliding and french window"/>
      <sheetName val="Data"/>
      <sheetName val="development"/>
      <sheetName val="G. Abstractfinal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>
        <row r="14">
          <cell r="AC14">
            <v>1590.8</v>
          </cell>
        </row>
        <row r="15">
          <cell r="AC15">
            <v>1206.8</v>
          </cell>
        </row>
      </sheetData>
      <sheetData sheetId="20" refreshError="1"/>
      <sheetData sheetId="21" refreshError="1"/>
      <sheetData sheetId="2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pile data ( M30 grade) (2)"/>
      <sheetName val="Abstract (21.4.18)"/>
      <sheetName val="G. Abstract (2)"/>
      <sheetName val="pile data ( M20 grade)"/>
      <sheetName val="  Coastal  Elec.Data "/>
      <sheetName val="lead  charge"/>
      <sheetName val="Elec.Data"/>
      <sheetName val="Elec.abs"/>
      <sheetName val="OHT(A4)"/>
      <sheetName val="Sheet3"/>
      <sheetName val="paver"/>
      <sheetName val="SEPTIC TANK (A4)"/>
      <sheetName val="P.P WALL (A4)"/>
      <sheetName val="SL DRAIN (A4)"/>
      <sheetName val="Storm Water Drain"/>
      <sheetName val="SUMP (A4)"/>
      <sheetName val="Culvert"/>
      <sheetName val="Building (2)"/>
      <sheetName val="Sliding and french window"/>
      <sheetName val="Data"/>
      <sheetName val="development"/>
      <sheetName val="G. Abstractfinal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15">
          <cell r="AC15">
            <v>1051.4000000000001</v>
          </cell>
        </row>
      </sheetData>
      <sheetData sheetId="20"/>
      <sheetData sheetId="21"/>
      <sheetData sheetId="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79"/>
  <sheetViews>
    <sheetView workbookViewId="0">
      <selection activeCell="C108" sqref="C108"/>
    </sheetView>
  </sheetViews>
  <sheetFormatPr defaultRowHeight="15"/>
  <cols>
    <col min="3" max="3" width="36.28515625" customWidth="1"/>
  </cols>
  <sheetData>
    <row r="1" spans="1:6">
      <c r="A1" s="1"/>
      <c r="B1" s="1"/>
      <c r="C1" s="1" t="s">
        <v>335</v>
      </c>
      <c r="D1" s="1"/>
      <c r="E1" s="1"/>
      <c r="F1" s="1"/>
    </row>
    <row r="2" spans="1:6">
      <c r="A2" s="19"/>
      <c r="B2" s="19"/>
      <c r="C2" s="19" t="s">
        <v>33</v>
      </c>
      <c r="D2" s="19"/>
      <c r="E2" s="19"/>
      <c r="F2" s="19"/>
    </row>
    <row r="3" spans="1:6">
      <c r="A3" s="19">
        <v>0.47</v>
      </c>
      <c r="B3" s="19" t="s">
        <v>13</v>
      </c>
      <c r="C3" s="19" t="s">
        <v>34</v>
      </c>
      <c r="D3" s="19">
        <v>146.19999999999999</v>
      </c>
      <c r="E3" s="19" t="s">
        <v>35</v>
      </c>
      <c r="F3" s="19">
        <v>68.709999999999994</v>
      </c>
    </row>
    <row r="4" spans="1:6">
      <c r="A4" s="19"/>
      <c r="B4" s="19"/>
      <c r="C4" s="19"/>
      <c r="D4" s="19"/>
      <c r="E4" s="19"/>
      <c r="F4" s="19"/>
    </row>
    <row r="5" spans="1:6">
      <c r="A5" s="19">
        <v>0.24</v>
      </c>
      <c r="B5" s="19" t="s">
        <v>13</v>
      </c>
      <c r="C5" s="19" t="s">
        <v>36</v>
      </c>
      <c r="D5" s="19">
        <v>1051.4000000000001</v>
      </c>
      <c r="E5" s="19" t="s">
        <v>35</v>
      </c>
      <c r="F5" s="19">
        <v>252.34</v>
      </c>
    </row>
    <row r="6" spans="1:6">
      <c r="A6" s="19">
        <v>0.79</v>
      </c>
      <c r="B6" s="19" t="s">
        <v>15</v>
      </c>
      <c r="C6" s="19" t="s">
        <v>37</v>
      </c>
      <c r="D6" s="19">
        <v>1101.67</v>
      </c>
      <c r="E6" s="19" t="s">
        <v>38</v>
      </c>
      <c r="F6" s="19">
        <v>870.32</v>
      </c>
    </row>
    <row r="7" spans="1:6">
      <c r="A7" s="19">
        <v>0.24</v>
      </c>
      <c r="B7" s="19" t="s">
        <v>13</v>
      </c>
      <c r="C7" s="19" t="s">
        <v>39</v>
      </c>
      <c r="D7" s="19">
        <v>1514.4</v>
      </c>
      <c r="E7" s="19"/>
      <c r="F7" s="19">
        <v>363.46</v>
      </c>
    </row>
    <row r="8" spans="1:6">
      <c r="A8" s="19"/>
      <c r="B8" s="19"/>
      <c r="C8" s="19" t="s">
        <v>40</v>
      </c>
      <c r="D8" s="19"/>
      <c r="E8" s="19"/>
      <c r="F8" s="19" t="s">
        <v>41</v>
      </c>
    </row>
    <row r="9" spans="1:6">
      <c r="A9" s="19"/>
      <c r="B9" s="19"/>
      <c r="C9" s="19"/>
      <c r="D9" s="19"/>
      <c r="E9" s="19"/>
      <c r="F9" s="19">
        <v>1554.83</v>
      </c>
    </row>
    <row r="10" spans="1:6">
      <c r="A10" s="19"/>
      <c r="B10" s="19"/>
      <c r="C10" s="19"/>
      <c r="D10" s="19"/>
      <c r="E10" s="19"/>
      <c r="F10" s="19" t="s">
        <v>42</v>
      </c>
    </row>
    <row r="11" spans="1:6">
      <c r="A11" s="19"/>
      <c r="B11" s="19"/>
      <c r="C11" s="19"/>
      <c r="D11" s="19"/>
      <c r="E11" s="19"/>
      <c r="F11" s="19">
        <v>0</v>
      </c>
    </row>
    <row r="12" spans="1:6">
      <c r="A12" s="19"/>
      <c r="B12" s="19"/>
      <c r="C12" s="19" t="s">
        <v>43</v>
      </c>
      <c r="D12" s="19"/>
      <c r="E12" s="19"/>
      <c r="F12" s="19"/>
    </row>
    <row r="13" spans="1:6">
      <c r="A13" s="19">
        <v>1</v>
      </c>
      <c r="B13" s="19" t="s">
        <v>13</v>
      </c>
      <c r="C13" s="19" t="s">
        <v>44</v>
      </c>
      <c r="D13" s="19">
        <v>260.69</v>
      </c>
      <c r="E13" s="19" t="s">
        <v>35</v>
      </c>
      <c r="F13" s="19">
        <v>260.69</v>
      </c>
    </row>
    <row r="14" spans="1:6">
      <c r="A14" s="20">
        <v>7.0999999999999994E-2</v>
      </c>
      <c r="B14" s="19" t="s">
        <v>13</v>
      </c>
      <c r="C14" s="19" t="s">
        <v>36</v>
      </c>
      <c r="D14" s="19">
        <v>1051.4000000000001</v>
      </c>
      <c r="E14" s="19" t="s">
        <v>35</v>
      </c>
      <c r="F14" s="19">
        <v>74.650000000000006</v>
      </c>
    </row>
    <row r="15" spans="1:6">
      <c r="A15" s="19"/>
      <c r="B15" s="19"/>
      <c r="C15" s="19"/>
      <c r="D15" s="19"/>
      <c r="E15" s="19"/>
      <c r="F15" s="19" t="s">
        <v>41</v>
      </c>
    </row>
    <row r="16" spans="1:6">
      <c r="A16" s="19"/>
      <c r="B16" s="19"/>
      <c r="C16" s="19"/>
      <c r="D16" s="19"/>
      <c r="E16" s="19"/>
      <c r="F16" s="19">
        <v>335.34</v>
      </c>
    </row>
    <row r="17" spans="1:6">
      <c r="A17" s="19"/>
      <c r="B17" s="19"/>
      <c r="C17" s="19"/>
      <c r="D17" s="19"/>
      <c r="E17" s="19"/>
      <c r="F17" s="19" t="s">
        <v>41</v>
      </c>
    </row>
    <row r="18" spans="1:6">
      <c r="A18" s="19">
        <v>0.25</v>
      </c>
      <c r="B18" s="19" t="s">
        <v>45</v>
      </c>
      <c r="C18" s="19" t="s">
        <v>46</v>
      </c>
      <c r="D18" s="19">
        <v>609</v>
      </c>
      <c r="E18" s="19"/>
      <c r="F18" s="19">
        <v>152.25</v>
      </c>
    </row>
    <row r="19" spans="1:6">
      <c r="A19" s="19">
        <v>1</v>
      </c>
      <c r="B19" s="19" t="s">
        <v>45</v>
      </c>
      <c r="C19" s="19" t="s">
        <v>47</v>
      </c>
      <c r="D19" s="19">
        <v>426</v>
      </c>
      <c r="E19" s="19"/>
      <c r="F19" s="19">
        <v>426</v>
      </c>
    </row>
    <row r="20" spans="1:6">
      <c r="A20" s="19">
        <v>1</v>
      </c>
      <c r="B20" s="19" t="s">
        <v>45</v>
      </c>
      <c r="C20" s="19" t="s">
        <v>48</v>
      </c>
      <c r="D20" s="19" t="s">
        <v>49</v>
      </c>
      <c r="E20" s="19"/>
      <c r="F20" s="19">
        <v>57.83</v>
      </c>
    </row>
    <row r="21" spans="1:6">
      <c r="A21" s="19"/>
      <c r="B21" s="19"/>
      <c r="C21" s="19"/>
      <c r="D21" s="19"/>
      <c r="E21" s="19"/>
      <c r="F21" s="19" t="s">
        <v>41</v>
      </c>
    </row>
    <row r="22" spans="1:6">
      <c r="A22" s="19"/>
      <c r="B22" s="19"/>
      <c r="C22" s="19"/>
      <c r="D22" s="19"/>
      <c r="E22" s="19"/>
      <c r="F22" s="19">
        <v>636.08000000000004</v>
      </c>
    </row>
    <row r="23" spans="1:6">
      <c r="A23" s="19"/>
      <c r="B23" s="19"/>
      <c r="C23" s="19"/>
      <c r="D23" s="19"/>
      <c r="E23" s="19"/>
      <c r="F23" s="19" t="s">
        <v>41</v>
      </c>
    </row>
    <row r="24" spans="1:6">
      <c r="A24" s="1"/>
      <c r="B24" s="1"/>
      <c r="C24" s="1"/>
      <c r="D24" s="1"/>
      <c r="E24" s="1"/>
      <c r="F24" s="1"/>
    </row>
    <row r="25" spans="1:6">
      <c r="A25" s="19" t="s">
        <v>304</v>
      </c>
      <c r="B25" s="19" t="s">
        <v>66</v>
      </c>
      <c r="C25" s="19" t="s">
        <v>305</v>
      </c>
      <c r="D25" s="19"/>
      <c r="E25" s="19"/>
      <c r="F25" s="19"/>
    </row>
    <row r="26" spans="1:6">
      <c r="A26" s="19"/>
      <c r="B26" s="19"/>
      <c r="C26" s="19" t="s">
        <v>306</v>
      </c>
      <c r="D26" s="19"/>
      <c r="E26" s="19"/>
      <c r="F26" s="19"/>
    </row>
    <row r="27" spans="1:6">
      <c r="A27" s="19"/>
      <c r="B27" s="19"/>
      <c r="C27" s="19" t="s">
        <v>58</v>
      </c>
      <c r="D27" s="19"/>
      <c r="E27" s="19"/>
      <c r="F27" s="19"/>
    </row>
    <row r="28" spans="1:6">
      <c r="A28" s="19">
        <v>9</v>
      </c>
      <c r="B28" s="19" t="s">
        <v>53</v>
      </c>
      <c r="C28" s="19" t="s">
        <v>307</v>
      </c>
      <c r="D28" s="19">
        <v>1051.4000000000001</v>
      </c>
      <c r="E28" s="19" t="s">
        <v>53</v>
      </c>
      <c r="F28" s="19">
        <v>9462.6</v>
      </c>
    </row>
    <row r="29" spans="1:6">
      <c r="A29" s="19">
        <v>4.5</v>
      </c>
      <c r="B29" s="19" t="s">
        <v>53</v>
      </c>
      <c r="C29" s="19" t="s">
        <v>308</v>
      </c>
      <c r="D29" s="19">
        <v>3170.4</v>
      </c>
      <c r="E29" s="19" t="s">
        <v>53</v>
      </c>
      <c r="F29" s="19">
        <v>14266.8</v>
      </c>
    </row>
    <row r="30" spans="1:6">
      <c r="A30" s="19">
        <v>1.8</v>
      </c>
      <c r="B30" s="19" t="s">
        <v>91</v>
      </c>
      <c r="C30" s="19" t="s">
        <v>309</v>
      </c>
      <c r="D30" s="19">
        <v>609</v>
      </c>
      <c r="E30" s="19" t="s">
        <v>91</v>
      </c>
      <c r="F30" s="19">
        <v>1096.2</v>
      </c>
    </row>
    <row r="31" spans="1:6">
      <c r="A31" s="19">
        <v>17.7</v>
      </c>
      <c r="B31" s="19" t="s">
        <v>91</v>
      </c>
      <c r="C31" s="19" t="s">
        <v>70</v>
      </c>
      <c r="D31" s="19">
        <v>426</v>
      </c>
      <c r="E31" s="19" t="s">
        <v>91</v>
      </c>
      <c r="F31" s="19">
        <v>7540.2</v>
      </c>
    </row>
    <row r="32" spans="1:6">
      <c r="A32" s="19">
        <v>14.1</v>
      </c>
      <c r="B32" s="19" t="s">
        <v>91</v>
      </c>
      <c r="C32" s="19" t="s">
        <v>310</v>
      </c>
      <c r="D32" s="19">
        <v>368</v>
      </c>
      <c r="E32" s="19" t="s">
        <v>91</v>
      </c>
      <c r="F32" s="19">
        <v>5188.8</v>
      </c>
    </row>
    <row r="33" spans="1:12">
      <c r="A33" s="19"/>
      <c r="B33" s="19" t="s">
        <v>38</v>
      </c>
      <c r="C33" s="19" t="s">
        <v>57</v>
      </c>
      <c r="D33" s="19"/>
      <c r="E33" s="19" t="s">
        <v>38</v>
      </c>
      <c r="F33" s="19">
        <v>0</v>
      </c>
    </row>
    <row r="34" spans="1:12">
      <c r="A34" s="19"/>
      <c r="B34" s="19"/>
      <c r="C34" s="19"/>
      <c r="D34" s="19"/>
      <c r="E34" s="19"/>
      <c r="F34" s="19" t="s">
        <v>58</v>
      </c>
    </row>
    <row r="35" spans="1:12">
      <c r="A35" s="19"/>
      <c r="B35" s="19"/>
      <c r="C35" s="19"/>
      <c r="D35" s="19"/>
      <c r="E35" s="19"/>
      <c r="F35" s="19">
        <v>37554.6</v>
      </c>
    </row>
    <row r="36" spans="1:12">
      <c r="A36" s="19"/>
      <c r="B36" s="19"/>
      <c r="C36" s="19" t="s">
        <v>59</v>
      </c>
      <c r="D36" s="19"/>
      <c r="E36" s="19"/>
      <c r="F36" s="19" t="s">
        <v>58</v>
      </c>
    </row>
    <row r="37" spans="1:12">
      <c r="A37" s="19"/>
      <c r="B37" s="19"/>
      <c r="C37" s="19"/>
      <c r="D37" s="19"/>
      <c r="E37" s="19"/>
      <c r="F37" s="19">
        <v>3755.46</v>
      </c>
    </row>
    <row r="38" spans="1:12">
      <c r="A38" s="19"/>
      <c r="B38" s="19"/>
      <c r="C38" s="19" t="s">
        <v>311</v>
      </c>
      <c r="D38" s="19"/>
      <c r="E38" s="19"/>
      <c r="F38" s="19" t="s">
        <v>73</v>
      </c>
    </row>
    <row r="39" spans="1:12">
      <c r="A39" s="1"/>
      <c r="B39" s="1"/>
      <c r="C39" s="1"/>
      <c r="D39" s="1"/>
      <c r="E39" s="1"/>
      <c r="F39" s="1"/>
    </row>
    <row r="40" spans="1:12" ht="30">
      <c r="A40" s="22">
        <v>10</v>
      </c>
      <c r="B40" s="19" t="s">
        <v>66</v>
      </c>
      <c r="C40" s="23" t="s">
        <v>313</v>
      </c>
      <c r="D40" s="19"/>
      <c r="E40" s="19"/>
      <c r="F40" s="19"/>
      <c r="G40" s="17"/>
      <c r="H40" s="17"/>
      <c r="I40" s="17"/>
      <c r="J40" s="17"/>
      <c r="K40" s="17"/>
      <c r="L40" s="17"/>
    </row>
    <row r="41" spans="1:12">
      <c r="A41" s="19"/>
      <c r="B41" s="19"/>
      <c r="C41" s="19" t="s">
        <v>314</v>
      </c>
      <c r="D41" s="19"/>
      <c r="E41" s="19"/>
      <c r="F41" s="19"/>
      <c r="G41" s="17"/>
      <c r="H41" s="17"/>
      <c r="I41" s="17"/>
      <c r="J41" s="17"/>
      <c r="K41" s="17"/>
      <c r="L41" s="17"/>
    </row>
    <row r="42" spans="1:12">
      <c r="A42" s="19"/>
      <c r="B42" s="19"/>
      <c r="C42" s="19" t="s">
        <v>58</v>
      </c>
      <c r="D42" s="19"/>
      <c r="E42" s="19"/>
      <c r="F42" s="19"/>
      <c r="G42" s="17"/>
      <c r="H42" s="17"/>
      <c r="I42" s="17"/>
      <c r="J42" s="17"/>
      <c r="K42" s="17"/>
      <c r="L42" s="17"/>
    </row>
    <row r="43" spans="1:12">
      <c r="A43" s="19">
        <v>1300</v>
      </c>
      <c r="B43" s="19" t="s">
        <v>315</v>
      </c>
      <c r="C43" s="19" t="s">
        <v>314</v>
      </c>
      <c r="D43" s="19">
        <v>6291.65</v>
      </c>
      <c r="E43" s="19" t="s">
        <v>316</v>
      </c>
      <c r="F43" s="19">
        <v>8179.15</v>
      </c>
      <c r="G43" s="17"/>
      <c r="H43" s="17">
        <v>1855.85</v>
      </c>
      <c r="I43" s="17">
        <v>6323.3</v>
      </c>
      <c r="J43" s="17"/>
      <c r="K43" s="17"/>
      <c r="L43" s="17"/>
    </row>
    <row r="44" spans="1:12">
      <c r="A44" s="20">
        <v>0.70799999999999996</v>
      </c>
      <c r="B44" s="19" t="s">
        <v>53</v>
      </c>
      <c r="C44" s="19" t="s">
        <v>317</v>
      </c>
      <c r="D44" s="19">
        <v>3660.1</v>
      </c>
      <c r="E44" s="19" t="s">
        <v>53</v>
      </c>
      <c r="F44" s="19">
        <v>2591.35</v>
      </c>
      <c r="G44" s="17"/>
      <c r="H44" s="17">
        <v>587.98</v>
      </c>
      <c r="I44" s="17">
        <v>2003.37</v>
      </c>
      <c r="J44" s="17"/>
      <c r="K44" s="17"/>
      <c r="L44" s="17"/>
    </row>
    <row r="45" spans="1:12">
      <c r="A45" s="19">
        <v>1</v>
      </c>
      <c r="B45" s="19" t="s">
        <v>91</v>
      </c>
      <c r="C45" s="19" t="s">
        <v>69</v>
      </c>
      <c r="D45" s="19">
        <v>652</v>
      </c>
      <c r="E45" s="19" t="s">
        <v>91</v>
      </c>
      <c r="F45" s="19">
        <v>652</v>
      </c>
      <c r="G45" s="17"/>
      <c r="H45" s="17">
        <v>147.94</v>
      </c>
      <c r="I45" s="17">
        <v>504.06</v>
      </c>
      <c r="J45" s="17"/>
      <c r="K45" s="17"/>
      <c r="L45" s="17"/>
    </row>
    <row r="46" spans="1:12">
      <c r="A46" s="19">
        <v>3</v>
      </c>
      <c r="B46" s="19" t="s">
        <v>91</v>
      </c>
      <c r="C46" s="19" t="s">
        <v>309</v>
      </c>
      <c r="D46" s="19">
        <v>609</v>
      </c>
      <c r="E46" s="19" t="s">
        <v>91</v>
      </c>
      <c r="F46" s="19">
        <v>1827</v>
      </c>
      <c r="G46" s="17"/>
      <c r="H46" s="17">
        <v>414.55</v>
      </c>
      <c r="I46" s="17">
        <v>1412.45</v>
      </c>
      <c r="J46" s="17"/>
      <c r="K46" s="17"/>
      <c r="L46" s="17"/>
    </row>
    <row r="47" spans="1:12">
      <c r="A47" s="19">
        <v>2</v>
      </c>
      <c r="B47" s="19" t="s">
        <v>91</v>
      </c>
      <c r="C47" s="19" t="s">
        <v>70</v>
      </c>
      <c r="D47" s="19">
        <v>426</v>
      </c>
      <c r="E47" s="19" t="s">
        <v>91</v>
      </c>
      <c r="F47" s="19">
        <v>852</v>
      </c>
      <c r="G47" s="17"/>
      <c r="H47" s="17">
        <v>193.32</v>
      </c>
      <c r="I47" s="17">
        <v>658.68</v>
      </c>
      <c r="J47" s="17"/>
      <c r="K47" s="17"/>
      <c r="L47" s="17"/>
    </row>
    <row r="48" spans="1:12">
      <c r="A48" s="19">
        <v>6</v>
      </c>
      <c r="B48" s="19" t="s">
        <v>91</v>
      </c>
      <c r="C48" s="19" t="s">
        <v>310</v>
      </c>
      <c r="D48" s="19">
        <v>368</v>
      </c>
      <c r="E48" s="19" t="s">
        <v>91</v>
      </c>
      <c r="F48" s="19">
        <v>2208</v>
      </c>
      <c r="G48" s="17"/>
      <c r="H48" s="17">
        <v>501</v>
      </c>
      <c r="I48" s="17">
        <v>1707</v>
      </c>
      <c r="J48" s="17"/>
      <c r="K48" s="17"/>
      <c r="L48" s="17"/>
    </row>
    <row r="49" spans="1:12">
      <c r="A49" s="19"/>
      <c r="B49" s="19" t="s">
        <v>38</v>
      </c>
      <c r="C49" s="19" t="s">
        <v>57</v>
      </c>
      <c r="D49" s="19" t="s">
        <v>50</v>
      </c>
      <c r="E49" s="19" t="s">
        <v>38</v>
      </c>
      <c r="F49" s="19">
        <v>0</v>
      </c>
      <c r="G49" s="17"/>
      <c r="H49" s="17">
        <v>0</v>
      </c>
      <c r="I49" s="17">
        <v>0</v>
      </c>
      <c r="J49" s="17"/>
      <c r="K49" s="17"/>
      <c r="L49" s="17"/>
    </row>
    <row r="50" spans="1:12">
      <c r="A50" s="19"/>
      <c r="B50" s="19"/>
      <c r="C50" s="19"/>
      <c r="D50" s="19"/>
      <c r="E50" s="19"/>
      <c r="F50" s="19" t="s">
        <v>58</v>
      </c>
      <c r="G50" s="17"/>
      <c r="H50" s="17">
        <v>0</v>
      </c>
      <c r="I50" s="17">
        <v>0</v>
      </c>
      <c r="J50" s="17"/>
      <c r="K50" s="17"/>
      <c r="L50" s="17"/>
    </row>
    <row r="51" spans="1:12">
      <c r="A51" s="19"/>
      <c r="B51" s="19"/>
      <c r="C51" s="19" t="s">
        <v>59</v>
      </c>
      <c r="D51" s="19"/>
      <c r="E51" s="19"/>
      <c r="F51" s="19">
        <v>16309.5</v>
      </c>
      <c r="G51" s="17"/>
      <c r="H51" s="17">
        <v>3700.63</v>
      </c>
      <c r="I51" s="17">
        <v>12608.87</v>
      </c>
      <c r="J51" s="17"/>
      <c r="K51" s="17"/>
      <c r="L51" s="17"/>
    </row>
    <row r="52" spans="1:12">
      <c r="A52" s="19"/>
      <c r="B52" s="19"/>
      <c r="C52" s="19"/>
      <c r="D52" s="19"/>
      <c r="E52" s="19"/>
      <c r="F52" s="19" t="s">
        <v>58</v>
      </c>
      <c r="G52" s="17"/>
      <c r="H52" s="17">
        <v>0</v>
      </c>
      <c r="I52" s="17">
        <v>0</v>
      </c>
      <c r="J52" s="17"/>
      <c r="K52" s="17"/>
      <c r="L52" s="17"/>
    </row>
    <row r="53" spans="1:12">
      <c r="A53" s="19"/>
      <c r="B53" s="19"/>
      <c r="C53" s="19" t="s">
        <v>311</v>
      </c>
      <c r="D53" s="19"/>
      <c r="E53" s="19"/>
      <c r="F53" s="19">
        <v>5759.66</v>
      </c>
      <c r="G53" s="17"/>
      <c r="H53" s="17">
        <v>1306.8699999999999</v>
      </c>
      <c r="I53" s="17">
        <v>4452.79</v>
      </c>
      <c r="J53" s="17"/>
      <c r="K53" s="17"/>
      <c r="L53" s="17"/>
    </row>
    <row r="54" spans="1:12">
      <c r="A54" s="19"/>
      <c r="B54" s="19"/>
      <c r="C54" s="19"/>
      <c r="D54" s="19"/>
      <c r="E54" s="19"/>
      <c r="F54" s="19" t="s">
        <v>73</v>
      </c>
      <c r="G54" s="17"/>
      <c r="H54" s="17">
        <v>0</v>
      </c>
      <c r="I54" s="17">
        <v>0</v>
      </c>
      <c r="J54" s="17"/>
      <c r="K54" s="17"/>
      <c r="L54" s="17"/>
    </row>
    <row r="55" spans="1:12">
      <c r="A55" s="19"/>
      <c r="B55" s="19"/>
      <c r="C55" s="19"/>
      <c r="D55" s="19"/>
      <c r="E55" s="19"/>
      <c r="F55" s="19"/>
      <c r="G55" s="17"/>
      <c r="H55" s="17">
        <v>0</v>
      </c>
      <c r="I55" s="17">
        <v>0</v>
      </c>
      <c r="J55" s="17"/>
      <c r="K55" s="17"/>
      <c r="L55" s="17"/>
    </row>
    <row r="56" spans="1:12">
      <c r="A56" s="19"/>
      <c r="B56" s="19" t="s">
        <v>318</v>
      </c>
      <c r="C56" s="19" t="s">
        <v>319</v>
      </c>
      <c r="D56" s="19"/>
      <c r="E56" s="19"/>
      <c r="F56" s="19"/>
      <c r="G56" s="17"/>
      <c r="H56" s="17">
        <v>0</v>
      </c>
      <c r="I56" s="17">
        <v>0</v>
      </c>
    </row>
    <row r="57" spans="1:12">
      <c r="A57" s="19"/>
      <c r="B57" s="19"/>
      <c r="C57" s="19" t="s">
        <v>58</v>
      </c>
      <c r="D57" s="19"/>
      <c r="E57" s="19"/>
      <c r="F57" s="19"/>
      <c r="G57" s="17"/>
      <c r="H57" s="17">
        <v>0</v>
      </c>
      <c r="I57" s="17">
        <v>0</v>
      </c>
    </row>
    <row r="58" spans="1:12">
      <c r="A58" s="19">
        <v>1.1000000000000001</v>
      </c>
      <c r="B58" s="19" t="s">
        <v>53</v>
      </c>
      <c r="C58" s="19" t="s">
        <v>320</v>
      </c>
      <c r="D58" s="19">
        <v>5759.66</v>
      </c>
      <c r="E58" s="19" t="s">
        <v>53</v>
      </c>
      <c r="F58" s="19">
        <v>6335.63</v>
      </c>
      <c r="G58" s="17"/>
      <c r="H58" s="17">
        <v>1437.55</v>
      </c>
      <c r="I58" s="17">
        <v>4898.08</v>
      </c>
    </row>
    <row r="59" spans="1:12">
      <c r="A59" s="19">
        <v>1</v>
      </c>
      <c r="B59" s="19" t="s">
        <v>68</v>
      </c>
      <c r="C59" s="19" t="s">
        <v>69</v>
      </c>
      <c r="D59" s="19">
        <v>652</v>
      </c>
      <c r="E59" s="19" t="s">
        <v>91</v>
      </c>
      <c r="F59" s="19">
        <v>652</v>
      </c>
      <c r="G59" s="17"/>
      <c r="H59" s="17">
        <v>147.94</v>
      </c>
      <c r="I59" s="17">
        <v>504.06</v>
      </c>
    </row>
    <row r="60" spans="1:12">
      <c r="A60" s="19"/>
      <c r="B60" s="19" t="s">
        <v>38</v>
      </c>
      <c r="C60" s="19" t="s">
        <v>57</v>
      </c>
      <c r="D60" s="19" t="s">
        <v>50</v>
      </c>
      <c r="E60" s="19" t="s">
        <v>38</v>
      </c>
      <c r="F60" s="19">
        <v>0</v>
      </c>
      <c r="G60" s="17"/>
      <c r="H60" s="17">
        <v>0</v>
      </c>
      <c r="I60" s="17">
        <v>0</v>
      </c>
    </row>
    <row r="61" spans="1:12">
      <c r="A61" s="19"/>
      <c r="B61" s="19"/>
      <c r="C61" s="19"/>
      <c r="D61" s="19"/>
      <c r="E61" s="19"/>
      <c r="F61" s="19" t="s">
        <v>58</v>
      </c>
      <c r="G61" s="17"/>
      <c r="H61" s="17">
        <v>0</v>
      </c>
      <c r="I61" s="17">
        <v>0</v>
      </c>
    </row>
    <row r="62" spans="1:12">
      <c r="A62" s="19"/>
      <c r="B62" s="19"/>
      <c r="C62" s="19" t="s">
        <v>321</v>
      </c>
      <c r="D62" s="19"/>
      <c r="E62" s="19"/>
      <c r="F62" s="19">
        <v>6987.63</v>
      </c>
      <c r="G62" s="17"/>
      <c r="H62" s="17">
        <v>1585.49</v>
      </c>
      <c r="I62" s="17">
        <v>5402.14</v>
      </c>
    </row>
    <row r="63" spans="1:12">
      <c r="A63" s="19"/>
      <c r="B63" s="19"/>
      <c r="C63" s="19"/>
      <c r="D63" s="19"/>
      <c r="E63" s="19"/>
      <c r="F63" s="19" t="s">
        <v>58</v>
      </c>
      <c r="G63" s="17"/>
      <c r="H63" s="17">
        <v>0</v>
      </c>
      <c r="I63" s="17">
        <v>0</v>
      </c>
    </row>
    <row r="64" spans="1:12">
      <c r="A64" s="19"/>
      <c r="B64" s="19"/>
      <c r="C64" s="19" t="s">
        <v>322</v>
      </c>
      <c r="D64" s="19"/>
      <c r="E64" s="19"/>
      <c r="F64" s="19">
        <v>698.76</v>
      </c>
      <c r="G64" s="17"/>
      <c r="H64" s="17">
        <v>158.55000000000001</v>
      </c>
      <c r="I64" s="17">
        <v>540.21</v>
      </c>
    </row>
    <row r="65" spans="1:9">
      <c r="A65" s="19"/>
      <c r="B65" s="19"/>
      <c r="C65" s="19"/>
      <c r="D65" s="19"/>
      <c r="E65" s="19"/>
      <c r="F65" s="19" t="s">
        <v>73</v>
      </c>
      <c r="G65" s="17"/>
      <c r="H65" s="17">
        <v>0</v>
      </c>
      <c r="I65" s="17">
        <v>0</v>
      </c>
    </row>
    <row r="66" spans="1:9">
      <c r="A66" s="19"/>
      <c r="B66" s="19"/>
      <c r="C66" s="19" t="s">
        <v>74</v>
      </c>
      <c r="D66" s="19"/>
      <c r="E66" s="19">
        <v>5.67</v>
      </c>
      <c r="F66" s="19">
        <v>704.43</v>
      </c>
      <c r="G66" s="17">
        <v>-5.67</v>
      </c>
      <c r="H66" s="17">
        <v>159.84</v>
      </c>
      <c r="I66" s="17">
        <v>544.59</v>
      </c>
    </row>
    <row r="67" spans="1:9">
      <c r="A67" s="19"/>
      <c r="B67" s="19"/>
      <c r="C67" s="19" t="s">
        <v>75</v>
      </c>
      <c r="D67" s="19"/>
      <c r="E67" s="19">
        <v>11.42</v>
      </c>
      <c r="F67" s="19">
        <v>715.85</v>
      </c>
      <c r="G67" s="17">
        <v>11.42</v>
      </c>
      <c r="H67" s="17">
        <v>162.43</v>
      </c>
      <c r="I67" s="17">
        <v>553.41999999999996</v>
      </c>
    </row>
    <row r="68" spans="1:9">
      <c r="A68" s="19"/>
      <c r="B68" s="19"/>
      <c r="C68" s="19" t="s">
        <v>76</v>
      </c>
      <c r="D68" s="19"/>
      <c r="E68" s="19">
        <v>11.42</v>
      </c>
      <c r="F68" s="19">
        <v>727.27</v>
      </c>
      <c r="G68" s="17"/>
      <c r="H68" s="17">
        <v>165.02</v>
      </c>
      <c r="I68" s="17">
        <v>562.25</v>
      </c>
    </row>
    <row r="69" spans="1:9">
      <c r="A69" s="19"/>
      <c r="B69" s="19"/>
      <c r="C69" s="19" t="s">
        <v>77</v>
      </c>
      <c r="D69" s="19"/>
      <c r="E69" s="19">
        <v>11.42</v>
      </c>
      <c r="F69" s="19">
        <v>738.69</v>
      </c>
      <c r="G69" s="17"/>
      <c r="H69" s="17">
        <v>167.61</v>
      </c>
      <c r="I69" s="17">
        <v>571.08000000000004</v>
      </c>
    </row>
    <row r="70" spans="1:9">
      <c r="A70" s="19"/>
      <c r="B70" s="19"/>
      <c r="C70" s="19" t="s">
        <v>323</v>
      </c>
      <c r="D70" s="19"/>
      <c r="E70" s="19">
        <v>11.42</v>
      </c>
      <c r="F70" s="19">
        <v>750.11</v>
      </c>
      <c r="G70" s="17"/>
      <c r="H70" s="17">
        <v>170.2</v>
      </c>
      <c r="I70" s="17">
        <v>579.91</v>
      </c>
    </row>
    <row r="71" spans="1:9">
      <c r="A71" s="19"/>
      <c r="B71" s="19"/>
      <c r="C71" s="19"/>
      <c r="D71" s="19"/>
      <c r="E71" s="19"/>
      <c r="F71" s="19"/>
    </row>
    <row r="72" spans="1:9">
      <c r="A72" s="19" t="s">
        <v>324</v>
      </c>
      <c r="B72" s="19" t="s">
        <v>66</v>
      </c>
      <c r="C72" s="19" t="s">
        <v>325</v>
      </c>
      <c r="D72" s="19"/>
      <c r="E72" s="19"/>
      <c r="F72" s="19"/>
    </row>
    <row r="73" spans="1:9">
      <c r="A73" s="19"/>
      <c r="B73" s="19"/>
      <c r="C73" s="19" t="s">
        <v>58</v>
      </c>
      <c r="D73" s="19"/>
      <c r="E73" s="19"/>
      <c r="F73" s="19"/>
    </row>
    <row r="74" spans="1:9">
      <c r="A74" s="19">
        <v>0.14000000000000001</v>
      </c>
      <c r="B74" s="19" t="s">
        <v>53</v>
      </c>
      <c r="C74" s="19" t="s">
        <v>308</v>
      </c>
      <c r="D74" s="19">
        <v>3170.4</v>
      </c>
      <c r="E74" s="19" t="s">
        <v>53</v>
      </c>
      <c r="F74" s="19">
        <v>443.86</v>
      </c>
    </row>
    <row r="75" spans="1:9">
      <c r="A75" s="19">
        <v>1.1000000000000001</v>
      </c>
      <c r="B75" s="19" t="s">
        <v>91</v>
      </c>
      <c r="C75" s="19" t="s">
        <v>69</v>
      </c>
      <c r="D75" s="19">
        <v>652</v>
      </c>
      <c r="E75" s="19" t="s">
        <v>91</v>
      </c>
      <c r="F75" s="19">
        <v>717.2</v>
      </c>
    </row>
    <row r="76" spans="1:9">
      <c r="A76" s="19">
        <v>0.5</v>
      </c>
      <c r="B76" s="19" t="s">
        <v>91</v>
      </c>
      <c r="C76" s="19" t="s">
        <v>70</v>
      </c>
      <c r="D76" s="19">
        <v>426</v>
      </c>
      <c r="E76" s="19" t="s">
        <v>91</v>
      </c>
      <c r="F76" s="19">
        <v>213</v>
      </c>
    </row>
    <row r="77" spans="1:9">
      <c r="A77" s="19">
        <v>1.1000000000000001</v>
      </c>
      <c r="B77" s="19" t="s">
        <v>91</v>
      </c>
      <c r="C77" s="19" t="s">
        <v>310</v>
      </c>
      <c r="D77" s="19">
        <v>368</v>
      </c>
      <c r="E77" s="19" t="s">
        <v>91</v>
      </c>
      <c r="F77" s="19">
        <v>404.8</v>
      </c>
    </row>
    <row r="78" spans="1:9">
      <c r="A78" s="19"/>
      <c r="B78" s="19" t="s">
        <v>38</v>
      </c>
      <c r="C78" s="19" t="s">
        <v>57</v>
      </c>
      <c r="D78" s="19" t="s">
        <v>50</v>
      </c>
      <c r="E78" s="19" t="s">
        <v>38</v>
      </c>
      <c r="F78" s="19">
        <v>0</v>
      </c>
    </row>
    <row r="79" spans="1:9">
      <c r="A79" s="19"/>
      <c r="B79" s="19"/>
      <c r="C79" s="19"/>
      <c r="D79" s="19"/>
      <c r="E79" s="19"/>
      <c r="F79" s="19" t="s">
        <v>58</v>
      </c>
    </row>
    <row r="80" spans="1:9">
      <c r="A80" s="19"/>
      <c r="B80" s="19"/>
      <c r="C80" s="19" t="s">
        <v>321</v>
      </c>
      <c r="D80" s="19"/>
      <c r="E80" s="19"/>
      <c r="F80" s="19">
        <v>1778.86</v>
      </c>
    </row>
    <row r="81" spans="1:6">
      <c r="A81" s="19"/>
      <c r="B81" s="19"/>
      <c r="C81" s="19"/>
      <c r="D81" s="19"/>
      <c r="E81" s="19"/>
      <c r="F81" s="19" t="s">
        <v>58</v>
      </c>
    </row>
    <row r="82" spans="1:6">
      <c r="A82" s="19"/>
      <c r="B82" s="19"/>
      <c r="C82" s="19" t="s">
        <v>322</v>
      </c>
      <c r="D82" s="19"/>
      <c r="E82" s="19"/>
      <c r="F82" s="19">
        <v>177.89</v>
      </c>
    </row>
    <row r="83" spans="1:6">
      <c r="A83" s="19"/>
      <c r="B83" s="19"/>
      <c r="C83" s="19"/>
      <c r="D83" s="19"/>
      <c r="E83" s="19"/>
      <c r="F83" s="19"/>
    </row>
    <row r="84" spans="1:6">
      <c r="A84" s="19" t="s">
        <v>286</v>
      </c>
      <c r="B84" s="19" t="s">
        <v>66</v>
      </c>
      <c r="C84" s="19" t="s">
        <v>287</v>
      </c>
      <c r="D84" s="19"/>
      <c r="E84" s="19"/>
      <c r="F84" s="19"/>
    </row>
    <row r="85" spans="1:6">
      <c r="A85" s="19"/>
      <c r="B85" s="19"/>
      <c r="C85" s="19" t="s">
        <v>288</v>
      </c>
      <c r="D85" s="19"/>
      <c r="E85" s="19"/>
      <c r="F85" s="19"/>
    </row>
    <row r="86" spans="1:6">
      <c r="A86" s="19"/>
      <c r="B86" s="19"/>
      <c r="C86" s="19" t="s">
        <v>58</v>
      </c>
      <c r="D86" s="19"/>
      <c r="E86" s="19"/>
      <c r="F86" s="19"/>
    </row>
    <row r="87" spans="1:6">
      <c r="A87" s="19">
        <v>1</v>
      </c>
      <c r="B87" s="19" t="s">
        <v>289</v>
      </c>
      <c r="C87" s="19" t="s">
        <v>290</v>
      </c>
      <c r="D87" s="19">
        <v>45000</v>
      </c>
      <c r="E87" s="19" t="s">
        <v>269</v>
      </c>
      <c r="F87" s="19">
        <v>4500</v>
      </c>
    </row>
    <row r="88" spans="1:6">
      <c r="A88" s="20">
        <v>0.01</v>
      </c>
      <c r="B88" s="19" t="s">
        <v>289</v>
      </c>
      <c r="C88" s="19" t="s">
        <v>291</v>
      </c>
      <c r="D88" s="19">
        <v>43750</v>
      </c>
      <c r="E88" s="19" t="s">
        <v>269</v>
      </c>
      <c r="F88" s="19">
        <v>43.75</v>
      </c>
    </row>
    <row r="89" spans="1:6">
      <c r="A89" s="20">
        <v>3.5</v>
      </c>
      <c r="B89" s="19" t="s">
        <v>68</v>
      </c>
      <c r="C89" s="19" t="s">
        <v>292</v>
      </c>
      <c r="D89" s="19">
        <v>566</v>
      </c>
      <c r="E89" s="19" t="s">
        <v>35</v>
      </c>
      <c r="F89" s="19">
        <v>1981</v>
      </c>
    </row>
    <row r="90" spans="1:6">
      <c r="A90" s="19">
        <v>1.3</v>
      </c>
      <c r="B90" s="19" t="s">
        <v>279</v>
      </c>
      <c r="C90" s="19" t="s">
        <v>293</v>
      </c>
      <c r="D90" s="19">
        <v>5.75</v>
      </c>
      <c r="E90" s="19" t="s">
        <v>279</v>
      </c>
      <c r="F90" s="19">
        <v>7.48</v>
      </c>
    </row>
    <row r="91" spans="1:6">
      <c r="A91" s="19">
        <v>0.25</v>
      </c>
      <c r="B91" s="19" t="s">
        <v>68</v>
      </c>
      <c r="C91" s="19" t="s">
        <v>294</v>
      </c>
      <c r="D91" s="19">
        <v>505</v>
      </c>
      <c r="E91" s="19" t="s">
        <v>35</v>
      </c>
      <c r="F91" s="19">
        <v>126.25</v>
      </c>
    </row>
    <row r="92" spans="1:6">
      <c r="A92" s="20"/>
      <c r="B92" s="19" t="s">
        <v>38</v>
      </c>
      <c r="C92" s="19" t="s">
        <v>57</v>
      </c>
      <c r="D92" s="19"/>
      <c r="E92" s="19" t="s">
        <v>38</v>
      </c>
      <c r="F92" s="19">
        <v>0</v>
      </c>
    </row>
    <row r="93" spans="1:6">
      <c r="A93" s="20"/>
      <c r="B93" s="19"/>
      <c r="C93" s="19"/>
      <c r="D93" s="19"/>
      <c r="E93" s="19"/>
      <c r="F93" s="19" t="s">
        <v>58</v>
      </c>
    </row>
    <row r="94" spans="1:6">
      <c r="A94" s="20"/>
      <c r="B94" s="19"/>
      <c r="C94" s="19" t="s">
        <v>295</v>
      </c>
      <c r="D94" s="19"/>
      <c r="E94" s="19"/>
      <c r="F94" s="19">
        <v>6658.48</v>
      </c>
    </row>
    <row r="95" spans="1:6">
      <c r="A95" s="20"/>
      <c r="B95" s="19"/>
      <c r="C95" s="19"/>
      <c r="D95" s="19"/>
      <c r="E95" s="19"/>
      <c r="F95" s="19" t="s">
        <v>58</v>
      </c>
    </row>
    <row r="96" spans="1:6">
      <c r="A96" s="20"/>
      <c r="B96" s="19"/>
      <c r="C96" s="19" t="s">
        <v>296</v>
      </c>
      <c r="D96" s="19"/>
      <c r="E96" s="19"/>
      <c r="F96" s="19">
        <v>66584.800000000003</v>
      </c>
    </row>
    <row r="97" spans="1:6">
      <c r="A97" s="19"/>
      <c r="B97" s="19"/>
      <c r="C97" s="19"/>
      <c r="D97" s="19"/>
      <c r="E97" s="19"/>
      <c r="F97" s="19"/>
    </row>
    <row r="98" spans="1:6">
      <c r="A98" s="19"/>
      <c r="B98" s="19"/>
      <c r="C98" s="19"/>
      <c r="D98" s="19"/>
      <c r="E98" s="19"/>
      <c r="F98" s="19"/>
    </row>
    <row r="99" spans="1:6">
      <c r="A99" s="19"/>
      <c r="B99" s="19"/>
      <c r="C99" s="19"/>
      <c r="D99" s="19"/>
      <c r="E99" s="19"/>
      <c r="F99" s="19"/>
    </row>
    <row r="100" spans="1:6">
      <c r="A100" s="19"/>
      <c r="B100" s="19"/>
      <c r="C100" s="19"/>
      <c r="D100" s="19"/>
      <c r="E100" s="19"/>
      <c r="F100" s="19"/>
    </row>
    <row r="101" spans="1:6">
      <c r="A101" s="19"/>
      <c r="B101" s="19"/>
      <c r="C101" s="19"/>
      <c r="D101" s="19"/>
      <c r="E101" s="19"/>
      <c r="F101" s="19"/>
    </row>
    <row r="102" spans="1:6">
      <c r="A102" s="19"/>
      <c r="B102" s="19"/>
      <c r="C102" s="19"/>
      <c r="D102" s="19"/>
      <c r="E102" s="19"/>
      <c r="F102" s="19"/>
    </row>
    <row r="103" spans="1:6">
      <c r="A103" s="19"/>
      <c r="B103" s="19"/>
      <c r="C103" s="19"/>
      <c r="D103" s="19"/>
      <c r="E103" s="19"/>
      <c r="F103" s="19"/>
    </row>
    <row r="104" spans="1:6">
      <c r="A104" s="19"/>
      <c r="B104" s="19"/>
      <c r="C104" s="19"/>
      <c r="D104" s="19"/>
      <c r="E104" s="19"/>
      <c r="F104" s="19"/>
    </row>
    <row r="105" spans="1:6">
      <c r="A105" s="19"/>
      <c r="B105" s="19"/>
      <c r="C105" s="19"/>
      <c r="D105" s="19"/>
      <c r="E105" s="19"/>
      <c r="F105" s="19"/>
    </row>
    <row r="106" spans="1:6">
      <c r="A106" s="19"/>
      <c r="B106" s="19"/>
      <c r="C106" s="19"/>
      <c r="D106" s="19"/>
      <c r="E106" s="19"/>
      <c r="F106" s="19"/>
    </row>
    <row r="107" spans="1:6">
      <c r="A107" s="20"/>
      <c r="B107" s="19"/>
      <c r="C107" s="19"/>
      <c r="D107" s="19"/>
      <c r="E107" s="19"/>
      <c r="F107" s="19"/>
    </row>
    <row r="108" spans="1:6">
      <c r="A108" s="20"/>
      <c r="B108" s="19"/>
      <c r="C108" s="19"/>
      <c r="D108" s="19"/>
      <c r="E108" s="19"/>
      <c r="F108" s="19"/>
    </row>
    <row r="109" spans="1:6">
      <c r="A109" s="20"/>
      <c r="B109" s="19"/>
      <c r="C109" s="19"/>
      <c r="D109" s="19"/>
      <c r="E109" s="19"/>
      <c r="F109" s="19"/>
    </row>
    <row r="110" spans="1:6">
      <c r="A110" s="20"/>
      <c r="B110" s="19"/>
      <c r="C110" s="19"/>
      <c r="D110" s="19"/>
      <c r="E110" s="19"/>
      <c r="F110" s="19"/>
    </row>
    <row r="111" spans="1:6">
      <c r="A111" s="20"/>
      <c r="B111" s="19"/>
      <c r="C111" s="19"/>
      <c r="D111" s="19"/>
      <c r="E111" s="19"/>
      <c r="F111" s="19"/>
    </row>
    <row r="112" spans="1:6">
      <c r="A112" s="19"/>
      <c r="B112" s="19"/>
      <c r="C112" s="19"/>
      <c r="D112" s="19"/>
      <c r="E112" s="19"/>
      <c r="F112" s="19"/>
    </row>
    <row r="113" spans="1:6">
      <c r="A113" s="20"/>
      <c r="B113" s="19"/>
      <c r="C113" s="19"/>
      <c r="D113" s="19"/>
      <c r="E113" s="19"/>
      <c r="F113" s="19"/>
    </row>
    <row r="114" spans="1:6">
      <c r="A114" s="20"/>
      <c r="B114" s="19"/>
      <c r="C114" s="19"/>
      <c r="D114" s="19"/>
      <c r="E114" s="19"/>
      <c r="F114" s="19"/>
    </row>
    <row r="115" spans="1:6">
      <c r="A115" s="20"/>
      <c r="B115" s="19"/>
      <c r="C115" s="19"/>
      <c r="D115" s="19"/>
      <c r="E115" s="19"/>
      <c r="F115" s="19"/>
    </row>
    <row r="116" spans="1:6">
      <c r="A116" s="19"/>
      <c r="B116" s="19"/>
      <c r="C116" s="19"/>
      <c r="D116" s="19"/>
      <c r="E116" s="19"/>
      <c r="F116" s="19"/>
    </row>
    <row r="117" spans="1:6">
      <c r="A117" s="19"/>
      <c r="B117" s="19"/>
      <c r="C117" s="19"/>
      <c r="D117" s="19"/>
      <c r="E117" s="19"/>
      <c r="F117" s="19"/>
    </row>
    <row r="118" spans="1:6">
      <c r="A118" s="19"/>
      <c r="B118" s="19"/>
      <c r="C118" s="19"/>
      <c r="D118" s="19"/>
      <c r="E118" s="19"/>
      <c r="F118" s="19"/>
    </row>
    <row r="119" spans="1:6">
      <c r="A119" s="19"/>
      <c r="B119" s="19"/>
      <c r="C119" s="19"/>
      <c r="D119" s="19"/>
      <c r="E119" s="19"/>
      <c r="F119" s="19"/>
    </row>
    <row r="120" spans="1:6">
      <c r="A120" s="1"/>
      <c r="B120" s="1"/>
      <c r="C120" s="1"/>
      <c r="D120" s="1"/>
      <c r="E120" s="1"/>
      <c r="F120" s="1"/>
    </row>
    <row r="121" spans="1:6">
      <c r="A121" s="19"/>
      <c r="B121" s="19"/>
      <c r="C121" s="19"/>
      <c r="D121" s="19"/>
      <c r="E121" s="19"/>
      <c r="F121" s="19"/>
    </row>
    <row r="122" spans="1:6">
      <c r="A122" s="19"/>
      <c r="B122" s="19"/>
      <c r="C122" s="19"/>
      <c r="D122" s="19"/>
      <c r="E122" s="19"/>
      <c r="F122" s="19"/>
    </row>
    <row r="123" spans="1:6">
      <c r="A123" s="19"/>
      <c r="B123" s="19"/>
      <c r="C123" s="19"/>
      <c r="D123" s="19"/>
      <c r="E123" s="19"/>
      <c r="F123" s="19"/>
    </row>
    <row r="124" spans="1:6">
      <c r="A124" s="19"/>
      <c r="B124" s="19"/>
      <c r="C124" s="19"/>
      <c r="D124" s="19"/>
      <c r="E124" s="19"/>
      <c r="F124" s="19"/>
    </row>
    <row r="125" spans="1:6">
      <c r="A125" s="19"/>
      <c r="B125" s="19"/>
      <c r="C125" s="19"/>
      <c r="D125" s="19"/>
      <c r="E125" s="19"/>
      <c r="F125" s="19"/>
    </row>
    <row r="126" spans="1:6">
      <c r="A126" s="19"/>
      <c r="B126" s="19"/>
      <c r="C126" s="19"/>
      <c r="D126" s="19"/>
      <c r="E126" s="19"/>
      <c r="F126" s="19"/>
    </row>
    <row r="127" spans="1:6">
      <c r="A127" s="19"/>
      <c r="B127" s="19"/>
      <c r="C127" s="19"/>
      <c r="D127" s="19"/>
      <c r="E127" s="19"/>
      <c r="F127" s="19"/>
    </row>
    <row r="128" spans="1:6">
      <c r="A128" s="19"/>
      <c r="B128" s="19"/>
      <c r="C128" s="19"/>
      <c r="D128" s="19"/>
      <c r="E128" s="19"/>
      <c r="F128" s="19"/>
    </row>
    <row r="129" spans="1:10">
      <c r="A129" s="19"/>
      <c r="B129" s="19"/>
      <c r="C129" s="19"/>
      <c r="D129" s="19"/>
      <c r="E129" s="19"/>
      <c r="F129" s="19"/>
    </row>
    <row r="130" spans="1:10">
      <c r="A130" s="19"/>
      <c r="B130" s="19"/>
      <c r="C130" s="19"/>
      <c r="D130" s="19"/>
      <c r="E130" s="19"/>
      <c r="F130" s="19"/>
    </row>
    <row r="131" spans="1:10">
      <c r="A131" s="19"/>
      <c r="B131" s="19"/>
      <c r="C131" s="19"/>
      <c r="D131" s="19"/>
      <c r="E131" s="19"/>
      <c r="F131" s="19"/>
    </row>
    <row r="132" spans="1:10">
      <c r="A132" s="19"/>
      <c r="B132" s="19"/>
      <c r="C132" s="19"/>
      <c r="D132" s="19"/>
      <c r="E132" s="19"/>
      <c r="F132" s="19"/>
    </row>
    <row r="133" spans="1:10">
      <c r="A133" s="19"/>
      <c r="B133" s="19"/>
      <c r="C133" s="19"/>
      <c r="D133" s="19"/>
      <c r="E133" s="19"/>
      <c r="F133" s="19"/>
    </row>
    <row r="134" spans="1:10">
      <c r="A134" s="19"/>
      <c r="B134" s="19"/>
      <c r="C134" s="19"/>
      <c r="D134" s="19"/>
      <c r="E134" s="19"/>
      <c r="F134" s="19"/>
    </row>
    <row r="135" spans="1:10">
      <c r="A135" s="19"/>
      <c r="B135" s="19"/>
      <c r="C135" s="19"/>
      <c r="D135" s="19"/>
      <c r="E135" s="19"/>
      <c r="F135" s="19"/>
      <c r="G135" s="17"/>
      <c r="H135" s="17"/>
      <c r="I135" s="17"/>
      <c r="J135" s="17"/>
    </row>
    <row r="136" spans="1:10">
      <c r="A136" s="19"/>
      <c r="B136" s="19"/>
      <c r="C136" s="19"/>
      <c r="D136" s="19"/>
      <c r="E136" s="19"/>
      <c r="F136" s="19"/>
      <c r="G136" s="17"/>
      <c r="H136" s="17"/>
      <c r="I136" s="17"/>
      <c r="J136" s="17"/>
    </row>
    <row r="137" spans="1:10">
      <c r="A137" s="22"/>
      <c r="B137" s="19"/>
      <c r="C137" s="19"/>
      <c r="D137" s="19"/>
      <c r="E137" s="19"/>
      <c r="F137" s="19"/>
      <c r="G137" s="17"/>
      <c r="H137" s="17"/>
      <c r="I137" s="17"/>
      <c r="J137" s="17"/>
    </row>
    <row r="138" spans="1:10">
      <c r="A138" s="19"/>
      <c r="B138" s="19"/>
      <c r="C138" s="19"/>
      <c r="D138" s="19"/>
      <c r="E138" s="19"/>
      <c r="F138" s="19"/>
      <c r="G138" s="17"/>
      <c r="H138" s="17"/>
      <c r="I138" s="17"/>
      <c r="J138" s="17"/>
    </row>
    <row r="139" spans="1:10">
      <c r="A139" s="19"/>
      <c r="B139" s="19"/>
      <c r="C139" s="19"/>
      <c r="D139" s="19"/>
      <c r="E139" s="19"/>
      <c r="F139" s="19"/>
      <c r="G139" s="17"/>
      <c r="H139" s="17"/>
      <c r="I139" s="17"/>
      <c r="J139" s="17"/>
    </row>
    <row r="140" spans="1:10">
      <c r="A140" s="19"/>
      <c r="B140" s="19"/>
      <c r="C140" s="19"/>
      <c r="D140" s="19"/>
      <c r="E140" s="19"/>
      <c r="F140" s="19"/>
      <c r="G140" s="17"/>
      <c r="H140" s="17"/>
      <c r="I140" s="17"/>
      <c r="J140" s="17"/>
    </row>
    <row r="141" spans="1:10">
      <c r="A141" s="20"/>
      <c r="B141" s="19"/>
      <c r="C141" s="19"/>
      <c r="D141" s="19"/>
      <c r="E141" s="19"/>
      <c r="F141" s="19"/>
      <c r="G141" s="17"/>
      <c r="H141" s="17"/>
      <c r="I141" s="17"/>
      <c r="J141" s="17"/>
    </row>
    <row r="142" spans="1:10">
      <c r="A142" s="19"/>
      <c r="B142" s="19"/>
      <c r="C142" s="19"/>
      <c r="D142" s="19"/>
      <c r="E142" s="19"/>
      <c r="F142" s="19"/>
      <c r="G142" s="17"/>
      <c r="H142" s="17"/>
      <c r="I142" s="17"/>
      <c r="J142" s="17"/>
    </row>
    <row r="143" spans="1:10">
      <c r="A143" s="19"/>
      <c r="B143" s="19"/>
      <c r="C143" s="19"/>
      <c r="D143" s="19"/>
      <c r="E143" s="19"/>
      <c r="F143" s="19"/>
      <c r="G143" s="17"/>
      <c r="H143" s="17"/>
      <c r="I143" s="17"/>
      <c r="J143" s="17"/>
    </row>
    <row r="144" spans="1:10">
      <c r="A144" s="19"/>
      <c r="B144" s="19"/>
      <c r="C144" s="19"/>
      <c r="D144" s="19"/>
      <c r="E144" s="19"/>
      <c r="F144" s="19"/>
      <c r="G144" s="17"/>
      <c r="H144" s="17"/>
      <c r="I144" s="17"/>
      <c r="J144" s="17"/>
    </row>
    <row r="145" spans="1:10">
      <c r="A145" s="19"/>
      <c r="B145" s="19"/>
      <c r="C145" s="19"/>
      <c r="D145" s="19"/>
      <c r="E145" s="19"/>
      <c r="F145" s="19"/>
      <c r="G145" s="17"/>
      <c r="H145" s="17"/>
      <c r="I145" s="17"/>
      <c r="J145" s="17"/>
    </row>
    <row r="146" spans="1:10">
      <c r="A146" s="19"/>
      <c r="B146" s="19"/>
      <c r="C146" s="19"/>
      <c r="D146" s="19"/>
      <c r="E146" s="19"/>
      <c r="F146" s="19"/>
      <c r="G146" s="17"/>
      <c r="H146" s="17"/>
      <c r="I146" s="17"/>
      <c r="J146" s="17"/>
    </row>
    <row r="147" spans="1:10">
      <c r="A147" s="19"/>
      <c r="B147" s="19"/>
      <c r="C147" s="19"/>
      <c r="D147" s="19"/>
      <c r="E147" s="19"/>
      <c r="F147" s="19"/>
      <c r="G147" s="17"/>
      <c r="H147" s="17"/>
      <c r="I147" s="17"/>
      <c r="J147" s="17"/>
    </row>
    <row r="148" spans="1:10">
      <c r="A148" s="19"/>
      <c r="B148" s="19"/>
      <c r="C148" s="19"/>
      <c r="D148" s="19"/>
      <c r="E148" s="19"/>
      <c r="F148" s="19"/>
      <c r="G148" s="17"/>
      <c r="H148" s="17"/>
      <c r="I148" s="17"/>
      <c r="J148" s="17"/>
    </row>
    <row r="149" spans="1:10">
      <c r="A149" s="19"/>
      <c r="B149" s="19"/>
      <c r="C149" s="19"/>
      <c r="D149" s="19"/>
      <c r="E149" s="19"/>
      <c r="F149" s="19"/>
      <c r="G149" s="17"/>
      <c r="H149" s="17"/>
      <c r="I149" s="17"/>
      <c r="J149" s="17"/>
    </row>
    <row r="150" spans="1:10">
      <c r="A150" s="19"/>
      <c r="B150" s="19"/>
      <c r="C150" s="19"/>
      <c r="D150" s="19"/>
      <c r="E150" s="19"/>
      <c r="F150" s="19"/>
      <c r="G150" s="17"/>
      <c r="H150" s="17"/>
      <c r="I150" s="17"/>
      <c r="J150" s="17"/>
    </row>
    <row r="151" spans="1:10">
      <c r="A151" s="19"/>
      <c r="B151" s="19"/>
      <c r="C151" s="19"/>
      <c r="D151" s="19"/>
      <c r="E151" s="19"/>
      <c r="F151" s="19"/>
      <c r="G151" s="17"/>
      <c r="H151" s="17"/>
      <c r="I151" s="17"/>
      <c r="J151" s="17"/>
    </row>
    <row r="152" spans="1:10">
      <c r="A152" s="19"/>
      <c r="B152" s="19"/>
      <c r="C152" s="19"/>
      <c r="D152" s="19"/>
      <c r="E152" s="19"/>
      <c r="F152" s="19"/>
      <c r="G152" s="17"/>
      <c r="H152" s="17"/>
      <c r="I152" s="17"/>
      <c r="J152" s="17"/>
    </row>
    <row r="153" spans="1:10">
      <c r="A153" s="19"/>
      <c r="B153" s="19"/>
      <c r="C153" s="19"/>
      <c r="D153" s="19"/>
      <c r="E153" s="19"/>
      <c r="F153" s="19"/>
      <c r="G153" s="17"/>
      <c r="H153" s="17"/>
      <c r="I153" s="17"/>
      <c r="J153" s="17"/>
    </row>
    <row r="154" spans="1:10">
      <c r="A154" s="19"/>
      <c r="B154" s="19"/>
      <c r="C154" s="19"/>
      <c r="D154" s="19"/>
      <c r="E154" s="19"/>
      <c r="F154" s="19"/>
      <c r="G154" s="17"/>
      <c r="H154" s="17"/>
      <c r="I154" s="17"/>
      <c r="J154" s="17"/>
    </row>
    <row r="155" spans="1:10">
      <c r="A155" s="19"/>
      <c r="B155" s="19"/>
      <c r="C155" s="19"/>
      <c r="D155" s="19"/>
      <c r="E155" s="19"/>
      <c r="F155" s="19"/>
      <c r="G155" s="17"/>
      <c r="H155" s="17"/>
      <c r="I155" s="17"/>
      <c r="J155" s="17"/>
    </row>
    <row r="156" spans="1:10">
      <c r="A156" s="19"/>
      <c r="B156" s="19"/>
      <c r="C156" s="19"/>
      <c r="D156" s="19"/>
      <c r="E156" s="19"/>
      <c r="F156" s="19"/>
      <c r="G156" s="17"/>
      <c r="H156" s="17"/>
      <c r="I156" s="17"/>
      <c r="J156" s="17"/>
    </row>
    <row r="157" spans="1:10">
      <c r="A157" s="19"/>
      <c r="B157" s="19"/>
      <c r="C157" s="19"/>
      <c r="D157" s="19"/>
      <c r="E157" s="19"/>
      <c r="F157" s="19"/>
      <c r="G157" s="17"/>
      <c r="H157" s="17"/>
      <c r="I157" s="17"/>
      <c r="J157" s="17"/>
    </row>
    <row r="158" spans="1:10">
      <c r="A158" s="19"/>
      <c r="B158" s="19"/>
      <c r="C158" s="19"/>
      <c r="D158" s="19"/>
      <c r="E158" s="19"/>
      <c r="F158" s="19"/>
      <c r="G158" s="17"/>
      <c r="H158" s="17"/>
      <c r="I158" s="17"/>
      <c r="J158" s="17"/>
    </row>
    <row r="159" spans="1:10">
      <c r="A159" s="19"/>
      <c r="B159" s="19"/>
      <c r="C159" s="19"/>
      <c r="D159" s="19"/>
      <c r="E159" s="19"/>
      <c r="F159" s="19"/>
      <c r="G159" s="17"/>
      <c r="H159" s="17"/>
      <c r="I159" s="17"/>
      <c r="J159" s="17"/>
    </row>
    <row r="160" spans="1:10">
      <c r="A160" s="19"/>
      <c r="B160" s="19"/>
      <c r="C160" s="19"/>
      <c r="D160" s="19"/>
      <c r="E160" s="19"/>
      <c r="F160" s="19"/>
      <c r="G160" s="17"/>
      <c r="H160" s="17"/>
      <c r="I160" s="17"/>
      <c r="J160" s="17"/>
    </row>
    <row r="161" spans="1:10">
      <c r="A161" s="19"/>
      <c r="B161" s="19"/>
      <c r="C161" s="19"/>
      <c r="D161" s="19"/>
      <c r="E161" s="19"/>
      <c r="F161" s="19"/>
      <c r="G161" s="17"/>
      <c r="H161" s="17"/>
      <c r="I161" s="17"/>
      <c r="J161" s="17"/>
    </row>
    <row r="162" spans="1:10">
      <c r="A162" s="19"/>
      <c r="B162" s="19"/>
      <c r="C162" s="19"/>
      <c r="D162" s="19"/>
      <c r="E162" s="19"/>
      <c r="F162" s="19"/>
      <c r="G162" s="17"/>
      <c r="H162" s="17"/>
      <c r="I162" s="17"/>
      <c r="J162" s="17"/>
    </row>
    <row r="163" spans="1:10">
      <c r="A163" s="19"/>
      <c r="B163" s="19"/>
      <c r="C163" s="19"/>
      <c r="D163" s="19"/>
      <c r="E163" s="19"/>
      <c r="F163" s="19"/>
      <c r="G163" s="17"/>
      <c r="H163" s="17"/>
      <c r="I163" s="17"/>
      <c r="J163" s="17"/>
    </row>
    <row r="164" spans="1:10">
      <c r="A164" s="19"/>
      <c r="B164" s="19"/>
      <c r="C164" s="19"/>
      <c r="D164" s="19"/>
      <c r="E164" s="19"/>
      <c r="F164" s="19"/>
      <c r="G164" s="17"/>
      <c r="H164" s="17"/>
      <c r="I164" s="17"/>
      <c r="J164" s="17"/>
    </row>
    <row r="165" spans="1:10">
      <c r="A165" s="19"/>
      <c r="B165" s="19"/>
      <c r="C165" s="19"/>
      <c r="D165" s="19"/>
      <c r="E165" s="19"/>
      <c r="F165" s="19"/>
      <c r="G165" s="17"/>
      <c r="H165" s="17"/>
      <c r="I165" s="17"/>
      <c r="J165" s="17"/>
    </row>
    <row r="166" spans="1:10">
      <c r="A166" s="19"/>
      <c r="B166" s="19"/>
      <c r="C166" s="19"/>
      <c r="D166" s="19"/>
      <c r="E166" s="19"/>
      <c r="F166" s="19"/>
      <c r="G166" s="17"/>
      <c r="H166" s="17"/>
      <c r="I166" s="17"/>
      <c r="J166" s="17"/>
    </row>
    <row r="167" spans="1:10">
      <c r="A167" s="19"/>
      <c r="B167" s="19"/>
      <c r="C167" s="19"/>
      <c r="D167" s="19"/>
      <c r="E167" s="19"/>
      <c r="F167" s="19"/>
      <c r="G167" s="17"/>
      <c r="H167" s="17"/>
      <c r="I167" s="17"/>
      <c r="J167" s="17"/>
    </row>
    <row r="168" spans="1:10">
      <c r="A168" s="1"/>
      <c r="B168" s="1"/>
      <c r="C168" s="1"/>
      <c r="D168" s="1"/>
      <c r="E168" s="1"/>
      <c r="F168" s="1"/>
    </row>
    <row r="169" spans="1:10">
      <c r="A169" s="19"/>
      <c r="B169" s="19"/>
      <c r="C169" s="19"/>
      <c r="D169" s="19"/>
      <c r="E169" s="19"/>
      <c r="F169" s="19"/>
    </row>
    <row r="170" spans="1:10">
      <c r="A170" s="19"/>
      <c r="B170" s="19"/>
      <c r="C170" s="19"/>
      <c r="D170" s="19"/>
      <c r="E170" s="19"/>
      <c r="F170" s="19"/>
    </row>
    <row r="171" spans="1:10">
      <c r="A171" s="19"/>
      <c r="B171" s="19"/>
      <c r="C171" s="19"/>
      <c r="D171" s="19"/>
      <c r="E171" s="19"/>
      <c r="F171" s="19"/>
    </row>
    <row r="172" spans="1:10">
      <c r="A172" s="19"/>
      <c r="B172" s="19"/>
      <c r="C172" s="19"/>
      <c r="D172" s="19"/>
      <c r="E172" s="19"/>
      <c r="F172" s="19"/>
    </row>
    <row r="173" spans="1:10">
      <c r="A173" s="19"/>
      <c r="B173" s="19"/>
      <c r="C173" s="19"/>
      <c r="D173" s="19"/>
      <c r="E173" s="19"/>
      <c r="F173" s="19"/>
    </row>
    <row r="174" spans="1:10">
      <c r="A174" s="19"/>
      <c r="B174" s="19"/>
      <c r="C174" s="19"/>
      <c r="D174" s="19"/>
      <c r="E174" s="19"/>
      <c r="F174" s="19"/>
    </row>
    <row r="175" spans="1:10">
      <c r="A175" s="19"/>
      <c r="B175" s="19"/>
      <c r="C175" s="19"/>
      <c r="D175" s="19"/>
      <c r="E175" s="19"/>
      <c r="F175" s="19"/>
    </row>
    <row r="176" spans="1:10">
      <c r="A176" s="19"/>
      <c r="B176" s="19"/>
      <c r="C176" s="19"/>
      <c r="D176" s="19"/>
      <c r="E176" s="19"/>
      <c r="F176" s="19"/>
    </row>
    <row r="177" spans="1:6">
      <c r="A177" s="19"/>
      <c r="B177" s="19"/>
      <c r="C177" s="19"/>
      <c r="D177" s="19"/>
      <c r="E177" s="19"/>
      <c r="F177" s="19"/>
    </row>
    <row r="178" spans="1:6">
      <c r="A178" s="19"/>
      <c r="B178" s="19"/>
      <c r="C178" s="19"/>
      <c r="D178" s="19"/>
      <c r="E178" s="19"/>
      <c r="F178" s="19"/>
    </row>
    <row r="179" spans="1:6">
      <c r="A179" s="19"/>
      <c r="B179" s="19"/>
      <c r="C179" s="19"/>
      <c r="D179" s="19"/>
      <c r="E179" s="19"/>
      <c r="F179" s="19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H23"/>
  <sheetViews>
    <sheetView topLeftCell="A6" workbookViewId="0">
      <selection activeCell="F24" sqref="F24"/>
    </sheetView>
  </sheetViews>
  <sheetFormatPr defaultRowHeight="15"/>
  <cols>
    <col min="2" max="2" width="35.7109375" customWidth="1"/>
    <col min="6" max="6" width="10.5703125" bestFit="1" customWidth="1"/>
  </cols>
  <sheetData>
    <row r="1" spans="1:8" ht="48" customHeight="1">
      <c r="A1" s="59" t="s">
        <v>331</v>
      </c>
      <c r="B1" s="59"/>
      <c r="C1" s="59"/>
      <c r="D1" s="59"/>
      <c r="E1" s="59"/>
      <c r="F1" s="59"/>
      <c r="G1" s="16"/>
      <c r="H1" s="16"/>
    </row>
    <row r="2" spans="1:8">
      <c r="A2" s="60" t="s">
        <v>32</v>
      </c>
      <c r="B2" s="60"/>
      <c r="C2" s="60"/>
      <c r="D2" s="60"/>
      <c r="E2" s="60"/>
      <c r="F2" s="60"/>
    </row>
    <row r="3" spans="1:8">
      <c r="A3" s="6" t="s">
        <v>0</v>
      </c>
      <c r="B3" s="6" t="s">
        <v>1</v>
      </c>
      <c r="C3" s="6" t="s">
        <v>28</v>
      </c>
      <c r="D3" s="6" t="s">
        <v>29</v>
      </c>
      <c r="E3" s="6" t="s">
        <v>30</v>
      </c>
      <c r="F3" s="6" t="s">
        <v>31</v>
      </c>
    </row>
    <row r="4" spans="1:8">
      <c r="A4" s="1"/>
      <c r="B4" s="1"/>
      <c r="C4" s="1"/>
      <c r="D4" s="1"/>
      <c r="E4" s="1"/>
      <c r="F4" s="1"/>
    </row>
    <row r="5" spans="1:8">
      <c r="A5" s="1">
        <v>1</v>
      </c>
      <c r="B5" s="9" t="str">
        <f>DPO!B5</f>
        <v>Providing Rain water harvesting Pit</v>
      </c>
      <c r="C5" s="2">
        <f>Central!H8</f>
        <v>15</v>
      </c>
      <c r="D5" s="1">
        <f>'Data Thoothukudi'!F9</f>
        <v>1632.81</v>
      </c>
      <c r="E5" s="1" t="s">
        <v>45</v>
      </c>
      <c r="F5" s="2">
        <f>C5*D5</f>
        <v>24492.149999999998</v>
      </c>
    </row>
    <row r="6" spans="1:8">
      <c r="A6" s="1"/>
      <c r="B6" s="1"/>
      <c r="C6" s="1"/>
      <c r="D6" s="1"/>
      <c r="E6" s="1"/>
      <c r="F6" s="1"/>
    </row>
    <row r="7" spans="1:8">
      <c r="A7" s="1">
        <v>2</v>
      </c>
      <c r="B7" s="1" t="s">
        <v>337</v>
      </c>
      <c r="C7" s="2">
        <f>Central!H11</f>
        <v>45</v>
      </c>
      <c r="D7" s="1">
        <f>'Data Thoothukudi'!F16</f>
        <v>355.49</v>
      </c>
      <c r="E7" s="1" t="s">
        <v>22</v>
      </c>
      <c r="F7" s="1">
        <f>C7*D7</f>
        <v>15997.050000000001</v>
      </c>
    </row>
    <row r="8" spans="1:8">
      <c r="A8" s="1"/>
      <c r="B8" s="1"/>
      <c r="C8" s="1"/>
      <c r="D8" s="1"/>
      <c r="E8" s="1"/>
      <c r="F8" s="1"/>
    </row>
    <row r="9" spans="1:8">
      <c r="A9" s="1">
        <v>3</v>
      </c>
      <c r="B9" s="31" t="s">
        <v>240</v>
      </c>
      <c r="C9" s="2">
        <f>Central!H15</f>
        <v>1.05</v>
      </c>
      <c r="D9" s="1">
        <f>'Data Thoothukudi'!F133</f>
        <v>3931.83</v>
      </c>
      <c r="E9" s="1" t="s">
        <v>13</v>
      </c>
      <c r="F9" s="2">
        <f>C9*D9</f>
        <v>4128.4215000000004</v>
      </c>
    </row>
    <row r="10" spans="1:8">
      <c r="A10" s="1"/>
      <c r="B10" s="31"/>
      <c r="C10" s="1"/>
      <c r="D10" s="1"/>
      <c r="E10" s="1"/>
      <c r="F10" s="1"/>
    </row>
    <row r="11" spans="1:8">
      <c r="A11" s="1">
        <v>4</v>
      </c>
      <c r="B11" s="31" t="s">
        <v>241</v>
      </c>
      <c r="C11" s="2">
        <f>Central!H19</f>
        <v>31.55</v>
      </c>
      <c r="D11" s="1">
        <f>'Data Thoothukudi'!F161</f>
        <v>717.54</v>
      </c>
      <c r="E11" s="1" t="s">
        <v>15</v>
      </c>
      <c r="F11" s="2">
        <f>C11*D11</f>
        <v>22638.386999999999</v>
      </c>
    </row>
    <row r="12" spans="1:8">
      <c r="A12" s="1"/>
      <c r="B12" s="31"/>
      <c r="C12" s="1"/>
      <c r="D12" s="1"/>
      <c r="E12" s="1"/>
      <c r="F12" s="1"/>
    </row>
    <row r="13" spans="1:8">
      <c r="A13" s="1">
        <v>5</v>
      </c>
      <c r="B13" s="31" t="s">
        <v>242</v>
      </c>
      <c r="C13" s="2">
        <f>Central!H25</f>
        <v>116</v>
      </c>
      <c r="D13" s="1">
        <f>'Data Thoothukudi'!F179</f>
        <v>185.09</v>
      </c>
      <c r="E13" s="1" t="s">
        <v>15</v>
      </c>
      <c r="F13" s="2">
        <f>C13*D13</f>
        <v>21470.44</v>
      </c>
    </row>
    <row r="14" spans="1:8">
      <c r="A14" s="1"/>
      <c r="B14" s="1"/>
      <c r="C14" s="1"/>
      <c r="D14" s="1"/>
      <c r="E14" s="1"/>
      <c r="F14" s="1"/>
    </row>
    <row r="15" spans="1:8" ht="30">
      <c r="A15" s="1">
        <v>6</v>
      </c>
      <c r="B15" s="26" t="s">
        <v>271</v>
      </c>
      <c r="C15" s="43">
        <f>Central!H28</f>
        <v>2.9624999999999999E-2</v>
      </c>
      <c r="D15" s="2">
        <f>'Data Thoothukudi'!F119</f>
        <v>66238</v>
      </c>
      <c r="E15" s="1" t="s">
        <v>269</v>
      </c>
      <c r="F15" s="2">
        <f>C15*D15</f>
        <v>1962.3007499999999</v>
      </c>
    </row>
    <row r="16" spans="1:8">
      <c r="A16" s="1"/>
      <c r="B16" s="1" t="s">
        <v>102</v>
      </c>
      <c r="C16" s="1"/>
      <c r="D16" s="1"/>
      <c r="E16" s="1"/>
      <c r="F16" s="2">
        <f>SUM(F4:F15)</f>
        <v>90688.749249999993</v>
      </c>
    </row>
    <row r="17" spans="1:6">
      <c r="A17" s="1"/>
      <c r="B17" s="1" t="s">
        <v>104</v>
      </c>
      <c r="C17" s="1"/>
      <c r="D17" s="1"/>
      <c r="E17" s="1"/>
      <c r="F17" s="2">
        <f>F16*6%</f>
        <v>5441.3249549999991</v>
      </c>
    </row>
    <row r="18" spans="1:6">
      <c r="A18" s="1"/>
      <c r="B18" s="1" t="s">
        <v>103</v>
      </c>
      <c r="C18" s="1"/>
      <c r="D18" s="1"/>
      <c r="E18" s="1"/>
      <c r="F18" s="2">
        <f>F16*6%</f>
        <v>5441.3249549999991</v>
      </c>
    </row>
    <row r="19" spans="1:6">
      <c r="A19" s="1"/>
      <c r="B19" s="1" t="s">
        <v>105</v>
      </c>
      <c r="C19" s="1"/>
      <c r="D19" s="1"/>
      <c r="E19" s="1"/>
      <c r="F19" s="2">
        <f>SUM(F16:F18)</f>
        <v>101571.39916</v>
      </c>
    </row>
    <row r="20" spans="1:6">
      <c r="A20" s="1"/>
      <c r="B20" s="1" t="s">
        <v>300</v>
      </c>
      <c r="C20" s="1"/>
      <c r="D20" s="1"/>
      <c r="E20" s="1"/>
      <c r="F20" s="2">
        <f>F19*1%</f>
        <v>1015.7139916</v>
      </c>
    </row>
    <row r="21" spans="1:6">
      <c r="A21" s="1"/>
      <c r="B21" s="1" t="s">
        <v>301</v>
      </c>
      <c r="C21" s="1"/>
      <c r="D21" s="1"/>
      <c r="E21" s="1"/>
      <c r="F21" s="2">
        <f>F19*7.5%</f>
        <v>7617.8549370000001</v>
      </c>
    </row>
    <row r="22" spans="1:6">
      <c r="A22" s="1"/>
      <c r="B22" s="1" t="s">
        <v>302</v>
      </c>
      <c r="C22" s="1"/>
      <c r="D22" s="1"/>
      <c r="E22" s="1"/>
      <c r="F22" s="2">
        <f>SUM(F19:F21)</f>
        <v>110204.9680886</v>
      </c>
    </row>
    <row r="23" spans="1:6">
      <c r="A23" s="1"/>
      <c r="B23" s="1"/>
      <c r="C23" s="1"/>
      <c r="D23" s="1"/>
      <c r="E23" s="1" t="s">
        <v>12</v>
      </c>
      <c r="F23" s="12">
        <v>110205</v>
      </c>
    </row>
  </sheetData>
  <mergeCells count="2">
    <mergeCell ref="A1:F1"/>
    <mergeCell ref="A2:F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I28"/>
  <sheetViews>
    <sheetView topLeftCell="A9" workbookViewId="0">
      <selection activeCell="H28" sqref="H28"/>
    </sheetView>
  </sheetViews>
  <sheetFormatPr defaultRowHeight="15"/>
  <cols>
    <col min="1" max="1" width="5.85546875" customWidth="1"/>
    <col min="2" max="2" width="30.42578125" customWidth="1"/>
    <col min="3" max="3" width="5.7109375" customWidth="1"/>
    <col min="4" max="4" width="6" customWidth="1"/>
  </cols>
  <sheetData>
    <row r="1" spans="1:9" ht="44.25" customHeight="1">
      <c r="A1" s="61" t="s">
        <v>249</v>
      </c>
      <c r="B1" s="62"/>
      <c r="C1" s="62"/>
      <c r="D1" s="62"/>
      <c r="E1" s="62"/>
      <c r="F1" s="62"/>
      <c r="G1" s="62"/>
      <c r="H1" s="63"/>
    </row>
    <row r="2" spans="1:9">
      <c r="A2" s="64" t="s">
        <v>25</v>
      </c>
      <c r="B2" s="65"/>
      <c r="C2" s="65"/>
      <c r="D2" s="65"/>
      <c r="E2" s="65"/>
      <c r="F2" s="65"/>
      <c r="G2" s="65"/>
      <c r="H2" s="66"/>
    </row>
    <row r="3" spans="1:9">
      <c r="A3" s="6" t="s">
        <v>0</v>
      </c>
      <c r="B3" s="6" t="s">
        <v>1</v>
      </c>
      <c r="C3" s="60" t="s">
        <v>2</v>
      </c>
      <c r="D3" s="60"/>
      <c r="E3" s="6" t="s">
        <v>3</v>
      </c>
      <c r="F3" s="6" t="s">
        <v>4</v>
      </c>
      <c r="G3" s="6" t="s">
        <v>5</v>
      </c>
      <c r="H3" s="6" t="s">
        <v>6</v>
      </c>
    </row>
    <row r="4" spans="1:9">
      <c r="A4" s="1"/>
      <c r="B4" s="1"/>
      <c r="C4" s="1"/>
      <c r="D4" s="1"/>
      <c r="E4" s="1"/>
      <c r="F4" s="1"/>
      <c r="G4" s="1"/>
      <c r="H4" s="1"/>
    </row>
    <row r="5" spans="1:9" ht="30">
      <c r="A5" s="6">
        <v>1</v>
      </c>
      <c r="B5" s="9" t="s">
        <v>23</v>
      </c>
      <c r="C5" s="1"/>
      <c r="D5" s="1"/>
      <c r="E5" s="1"/>
      <c r="F5" s="1"/>
      <c r="G5" s="1"/>
      <c r="H5" s="1"/>
    </row>
    <row r="6" spans="1:9">
      <c r="A6" s="1"/>
      <c r="B6" s="1" t="s">
        <v>250</v>
      </c>
      <c r="C6" s="1">
        <v>1</v>
      </c>
      <c r="D6" s="1">
        <v>15</v>
      </c>
      <c r="E6" s="1"/>
      <c r="F6" s="1"/>
      <c r="G6" s="1"/>
      <c r="H6" s="2">
        <f t="shared" ref="H6" si="0">PRODUCT(C6:G6)</f>
        <v>15</v>
      </c>
    </row>
    <row r="7" spans="1:9">
      <c r="A7" s="1"/>
      <c r="B7" s="1"/>
      <c r="C7" s="1"/>
      <c r="D7" s="1"/>
      <c r="E7" s="1"/>
      <c r="F7" s="1"/>
      <c r="G7" s="1"/>
      <c r="H7" s="2">
        <f>SUM(H6:H6)</f>
        <v>15</v>
      </c>
    </row>
    <row r="8" spans="1:9">
      <c r="A8" s="1"/>
      <c r="B8" s="1"/>
      <c r="C8" s="1"/>
      <c r="D8" s="1"/>
      <c r="E8" s="1"/>
      <c r="F8" s="1"/>
      <c r="G8" s="11" t="s">
        <v>12</v>
      </c>
      <c r="H8" s="12">
        <f>CEILING(H7,1)</f>
        <v>15</v>
      </c>
      <c r="I8" s="13" t="s">
        <v>2</v>
      </c>
    </row>
    <row r="9" spans="1:9">
      <c r="A9" s="1"/>
      <c r="B9" s="1"/>
      <c r="C9" s="1"/>
      <c r="D9" s="1"/>
      <c r="E9" s="1"/>
      <c r="F9" s="1"/>
      <c r="G9" s="1"/>
      <c r="H9" s="1"/>
    </row>
    <row r="10" spans="1:9">
      <c r="A10" s="1">
        <v>2</v>
      </c>
      <c r="B10" s="1" t="s">
        <v>17</v>
      </c>
      <c r="C10" s="1">
        <v>1</v>
      </c>
      <c r="D10" s="1">
        <v>15</v>
      </c>
      <c r="E10" s="2">
        <v>3</v>
      </c>
      <c r="F10" s="1"/>
      <c r="G10" s="1"/>
      <c r="H10" s="2">
        <f>PRODUCT(C10:G10)</f>
        <v>45</v>
      </c>
    </row>
    <row r="11" spans="1:9">
      <c r="A11" s="1"/>
      <c r="B11" s="1"/>
      <c r="C11" s="1"/>
      <c r="D11" s="1"/>
      <c r="E11" s="1"/>
      <c r="F11" s="1"/>
      <c r="G11" s="1" t="s">
        <v>12</v>
      </c>
      <c r="H11" s="2">
        <v>45</v>
      </c>
      <c r="I11" t="s">
        <v>22</v>
      </c>
    </row>
    <row r="12" spans="1:9">
      <c r="A12" s="1"/>
      <c r="B12" s="1"/>
      <c r="C12" s="1"/>
      <c r="D12" s="1"/>
      <c r="E12" s="1"/>
      <c r="F12" s="1"/>
      <c r="G12" s="1"/>
      <c r="H12" s="1"/>
    </row>
    <row r="13" spans="1:9">
      <c r="A13" s="1">
        <v>3</v>
      </c>
      <c r="B13" s="1" t="s">
        <v>240</v>
      </c>
      <c r="C13" s="1"/>
      <c r="D13" s="1"/>
      <c r="E13" s="1"/>
      <c r="F13" s="1"/>
      <c r="G13" s="1"/>
      <c r="H13" s="2"/>
    </row>
    <row r="14" spans="1:9">
      <c r="A14" s="1"/>
      <c r="B14" s="1" t="s">
        <v>250</v>
      </c>
      <c r="C14" s="1">
        <v>1</v>
      </c>
      <c r="D14" s="1">
        <v>15</v>
      </c>
      <c r="E14" s="1" t="s">
        <v>355</v>
      </c>
      <c r="F14" s="1">
        <v>0.26500000000000001</v>
      </c>
      <c r="G14" s="1">
        <v>7.4999999999999997E-2</v>
      </c>
      <c r="H14" s="2">
        <f>15*3.14*1.115*0.265*0.075</f>
        <v>1.0437654375000001</v>
      </c>
    </row>
    <row r="15" spans="1:9">
      <c r="A15" s="1"/>
      <c r="B15" s="1"/>
      <c r="C15" s="1"/>
      <c r="D15" s="1"/>
      <c r="E15" s="1"/>
      <c r="F15" s="1"/>
      <c r="G15" s="1"/>
      <c r="H15" s="2">
        <v>1.05</v>
      </c>
      <c r="I15" t="s">
        <v>13</v>
      </c>
    </row>
    <row r="16" spans="1:9">
      <c r="A16" s="1"/>
      <c r="B16" s="1"/>
      <c r="C16" s="1"/>
      <c r="D16" s="1"/>
      <c r="E16" s="1"/>
      <c r="F16" s="1"/>
      <c r="G16" s="1"/>
      <c r="H16" s="2"/>
    </row>
    <row r="17" spans="1:9">
      <c r="A17" s="1">
        <v>4</v>
      </c>
      <c r="B17" s="1" t="s">
        <v>241</v>
      </c>
      <c r="C17" s="1"/>
      <c r="D17" s="1"/>
      <c r="E17" s="1"/>
      <c r="F17" s="1"/>
      <c r="G17" s="1"/>
      <c r="H17" s="2"/>
    </row>
    <row r="18" spans="1:9">
      <c r="A18" s="1"/>
      <c r="B18" s="1" t="s">
        <v>250</v>
      </c>
      <c r="C18" s="1">
        <v>1</v>
      </c>
      <c r="D18" s="1">
        <v>15</v>
      </c>
      <c r="E18" s="1" t="s">
        <v>354</v>
      </c>
      <c r="F18" s="1"/>
      <c r="G18" s="2">
        <v>0.6</v>
      </c>
      <c r="H18" s="2">
        <f>15*3.14*1.115*0.6</f>
        <v>31.509899999999998</v>
      </c>
    </row>
    <row r="19" spans="1:9">
      <c r="A19" s="1"/>
      <c r="B19" s="1"/>
      <c r="C19" s="1"/>
      <c r="D19" s="1"/>
      <c r="E19" s="1"/>
      <c r="F19" s="1"/>
      <c r="G19" s="1"/>
      <c r="H19" s="2">
        <v>31.55</v>
      </c>
      <c r="I19" t="s">
        <v>15</v>
      </c>
    </row>
    <row r="20" spans="1:9">
      <c r="A20" s="1">
        <v>5</v>
      </c>
      <c r="B20" s="1" t="s">
        <v>242</v>
      </c>
      <c r="C20" s="1"/>
      <c r="D20" s="1"/>
      <c r="E20" s="1"/>
      <c r="F20" s="1"/>
      <c r="G20" s="1"/>
      <c r="H20" s="1"/>
    </row>
    <row r="21" spans="1:9">
      <c r="A21" s="1"/>
      <c r="B21" s="1" t="s">
        <v>251</v>
      </c>
      <c r="C21" s="1">
        <v>1</v>
      </c>
      <c r="D21" s="1">
        <v>15</v>
      </c>
      <c r="E21" s="1">
        <v>3.14</v>
      </c>
      <c r="F21" s="2">
        <v>1</v>
      </c>
      <c r="G21" s="1">
        <v>0.6</v>
      </c>
      <c r="H21" s="2">
        <f>PRODUCT(C21:G21)</f>
        <v>28.26</v>
      </c>
    </row>
    <row r="22" spans="1:9">
      <c r="A22" s="1"/>
      <c r="B22" s="1" t="s">
        <v>244</v>
      </c>
      <c r="C22" s="1">
        <v>1</v>
      </c>
      <c r="D22" s="1">
        <v>15</v>
      </c>
      <c r="E22" s="1">
        <v>3.14</v>
      </c>
      <c r="F22" s="1">
        <v>1.23</v>
      </c>
      <c r="G22" s="1">
        <v>0.6</v>
      </c>
      <c r="H22" s="2">
        <f>PRODUCT(C22:G22)</f>
        <v>34.759799999999998</v>
      </c>
    </row>
    <row r="23" spans="1:9">
      <c r="A23" s="1"/>
      <c r="B23" s="1" t="s">
        <v>245</v>
      </c>
      <c r="C23" s="1">
        <v>1</v>
      </c>
      <c r="D23" s="1">
        <v>15</v>
      </c>
      <c r="E23" s="1">
        <v>3.14</v>
      </c>
      <c r="F23" s="1">
        <v>1.115</v>
      </c>
      <c r="G23" s="1"/>
      <c r="H23" s="2">
        <f>PRODUCT(C23:G23)</f>
        <v>52.516500000000001</v>
      </c>
    </row>
    <row r="24" spans="1:9">
      <c r="A24" s="1"/>
      <c r="B24" s="1"/>
      <c r="C24" s="1"/>
      <c r="D24" s="1"/>
      <c r="E24" s="1"/>
      <c r="F24" s="1"/>
      <c r="G24" s="1"/>
      <c r="H24" s="2">
        <f>SUM(H21:H23)</f>
        <v>115.53630000000001</v>
      </c>
    </row>
    <row r="25" spans="1:9">
      <c r="A25" s="1"/>
      <c r="B25" s="1"/>
      <c r="C25" s="1"/>
      <c r="D25" s="1"/>
      <c r="E25" s="1"/>
      <c r="F25" s="1"/>
      <c r="G25" s="1" t="s">
        <v>12</v>
      </c>
      <c r="H25" s="2">
        <v>116</v>
      </c>
      <c r="I25" t="s">
        <v>15</v>
      </c>
    </row>
    <row r="26" spans="1:9" ht="30">
      <c r="A26" s="1">
        <v>6</v>
      </c>
      <c r="B26" s="46" t="s">
        <v>271</v>
      </c>
      <c r="C26" s="1"/>
      <c r="D26" s="1"/>
      <c r="E26" s="1"/>
      <c r="F26" s="1"/>
      <c r="G26" s="1"/>
      <c r="H26" s="1"/>
    </row>
    <row r="27" spans="1:9">
      <c r="A27" s="1"/>
      <c r="B27" s="18" t="s">
        <v>328</v>
      </c>
      <c r="C27" s="1">
        <v>1</v>
      </c>
      <c r="D27" s="1">
        <v>15</v>
      </c>
      <c r="E27" s="1" t="s">
        <v>329</v>
      </c>
      <c r="F27" s="1">
        <f>0.79*0.05</f>
        <v>3.9500000000000007E-2</v>
      </c>
      <c r="G27" s="1" t="s">
        <v>267</v>
      </c>
      <c r="H27" s="1">
        <f>0.0395*50*15</f>
        <v>29.625</v>
      </c>
    </row>
    <row r="28" spans="1:9">
      <c r="A28" s="1"/>
      <c r="B28" s="1"/>
      <c r="C28" s="1"/>
      <c r="D28" s="1"/>
      <c r="E28" s="1"/>
      <c r="F28" s="1"/>
      <c r="G28" s="1"/>
      <c r="H28" s="1">
        <f>H27/1000</f>
        <v>2.9624999999999999E-2</v>
      </c>
      <c r="I28" t="s">
        <v>269</v>
      </c>
    </row>
  </sheetData>
  <mergeCells count="3">
    <mergeCell ref="A1:H1"/>
    <mergeCell ref="A2:H2"/>
    <mergeCell ref="C3:D3"/>
  </mergeCells>
  <pageMargins left="0.7" right="0.7" top="0.75" bottom="0.75" header="0.3" footer="0.3"/>
  <pageSetup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H23"/>
  <sheetViews>
    <sheetView topLeftCell="A15" workbookViewId="0">
      <selection activeCell="F24" sqref="F24"/>
    </sheetView>
  </sheetViews>
  <sheetFormatPr defaultRowHeight="15"/>
  <cols>
    <col min="2" max="2" width="35.7109375" customWidth="1"/>
    <col min="6" max="6" width="10.5703125" bestFit="1" customWidth="1"/>
  </cols>
  <sheetData>
    <row r="1" spans="1:8" ht="48" customHeight="1">
      <c r="A1" s="59" t="s">
        <v>330</v>
      </c>
      <c r="B1" s="59"/>
      <c r="C1" s="59"/>
      <c r="D1" s="59"/>
      <c r="E1" s="59"/>
      <c r="F1" s="59"/>
      <c r="G1" s="16"/>
      <c r="H1" s="16"/>
    </row>
    <row r="2" spans="1:8">
      <c r="A2" s="60" t="s">
        <v>32</v>
      </c>
      <c r="B2" s="60"/>
      <c r="C2" s="60"/>
      <c r="D2" s="60"/>
      <c r="E2" s="60"/>
      <c r="F2" s="60"/>
    </row>
    <row r="3" spans="1:8">
      <c r="A3" s="6" t="s">
        <v>0</v>
      </c>
      <c r="B3" s="6" t="s">
        <v>1</v>
      </c>
      <c r="C3" s="6" t="s">
        <v>28</v>
      </c>
      <c r="D3" s="6" t="s">
        <v>29</v>
      </c>
      <c r="E3" s="6" t="s">
        <v>30</v>
      </c>
      <c r="F3" s="6" t="s">
        <v>31</v>
      </c>
    </row>
    <row r="4" spans="1:8">
      <c r="A4" s="1"/>
      <c r="B4" s="1"/>
      <c r="C4" s="1"/>
      <c r="D4" s="1"/>
      <c r="E4" s="1"/>
      <c r="F4" s="1"/>
    </row>
    <row r="5" spans="1:8">
      <c r="A5" s="1">
        <v>1</v>
      </c>
      <c r="B5" s="9" t="str">
        <f>DPO!B5</f>
        <v>Providing Rain water harvesting Pit</v>
      </c>
      <c r="C5" s="2">
        <f>DPO!H8</f>
        <v>9</v>
      </c>
      <c r="D5" s="1">
        <f>'Data Thoothukudi'!F9</f>
        <v>1632.81</v>
      </c>
      <c r="E5" s="1" t="s">
        <v>45</v>
      </c>
      <c r="F5" s="2">
        <f>C5*D5</f>
        <v>14695.289999999999</v>
      </c>
    </row>
    <row r="6" spans="1:8">
      <c r="A6" s="1"/>
      <c r="B6" s="1"/>
      <c r="C6" s="1"/>
      <c r="D6" s="1"/>
      <c r="E6" s="1"/>
      <c r="F6" s="1"/>
    </row>
    <row r="7" spans="1:8">
      <c r="A7" s="1">
        <v>2</v>
      </c>
      <c r="B7" s="1" t="s">
        <v>17</v>
      </c>
      <c r="C7" s="2">
        <f>DPO!H11</f>
        <v>27</v>
      </c>
      <c r="D7" s="1">
        <f>'Data Thoothukudi'!F16</f>
        <v>355.49</v>
      </c>
      <c r="E7" s="1" t="s">
        <v>22</v>
      </c>
      <c r="F7" s="1">
        <f>C7*D7</f>
        <v>9598.23</v>
      </c>
    </row>
    <row r="8" spans="1:8">
      <c r="A8" s="1"/>
      <c r="B8" s="1"/>
      <c r="C8" s="1"/>
      <c r="D8" s="1"/>
      <c r="E8" s="1"/>
      <c r="F8" s="1"/>
    </row>
    <row r="9" spans="1:8">
      <c r="A9" s="1">
        <v>3</v>
      </c>
      <c r="B9" s="31" t="s">
        <v>240</v>
      </c>
      <c r="C9" s="2">
        <f>DPO!H15</f>
        <v>0.65</v>
      </c>
      <c r="D9" s="1">
        <f>'Data Thoothukudi'!F133</f>
        <v>3931.83</v>
      </c>
      <c r="E9" s="1" t="s">
        <v>13</v>
      </c>
      <c r="F9" s="2">
        <f>C9*D9</f>
        <v>2555.6895</v>
      </c>
    </row>
    <row r="10" spans="1:8">
      <c r="A10" s="1"/>
      <c r="B10" s="31"/>
      <c r="C10" s="1"/>
      <c r="D10" s="1"/>
      <c r="E10" s="1"/>
      <c r="F10" s="1"/>
    </row>
    <row r="11" spans="1:8">
      <c r="A11" s="1">
        <v>4</v>
      </c>
      <c r="B11" s="31" t="s">
        <v>241</v>
      </c>
      <c r="C11" s="2">
        <f>DPO!H19</f>
        <v>18.95</v>
      </c>
      <c r="D11" s="1">
        <f>'Data Thoothukudi'!F161</f>
        <v>717.54</v>
      </c>
      <c r="E11" s="1" t="s">
        <v>15</v>
      </c>
      <c r="F11" s="2">
        <f>C11*D11</f>
        <v>13597.382999999998</v>
      </c>
    </row>
    <row r="12" spans="1:8">
      <c r="A12" s="1"/>
      <c r="B12" s="31"/>
      <c r="C12" s="1"/>
      <c r="D12" s="1"/>
      <c r="E12" s="1"/>
      <c r="F12" s="1"/>
    </row>
    <row r="13" spans="1:8">
      <c r="A13" s="1">
        <v>5</v>
      </c>
      <c r="B13" s="31" t="s">
        <v>242</v>
      </c>
      <c r="C13" s="1">
        <f>DPO!H25</f>
        <v>69.349999999999994</v>
      </c>
      <c r="D13" s="1">
        <f>'Data Thoothukudi'!F179</f>
        <v>185.09</v>
      </c>
      <c r="E13" s="1" t="s">
        <v>15</v>
      </c>
      <c r="F13" s="2">
        <f>C13*D13</f>
        <v>12835.9915</v>
      </c>
    </row>
    <row r="14" spans="1:8">
      <c r="A14" s="1"/>
      <c r="B14" s="1"/>
      <c r="C14" s="1"/>
      <c r="D14" s="1"/>
      <c r="E14" s="1"/>
      <c r="F14" s="1"/>
    </row>
    <row r="15" spans="1:8" ht="30">
      <c r="A15" s="1">
        <v>6</v>
      </c>
      <c r="B15" s="26" t="s">
        <v>271</v>
      </c>
      <c r="C15" s="43">
        <f>DPO!H28</f>
        <v>1.7774999999999999E-2</v>
      </c>
      <c r="D15" s="2">
        <f>'Data Thoothukudi'!F119</f>
        <v>66238</v>
      </c>
      <c r="E15" s="1" t="s">
        <v>269</v>
      </c>
      <c r="F15" s="2">
        <f>C15*D15</f>
        <v>1177.3804499999999</v>
      </c>
    </row>
    <row r="16" spans="1:8">
      <c r="A16" s="1"/>
      <c r="B16" s="1" t="s">
        <v>102</v>
      </c>
      <c r="C16" s="1"/>
      <c r="D16" s="1"/>
      <c r="E16" s="1"/>
      <c r="F16" s="2">
        <f>SUM(F4:F15)</f>
        <v>54459.964449999999</v>
      </c>
    </row>
    <row r="17" spans="1:6">
      <c r="A17" s="1"/>
      <c r="B17" s="1" t="s">
        <v>104</v>
      </c>
      <c r="C17" s="1"/>
      <c r="D17" s="1"/>
      <c r="E17" s="1"/>
      <c r="F17" s="2">
        <f>F16*6%</f>
        <v>3267.597867</v>
      </c>
    </row>
    <row r="18" spans="1:6">
      <c r="A18" s="1"/>
      <c r="B18" s="1" t="s">
        <v>103</v>
      </c>
      <c r="C18" s="1"/>
      <c r="D18" s="1"/>
      <c r="E18" s="1"/>
      <c r="F18" s="2">
        <f>F16*6%</f>
        <v>3267.597867</v>
      </c>
    </row>
    <row r="19" spans="1:6">
      <c r="A19" s="1"/>
      <c r="B19" s="1" t="s">
        <v>105</v>
      </c>
      <c r="C19" s="1"/>
      <c r="D19" s="1"/>
      <c r="E19" s="1"/>
      <c r="F19" s="2">
        <f>SUM(F16:F18)</f>
        <v>60995.160183999993</v>
      </c>
    </row>
    <row r="20" spans="1:6">
      <c r="A20" s="1"/>
      <c r="B20" s="1" t="s">
        <v>300</v>
      </c>
      <c r="C20" s="1"/>
      <c r="D20" s="1"/>
      <c r="E20" s="1"/>
      <c r="F20" s="2">
        <f>F19*1%</f>
        <v>609.95160183999997</v>
      </c>
    </row>
    <row r="21" spans="1:6">
      <c r="A21" s="1"/>
      <c r="B21" s="1" t="s">
        <v>301</v>
      </c>
      <c r="C21" s="1"/>
      <c r="D21" s="1"/>
      <c r="E21" s="1"/>
      <c r="F21" s="2">
        <f>F19*7.5%</f>
        <v>4574.6370137999993</v>
      </c>
    </row>
    <row r="22" spans="1:6">
      <c r="A22" s="1"/>
      <c r="B22" s="1" t="s">
        <v>302</v>
      </c>
      <c r="C22" s="1"/>
      <c r="D22" s="1"/>
      <c r="E22" s="1"/>
      <c r="F22" s="2">
        <f>SUM(F19:F21)</f>
        <v>66179.748799640001</v>
      </c>
    </row>
    <row r="23" spans="1:6">
      <c r="A23" s="1"/>
      <c r="B23" s="1"/>
      <c r="C23" s="1"/>
      <c r="D23" s="1"/>
      <c r="E23" s="1" t="s">
        <v>12</v>
      </c>
      <c r="F23" s="12">
        <v>66180</v>
      </c>
    </row>
  </sheetData>
  <mergeCells count="2">
    <mergeCell ref="A1:F1"/>
    <mergeCell ref="A2:F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I28"/>
  <sheetViews>
    <sheetView topLeftCell="A10" workbookViewId="0">
      <selection activeCell="F27" sqref="F27"/>
    </sheetView>
  </sheetViews>
  <sheetFormatPr defaultRowHeight="15"/>
  <cols>
    <col min="1" max="1" width="5.85546875" customWidth="1"/>
    <col min="2" max="2" width="30.42578125" customWidth="1"/>
    <col min="3" max="3" width="5.7109375" customWidth="1"/>
    <col min="4" max="4" width="6" customWidth="1"/>
  </cols>
  <sheetData>
    <row r="1" spans="1:9" ht="44.25" customHeight="1">
      <c r="A1" s="61" t="s">
        <v>246</v>
      </c>
      <c r="B1" s="62"/>
      <c r="C1" s="62"/>
      <c r="D1" s="62"/>
      <c r="E1" s="62"/>
      <c r="F1" s="62"/>
      <c r="G1" s="62"/>
      <c r="H1" s="63"/>
    </row>
    <row r="2" spans="1:9">
      <c r="A2" s="64" t="s">
        <v>25</v>
      </c>
      <c r="B2" s="65"/>
      <c r="C2" s="65"/>
      <c r="D2" s="65"/>
      <c r="E2" s="65"/>
      <c r="F2" s="65"/>
      <c r="G2" s="65"/>
      <c r="H2" s="66"/>
    </row>
    <row r="3" spans="1:9">
      <c r="A3" s="6" t="s">
        <v>0</v>
      </c>
      <c r="B3" s="6" t="s">
        <v>1</v>
      </c>
      <c r="C3" s="60" t="s">
        <v>2</v>
      </c>
      <c r="D3" s="60"/>
      <c r="E3" s="6" t="s">
        <v>3</v>
      </c>
      <c r="F3" s="6" t="s">
        <v>4</v>
      </c>
      <c r="G3" s="6" t="s">
        <v>5</v>
      </c>
      <c r="H3" s="6" t="s">
        <v>6</v>
      </c>
    </row>
    <row r="4" spans="1:9">
      <c r="A4" s="1"/>
      <c r="B4" s="1"/>
      <c r="C4" s="1"/>
      <c r="D4" s="1"/>
      <c r="E4" s="1"/>
      <c r="F4" s="1"/>
      <c r="G4" s="1"/>
      <c r="H4" s="1"/>
    </row>
    <row r="5" spans="1:9" ht="30">
      <c r="A5" s="6">
        <v>1</v>
      </c>
      <c r="B5" s="9" t="s">
        <v>23</v>
      </c>
      <c r="C5" s="1"/>
      <c r="D5" s="1"/>
      <c r="E5" s="1"/>
      <c r="F5" s="1"/>
      <c r="G5" s="1"/>
      <c r="H5" s="1"/>
    </row>
    <row r="6" spans="1:9">
      <c r="A6" s="1"/>
      <c r="B6" s="1" t="s">
        <v>248</v>
      </c>
      <c r="C6" s="1">
        <v>1</v>
      </c>
      <c r="D6" s="1">
        <v>9</v>
      </c>
      <c r="E6" s="1"/>
      <c r="F6" s="1"/>
      <c r="G6" s="1"/>
      <c r="H6" s="2">
        <f t="shared" ref="H6" si="0">PRODUCT(C6:G6)</f>
        <v>9</v>
      </c>
    </row>
    <row r="7" spans="1:9">
      <c r="A7" s="1"/>
      <c r="B7" s="1"/>
      <c r="C7" s="1"/>
      <c r="D7" s="1"/>
      <c r="E7" s="1"/>
      <c r="F7" s="1"/>
      <c r="G7" s="1"/>
      <c r="H7" s="2">
        <f>SUM(H6:H6)</f>
        <v>9</v>
      </c>
    </row>
    <row r="8" spans="1:9">
      <c r="A8" s="1"/>
      <c r="B8" s="1"/>
      <c r="C8" s="1"/>
      <c r="D8" s="1"/>
      <c r="E8" s="1"/>
      <c r="F8" s="1"/>
      <c r="G8" s="11" t="s">
        <v>12</v>
      </c>
      <c r="H8" s="12">
        <f>CEILING(H7,1)</f>
        <v>9</v>
      </c>
      <c r="I8" s="13" t="s">
        <v>2</v>
      </c>
    </row>
    <row r="9" spans="1:9">
      <c r="A9" s="1">
        <v>2</v>
      </c>
      <c r="B9" s="1" t="s">
        <v>17</v>
      </c>
      <c r="C9" s="1"/>
      <c r="D9" s="1"/>
      <c r="E9" s="1"/>
      <c r="F9" s="1"/>
      <c r="G9" s="11"/>
      <c r="H9" s="12"/>
      <c r="I9" s="13"/>
    </row>
    <row r="10" spans="1:9">
      <c r="A10" s="1"/>
      <c r="B10" s="1" t="s">
        <v>247</v>
      </c>
      <c r="C10" s="1">
        <v>1</v>
      </c>
      <c r="D10" s="1">
        <v>9</v>
      </c>
      <c r="E10" s="1">
        <v>3</v>
      </c>
      <c r="F10" s="1"/>
      <c r="G10" s="11"/>
      <c r="H10" s="2">
        <f>PRODUCT(C10:G10)</f>
        <v>27</v>
      </c>
      <c r="I10" s="13"/>
    </row>
    <row r="11" spans="1:9">
      <c r="A11" s="1"/>
      <c r="B11" s="1"/>
      <c r="C11" s="1"/>
      <c r="D11" s="1"/>
      <c r="E11" s="1"/>
      <c r="F11" s="1"/>
      <c r="G11" s="11" t="s">
        <v>12</v>
      </c>
      <c r="H11" s="12">
        <f>H10</f>
        <v>27</v>
      </c>
      <c r="I11" s="13" t="s">
        <v>22</v>
      </c>
    </row>
    <row r="12" spans="1:9">
      <c r="A12" s="1"/>
      <c r="B12" s="1"/>
      <c r="C12" s="1"/>
      <c r="D12" s="1"/>
      <c r="E12" s="1"/>
      <c r="F12" s="1"/>
      <c r="G12" s="1"/>
      <c r="H12" s="1"/>
    </row>
    <row r="13" spans="1:9">
      <c r="A13" s="1">
        <v>2</v>
      </c>
      <c r="B13" s="1" t="s">
        <v>240</v>
      </c>
      <c r="C13" s="1"/>
      <c r="D13" s="1"/>
      <c r="E13" s="1"/>
      <c r="F13" s="1"/>
      <c r="G13" s="1"/>
      <c r="H13" s="2"/>
    </row>
    <row r="14" spans="1:9">
      <c r="A14" s="1"/>
      <c r="B14" s="1" t="s">
        <v>252</v>
      </c>
      <c r="C14" s="1">
        <v>1</v>
      </c>
      <c r="D14" s="1">
        <v>9</v>
      </c>
      <c r="E14" s="1" t="s">
        <v>354</v>
      </c>
      <c r="F14" s="1">
        <v>0.26500000000000001</v>
      </c>
      <c r="G14" s="1">
        <v>7.4999999999999997E-2</v>
      </c>
      <c r="H14" s="2">
        <f>9*3.14*1.115*0.265*0.075</f>
        <v>0.62625926249999997</v>
      </c>
    </row>
    <row r="15" spans="1:9">
      <c r="A15" s="1"/>
      <c r="B15" s="1"/>
      <c r="C15" s="1"/>
      <c r="D15" s="1"/>
      <c r="E15" s="1"/>
      <c r="F15" s="1"/>
      <c r="G15" s="1"/>
      <c r="H15" s="2">
        <v>0.65</v>
      </c>
      <c r="I15" t="s">
        <v>13</v>
      </c>
    </row>
    <row r="16" spans="1:9">
      <c r="A16" s="1"/>
      <c r="B16" s="1"/>
      <c r="C16" s="1"/>
      <c r="D16" s="1"/>
      <c r="E16" s="1"/>
      <c r="F16" s="1"/>
      <c r="G16" s="1"/>
      <c r="H16" s="2"/>
    </row>
    <row r="17" spans="1:9">
      <c r="A17" s="1">
        <v>3</v>
      </c>
      <c r="B17" s="1" t="s">
        <v>241</v>
      </c>
      <c r="C17" s="1"/>
      <c r="D17" s="1"/>
      <c r="E17" s="1"/>
      <c r="F17" s="1"/>
      <c r="G17" s="1"/>
      <c r="H17" s="2"/>
    </row>
    <row r="18" spans="1:9">
      <c r="A18" s="1"/>
      <c r="B18" s="1" t="s">
        <v>247</v>
      </c>
      <c r="C18" s="1">
        <v>1</v>
      </c>
      <c r="D18" s="1">
        <v>9</v>
      </c>
      <c r="E18" s="1" t="s">
        <v>354</v>
      </c>
      <c r="F18" s="1"/>
      <c r="G18" s="2">
        <v>0.6</v>
      </c>
      <c r="H18" s="2">
        <f>9*3.14*1.115*0.6</f>
        <v>18.905940000000001</v>
      </c>
    </row>
    <row r="19" spans="1:9">
      <c r="A19" s="1"/>
      <c r="B19" s="1"/>
      <c r="C19" s="1"/>
      <c r="D19" s="1"/>
      <c r="E19" s="1"/>
      <c r="F19" s="1"/>
      <c r="G19" s="1"/>
      <c r="H19" s="2">
        <v>18.95</v>
      </c>
      <c r="I19" t="s">
        <v>15</v>
      </c>
    </row>
    <row r="20" spans="1:9">
      <c r="A20" s="1">
        <v>4</v>
      </c>
      <c r="B20" s="1" t="s">
        <v>242</v>
      </c>
      <c r="C20" s="1"/>
      <c r="D20" s="1"/>
      <c r="E20" s="1"/>
      <c r="F20" s="1"/>
      <c r="G20" s="1"/>
      <c r="H20" s="1"/>
    </row>
    <row r="21" spans="1:9">
      <c r="A21" s="1"/>
      <c r="B21" s="1" t="s">
        <v>251</v>
      </c>
      <c r="C21" s="1">
        <v>1</v>
      </c>
      <c r="D21" s="1">
        <v>9</v>
      </c>
      <c r="E21" s="1">
        <v>3.14</v>
      </c>
      <c r="F21" s="2">
        <v>1</v>
      </c>
      <c r="G21" s="1">
        <v>0.6</v>
      </c>
      <c r="H21" s="2">
        <f>PRODUCT(C21:G21)</f>
        <v>16.956</v>
      </c>
    </row>
    <row r="22" spans="1:9">
      <c r="A22" s="1"/>
      <c r="B22" s="1" t="s">
        <v>244</v>
      </c>
      <c r="C22" s="1">
        <v>1</v>
      </c>
      <c r="D22" s="1">
        <v>9</v>
      </c>
      <c r="E22" s="1">
        <v>3.14</v>
      </c>
      <c r="F22" s="1">
        <v>1.23</v>
      </c>
      <c r="G22" s="1">
        <v>0.6</v>
      </c>
      <c r="H22" s="2">
        <f>PRODUCT(C22:G22)</f>
        <v>20.855879999999999</v>
      </c>
    </row>
    <row r="23" spans="1:9">
      <c r="A23" s="1"/>
      <c r="B23" s="1" t="s">
        <v>245</v>
      </c>
      <c r="C23" s="1">
        <v>1</v>
      </c>
      <c r="D23" s="1">
        <v>9</v>
      </c>
      <c r="E23" s="1">
        <v>3.14</v>
      </c>
      <c r="F23" s="1">
        <v>1.115</v>
      </c>
      <c r="G23" s="1"/>
      <c r="H23" s="2">
        <f>PRODUCT(C23:G23)</f>
        <v>31.509900000000002</v>
      </c>
    </row>
    <row r="24" spans="1:9">
      <c r="A24" s="1"/>
      <c r="B24" s="1"/>
      <c r="C24" s="1"/>
      <c r="D24" s="1"/>
      <c r="E24" s="1"/>
      <c r="F24" s="1"/>
      <c r="G24" s="1"/>
      <c r="H24" s="2">
        <f>SUM(H21:H23)</f>
        <v>69.321780000000004</v>
      </c>
    </row>
    <row r="25" spans="1:9">
      <c r="A25" s="1"/>
      <c r="B25" s="1"/>
      <c r="C25" s="1"/>
      <c r="D25" s="1"/>
      <c r="E25" s="1"/>
      <c r="F25" s="1"/>
      <c r="G25" s="1" t="s">
        <v>12</v>
      </c>
      <c r="H25" s="1">
        <v>69.349999999999994</v>
      </c>
      <c r="I25" t="s">
        <v>15</v>
      </c>
    </row>
    <row r="26" spans="1:9" ht="30">
      <c r="A26" s="1">
        <v>5</v>
      </c>
      <c r="B26" s="46" t="s">
        <v>271</v>
      </c>
      <c r="C26" s="1"/>
      <c r="D26" s="1"/>
      <c r="E26" s="1"/>
      <c r="F26" s="1"/>
      <c r="G26" s="1"/>
      <c r="H26" s="1"/>
    </row>
    <row r="27" spans="1:9">
      <c r="A27" s="1"/>
      <c r="B27" s="18" t="s">
        <v>328</v>
      </c>
      <c r="C27" s="1">
        <v>1</v>
      </c>
      <c r="D27" s="1">
        <v>9</v>
      </c>
      <c r="E27" s="1" t="s">
        <v>329</v>
      </c>
      <c r="F27" s="1">
        <f>0.79*0.05*9</f>
        <v>0.35550000000000004</v>
      </c>
      <c r="G27" s="1" t="s">
        <v>267</v>
      </c>
      <c r="H27" s="1">
        <f>0.3555*50</f>
        <v>17.774999999999999</v>
      </c>
    </row>
    <row r="28" spans="1:9">
      <c r="A28" s="1"/>
      <c r="B28" s="1"/>
      <c r="C28" s="1"/>
      <c r="D28" s="1"/>
      <c r="E28" s="1"/>
      <c r="F28" s="1"/>
      <c r="G28" s="1"/>
      <c r="H28" s="1">
        <f>H27/1000</f>
        <v>1.7774999999999999E-2</v>
      </c>
      <c r="I28" t="s">
        <v>269</v>
      </c>
    </row>
  </sheetData>
  <mergeCells count="3">
    <mergeCell ref="A1:H1"/>
    <mergeCell ref="A2:H2"/>
    <mergeCell ref="C3:D3"/>
  </mergeCells>
  <pageMargins left="0.7" right="0.7" top="0.75" bottom="0.75" header="0.3" footer="0.3"/>
  <pageSetup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H22"/>
  <sheetViews>
    <sheetView topLeftCell="A9" workbookViewId="0">
      <selection activeCell="F23" sqref="F23"/>
    </sheetView>
  </sheetViews>
  <sheetFormatPr defaultRowHeight="15"/>
  <cols>
    <col min="2" max="2" width="35.7109375" customWidth="1"/>
    <col min="6" max="6" width="10.5703125" bestFit="1" customWidth="1"/>
  </cols>
  <sheetData>
    <row r="1" spans="1:8" ht="48" customHeight="1">
      <c r="A1" s="59" t="s">
        <v>327</v>
      </c>
      <c r="B1" s="59"/>
      <c r="C1" s="59"/>
      <c r="D1" s="59"/>
      <c r="E1" s="59"/>
      <c r="F1" s="59"/>
      <c r="G1" s="16"/>
      <c r="H1" s="16"/>
    </row>
    <row r="2" spans="1:8">
      <c r="A2" s="60" t="s">
        <v>32</v>
      </c>
      <c r="B2" s="60"/>
      <c r="C2" s="60"/>
      <c r="D2" s="60"/>
      <c r="E2" s="60"/>
      <c r="F2" s="60"/>
    </row>
    <row r="3" spans="1:8">
      <c r="A3" s="6" t="s">
        <v>0</v>
      </c>
      <c r="B3" s="6" t="s">
        <v>1</v>
      </c>
      <c r="C3" s="6" t="s">
        <v>28</v>
      </c>
      <c r="D3" s="6" t="s">
        <v>29</v>
      </c>
      <c r="E3" s="6" t="s">
        <v>30</v>
      </c>
      <c r="F3" s="6" t="s">
        <v>31</v>
      </c>
    </row>
    <row r="4" spans="1:8" ht="25.5" customHeight="1">
      <c r="A4" s="1">
        <v>1</v>
      </c>
      <c r="B4" s="9" t="s">
        <v>23</v>
      </c>
      <c r="C4" s="2">
        <f>Admin!H7</f>
        <v>4</v>
      </c>
      <c r="D4" s="1">
        <v>1632.81</v>
      </c>
      <c r="E4" s="1" t="s">
        <v>45</v>
      </c>
      <c r="F4" s="2">
        <f>C4*D4</f>
        <v>6531.24</v>
      </c>
    </row>
    <row r="5" spans="1:8">
      <c r="A5" s="1"/>
      <c r="B5" s="1"/>
      <c r="C5" s="1"/>
      <c r="D5" s="1"/>
      <c r="E5" s="1"/>
      <c r="F5" s="1"/>
    </row>
    <row r="6" spans="1:8">
      <c r="A6" s="1">
        <v>2</v>
      </c>
      <c r="B6" s="1" t="s">
        <v>17</v>
      </c>
      <c r="C6" s="2">
        <f>Admin!H10</f>
        <v>12</v>
      </c>
      <c r="D6" s="1">
        <v>355.49</v>
      </c>
      <c r="E6" s="1" t="s">
        <v>22</v>
      </c>
      <c r="F6" s="2">
        <f>C6*D6</f>
        <v>4265.88</v>
      </c>
    </row>
    <row r="7" spans="1:8">
      <c r="A7" s="1"/>
      <c r="B7" s="9"/>
      <c r="C7" s="1"/>
      <c r="D7" s="1"/>
      <c r="E7" s="1"/>
      <c r="F7" s="1"/>
    </row>
    <row r="8" spans="1:8">
      <c r="A8" s="1">
        <v>3</v>
      </c>
      <c r="B8" s="6" t="s">
        <v>240</v>
      </c>
      <c r="C8" s="2">
        <f>Admin!H14</f>
        <v>0.3</v>
      </c>
      <c r="D8" s="1">
        <v>3931.83</v>
      </c>
      <c r="E8" s="1" t="s">
        <v>13</v>
      </c>
      <c r="F8" s="2">
        <f>C8*D8</f>
        <v>1179.549</v>
      </c>
    </row>
    <row r="9" spans="1:8">
      <c r="A9" s="1"/>
      <c r="B9" s="1"/>
      <c r="C9" s="1"/>
      <c r="D9" s="1"/>
      <c r="E9" s="1"/>
      <c r="F9" s="1"/>
    </row>
    <row r="10" spans="1:8">
      <c r="A10" s="1">
        <v>4</v>
      </c>
      <c r="B10" s="1" t="s">
        <v>241</v>
      </c>
      <c r="C10" s="2">
        <f>Admin!H18</f>
        <v>8.4</v>
      </c>
      <c r="D10" s="1">
        <v>717.54</v>
      </c>
      <c r="E10" s="1" t="s">
        <v>15</v>
      </c>
      <c r="F10" s="2">
        <f>C10*D10</f>
        <v>6027.3360000000002</v>
      </c>
    </row>
    <row r="11" spans="1:8">
      <c r="A11" s="1"/>
      <c r="B11" s="6"/>
      <c r="C11" s="1"/>
      <c r="D11" s="1"/>
      <c r="E11" s="1"/>
      <c r="F11" s="1"/>
    </row>
    <row r="12" spans="1:8">
      <c r="A12" s="1">
        <v>5</v>
      </c>
      <c r="B12" s="1" t="s">
        <v>242</v>
      </c>
      <c r="C12" s="2">
        <f>Admin!H23</f>
        <v>14</v>
      </c>
      <c r="D12" s="1">
        <v>185.09</v>
      </c>
      <c r="E12" s="1" t="s">
        <v>15</v>
      </c>
      <c r="F12" s="2">
        <f>C12*D12</f>
        <v>2591.2600000000002</v>
      </c>
    </row>
    <row r="13" spans="1:8">
      <c r="A13" s="1"/>
      <c r="B13" s="1"/>
      <c r="C13" s="1"/>
      <c r="D13" s="1"/>
      <c r="E13" s="1"/>
      <c r="F13" s="1"/>
    </row>
    <row r="14" spans="1:8">
      <c r="A14" s="1">
        <v>6</v>
      </c>
      <c r="B14" s="1" t="s">
        <v>271</v>
      </c>
      <c r="C14" s="43">
        <f>Admin!H27</f>
        <v>7.9000000000000008E-3</v>
      </c>
      <c r="D14" s="2">
        <v>66238</v>
      </c>
      <c r="E14" s="1" t="s">
        <v>269</v>
      </c>
      <c r="F14" s="2">
        <f>C14*D14</f>
        <v>523.28020000000004</v>
      </c>
    </row>
    <row r="15" spans="1:8">
      <c r="A15" s="1"/>
      <c r="B15" s="1" t="s">
        <v>102</v>
      </c>
      <c r="C15" s="1"/>
      <c r="D15" s="1"/>
      <c r="E15" s="1"/>
      <c r="F15" s="12">
        <f>SUM(F4:F14)</f>
        <v>21118.5452</v>
      </c>
    </row>
    <row r="16" spans="1:8">
      <c r="A16" s="1"/>
      <c r="B16" s="1" t="s">
        <v>104</v>
      </c>
      <c r="C16" s="1"/>
      <c r="D16" s="1"/>
      <c r="E16" s="1"/>
      <c r="F16" s="2">
        <f>F15*6%</f>
        <v>1267.1127119999999</v>
      </c>
    </row>
    <row r="17" spans="1:6">
      <c r="A17" s="1"/>
      <c r="B17" s="1" t="s">
        <v>103</v>
      </c>
      <c r="C17" s="1"/>
      <c r="D17" s="1"/>
      <c r="E17" s="1"/>
      <c r="F17" s="2">
        <f>F15*6%</f>
        <v>1267.1127119999999</v>
      </c>
    </row>
    <row r="18" spans="1:6">
      <c r="A18" s="1"/>
      <c r="B18" s="1" t="s">
        <v>105</v>
      </c>
      <c r="C18" s="1"/>
      <c r="D18" s="1"/>
      <c r="E18" s="1"/>
      <c r="F18" s="2">
        <f>SUM(F15:F17)</f>
        <v>23652.770623999997</v>
      </c>
    </row>
    <row r="19" spans="1:6">
      <c r="A19" s="1"/>
      <c r="B19" s="1" t="s">
        <v>300</v>
      </c>
      <c r="C19" s="1"/>
      <c r="D19" s="1"/>
      <c r="E19" s="1"/>
      <c r="F19" s="2">
        <f>F18*1%</f>
        <v>236.52770623999999</v>
      </c>
    </row>
    <row r="20" spans="1:6">
      <c r="A20" s="1"/>
      <c r="B20" s="1" t="s">
        <v>301</v>
      </c>
      <c r="C20" s="1"/>
      <c r="D20" s="1"/>
      <c r="E20" s="1"/>
      <c r="F20" s="2">
        <f>F18*7.5%</f>
        <v>1773.9577967999996</v>
      </c>
    </row>
    <row r="21" spans="1:6">
      <c r="A21" s="1"/>
      <c r="B21" s="1" t="s">
        <v>302</v>
      </c>
      <c r="C21" s="1"/>
      <c r="D21" s="1"/>
      <c r="E21" s="1"/>
      <c r="F21" s="2">
        <f>SUM(F18:F20)</f>
        <v>25663.256127039996</v>
      </c>
    </row>
    <row r="22" spans="1:6">
      <c r="A22" s="1"/>
      <c r="B22" s="1"/>
      <c r="C22" s="1"/>
      <c r="D22" s="1"/>
      <c r="E22" s="1" t="s">
        <v>12</v>
      </c>
      <c r="F22" s="2">
        <v>25663</v>
      </c>
    </row>
  </sheetData>
  <mergeCells count="2">
    <mergeCell ref="A1:F1"/>
    <mergeCell ref="A2:F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I27"/>
  <sheetViews>
    <sheetView topLeftCell="A9" workbookViewId="0">
      <selection activeCell="H27" sqref="H27"/>
    </sheetView>
  </sheetViews>
  <sheetFormatPr defaultRowHeight="15"/>
  <cols>
    <col min="1" max="1" width="5.85546875" customWidth="1"/>
    <col min="2" max="2" width="30.42578125" customWidth="1"/>
    <col min="3" max="3" width="5.7109375" customWidth="1"/>
    <col min="4" max="4" width="6" customWidth="1"/>
  </cols>
  <sheetData>
    <row r="1" spans="1:9" ht="44.25" customHeight="1">
      <c r="A1" s="61" t="s">
        <v>253</v>
      </c>
      <c r="B1" s="62"/>
      <c r="C1" s="62"/>
      <c r="D1" s="62"/>
      <c r="E1" s="62"/>
      <c r="F1" s="62"/>
      <c r="G1" s="62"/>
      <c r="H1" s="63"/>
    </row>
    <row r="2" spans="1:9">
      <c r="A2" s="64" t="s">
        <v>25</v>
      </c>
      <c r="B2" s="65"/>
      <c r="C2" s="65"/>
      <c r="D2" s="65"/>
      <c r="E2" s="65"/>
      <c r="F2" s="65"/>
      <c r="G2" s="65"/>
      <c r="H2" s="66"/>
    </row>
    <row r="3" spans="1:9">
      <c r="A3" s="6" t="s">
        <v>0</v>
      </c>
      <c r="B3" s="6" t="s">
        <v>1</v>
      </c>
      <c r="C3" s="60" t="s">
        <v>2</v>
      </c>
      <c r="D3" s="60"/>
      <c r="E3" s="6" t="s">
        <v>3</v>
      </c>
      <c r="F3" s="6" t="s">
        <v>4</v>
      </c>
      <c r="G3" s="6" t="s">
        <v>5</v>
      </c>
      <c r="H3" s="6" t="s">
        <v>6</v>
      </c>
    </row>
    <row r="4" spans="1:9" ht="30">
      <c r="A4" s="6">
        <v>1</v>
      </c>
      <c r="B4" s="9" t="s">
        <v>23</v>
      </c>
      <c r="C4" s="1"/>
      <c r="D4" s="1"/>
      <c r="E4" s="1"/>
      <c r="F4" s="1"/>
      <c r="G4" s="1"/>
      <c r="H4" s="1"/>
    </row>
    <row r="5" spans="1:9">
      <c r="A5" s="1"/>
      <c r="B5" s="1" t="s">
        <v>248</v>
      </c>
      <c r="C5" s="1">
        <v>1</v>
      </c>
      <c r="D5" s="1">
        <v>4</v>
      </c>
      <c r="E5" s="1"/>
      <c r="F5" s="1"/>
      <c r="G5" s="1"/>
      <c r="H5" s="2">
        <f>C5*D5</f>
        <v>4</v>
      </c>
    </row>
    <row r="6" spans="1:9" ht="15" customHeight="1">
      <c r="A6" s="1"/>
      <c r="B6" s="1"/>
      <c r="C6" s="1"/>
      <c r="D6" s="1"/>
      <c r="E6" s="67"/>
      <c r="F6" s="68"/>
      <c r="G6" s="1"/>
      <c r="H6" s="2">
        <f>H5</f>
        <v>4</v>
      </c>
    </row>
    <row r="7" spans="1:9" ht="15" customHeight="1">
      <c r="A7" s="1"/>
      <c r="B7" s="1"/>
      <c r="C7" s="1"/>
      <c r="D7" s="1"/>
      <c r="E7" s="26"/>
      <c r="F7" s="25"/>
      <c r="G7" s="1" t="s">
        <v>12</v>
      </c>
      <c r="H7" s="2">
        <f>H6</f>
        <v>4</v>
      </c>
      <c r="I7" t="s">
        <v>2</v>
      </c>
    </row>
    <row r="8" spans="1:9" ht="15" customHeight="1">
      <c r="A8" s="1">
        <v>2</v>
      </c>
      <c r="B8" s="1" t="s">
        <v>17</v>
      </c>
      <c r="C8" s="1"/>
      <c r="D8" s="1"/>
      <c r="E8" s="24"/>
      <c r="F8" s="25"/>
      <c r="G8" s="1"/>
      <c r="H8" s="2"/>
    </row>
    <row r="9" spans="1:9">
      <c r="A9" s="1"/>
      <c r="B9" s="1" t="s">
        <v>247</v>
      </c>
      <c r="C9" s="1">
        <v>1</v>
      </c>
      <c r="D9" s="1">
        <v>4</v>
      </c>
      <c r="E9" s="1">
        <v>3</v>
      </c>
      <c r="F9" s="1"/>
      <c r="G9" s="1"/>
      <c r="H9" s="2">
        <f>PRODUCT(C9:G9)</f>
        <v>12</v>
      </c>
    </row>
    <row r="10" spans="1:9">
      <c r="A10" s="1"/>
      <c r="B10" s="1"/>
      <c r="C10" s="1"/>
      <c r="D10" s="1"/>
      <c r="E10" s="1"/>
      <c r="F10" s="1"/>
      <c r="G10" s="11" t="s">
        <v>12</v>
      </c>
      <c r="H10" s="12">
        <f>H9</f>
        <v>12</v>
      </c>
      <c r="I10" s="13" t="s">
        <v>22</v>
      </c>
    </row>
    <row r="11" spans="1:9">
      <c r="A11" s="1"/>
      <c r="B11" s="1"/>
      <c r="C11" s="1"/>
      <c r="D11" s="1"/>
      <c r="E11" s="1"/>
      <c r="F11" s="1"/>
      <c r="G11" s="1"/>
      <c r="H11" s="1"/>
    </row>
    <row r="12" spans="1:9">
      <c r="A12" s="1">
        <v>2</v>
      </c>
      <c r="B12" s="1" t="s">
        <v>240</v>
      </c>
      <c r="C12" s="1"/>
      <c r="D12" s="1"/>
      <c r="E12" s="1"/>
      <c r="F12" s="1"/>
      <c r="G12" s="1"/>
      <c r="H12" s="2"/>
    </row>
    <row r="13" spans="1:9" ht="30">
      <c r="A13" s="10"/>
      <c r="B13" s="9" t="s">
        <v>252</v>
      </c>
      <c r="C13" s="1">
        <v>1</v>
      </c>
      <c r="D13" s="1">
        <v>4</v>
      </c>
      <c r="E13" s="1" t="s">
        <v>354</v>
      </c>
      <c r="F13" s="1">
        <v>0.26500000000000001</v>
      </c>
      <c r="G13" s="1">
        <v>7.4999999999999997E-2</v>
      </c>
      <c r="H13" s="2">
        <f>4*3.14*1.115*0.265*0.075</f>
        <v>0.27833745000000004</v>
      </c>
    </row>
    <row r="14" spans="1:9">
      <c r="A14" s="1"/>
      <c r="B14" s="1"/>
      <c r="C14" s="1"/>
      <c r="D14" s="1"/>
      <c r="E14" s="4"/>
      <c r="F14" s="1"/>
      <c r="G14" s="1"/>
      <c r="H14" s="2">
        <v>0.3</v>
      </c>
      <c r="I14" t="s">
        <v>13</v>
      </c>
    </row>
    <row r="15" spans="1:9">
      <c r="A15" s="1"/>
      <c r="B15" s="1"/>
      <c r="C15" s="1"/>
      <c r="D15" s="1"/>
      <c r="E15" s="4"/>
      <c r="F15" s="1"/>
      <c r="G15" s="1"/>
      <c r="H15" s="2"/>
    </row>
    <row r="16" spans="1:9">
      <c r="A16" s="1">
        <v>3</v>
      </c>
      <c r="B16" s="1" t="s">
        <v>241</v>
      </c>
      <c r="C16" s="1"/>
      <c r="D16" s="1"/>
      <c r="E16" s="4"/>
      <c r="F16" s="1"/>
      <c r="G16" s="1"/>
      <c r="H16" s="2"/>
    </row>
    <row r="17" spans="1:9">
      <c r="A17" s="1"/>
      <c r="B17" s="1" t="s">
        <v>247</v>
      </c>
      <c r="C17" s="1">
        <v>1</v>
      </c>
      <c r="D17" s="1">
        <v>4</v>
      </c>
      <c r="E17" s="4" t="s">
        <v>354</v>
      </c>
      <c r="F17" s="1"/>
      <c r="G17" s="2">
        <v>0.6</v>
      </c>
      <c r="H17" s="2">
        <f>4*3.14*1.115*0.6</f>
        <v>8.4026399999999999</v>
      </c>
    </row>
    <row r="18" spans="1:9">
      <c r="A18" s="1"/>
      <c r="B18" s="1"/>
      <c r="C18" s="1"/>
      <c r="D18" s="1"/>
      <c r="E18" s="1"/>
      <c r="F18" s="1"/>
      <c r="G18" s="1"/>
      <c r="H18" s="2">
        <v>8.4</v>
      </c>
      <c r="I18" t="s">
        <v>15</v>
      </c>
    </row>
    <row r="19" spans="1:9">
      <c r="A19" s="1">
        <v>4</v>
      </c>
      <c r="B19" s="1" t="s">
        <v>242</v>
      </c>
      <c r="C19" s="1"/>
      <c r="D19" s="1"/>
      <c r="E19" s="1"/>
      <c r="F19" s="1"/>
      <c r="G19" s="11"/>
      <c r="H19" s="6"/>
      <c r="I19" s="13"/>
    </row>
    <row r="20" spans="1:9">
      <c r="A20" s="1"/>
      <c r="B20" s="1" t="s">
        <v>251</v>
      </c>
      <c r="C20" s="1">
        <v>1</v>
      </c>
      <c r="D20" s="1">
        <v>4</v>
      </c>
      <c r="E20" s="1">
        <v>3.14</v>
      </c>
      <c r="F20" s="2">
        <v>1</v>
      </c>
      <c r="G20" s="1">
        <v>0.6</v>
      </c>
      <c r="H20" s="2">
        <f>PRODUCT(C20:G20)</f>
        <v>7.5359999999999996</v>
      </c>
    </row>
    <row r="21" spans="1:9">
      <c r="A21" s="1"/>
      <c r="B21" s="1" t="s">
        <v>244</v>
      </c>
      <c r="C21" s="1">
        <v>1</v>
      </c>
      <c r="D21" s="1">
        <v>4</v>
      </c>
      <c r="E21" s="1">
        <v>3.14</v>
      </c>
      <c r="F21" s="1">
        <v>1.23</v>
      </c>
      <c r="G21" s="1">
        <v>0.6</v>
      </c>
      <c r="H21" s="2">
        <f>PRODUCT(C21:G21)</f>
        <v>9.2692800000000002</v>
      </c>
    </row>
    <row r="22" spans="1:9">
      <c r="A22" s="1"/>
      <c r="B22" s="1" t="s">
        <v>245</v>
      </c>
      <c r="C22" s="1">
        <v>1</v>
      </c>
      <c r="D22" s="1">
        <v>4</v>
      </c>
      <c r="E22" s="1">
        <v>3.14</v>
      </c>
      <c r="F22" s="1">
        <v>1.115</v>
      </c>
      <c r="G22" s="1"/>
      <c r="H22" s="2">
        <f>PRODUCT(C22:G22)</f>
        <v>14.0044</v>
      </c>
    </row>
    <row r="23" spans="1:9">
      <c r="A23" s="1"/>
      <c r="B23" s="1"/>
      <c r="C23" s="1"/>
      <c r="D23" s="1"/>
      <c r="E23" s="1"/>
      <c r="F23" s="1"/>
      <c r="G23" s="1"/>
      <c r="H23" s="2">
        <v>14</v>
      </c>
      <c r="I23" t="s">
        <v>15</v>
      </c>
    </row>
    <row r="24" spans="1:9">
      <c r="A24" s="1"/>
      <c r="B24" s="1"/>
      <c r="C24" s="1"/>
      <c r="D24" s="1"/>
      <c r="E24" s="1"/>
      <c r="F24" s="1"/>
      <c r="G24" s="1"/>
      <c r="H24" s="1"/>
    </row>
    <row r="25" spans="1:9">
      <c r="A25" s="1">
        <v>5</v>
      </c>
      <c r="B25" s="1" t="s">
        <v>271</v>
      </c>
      <c r="C25" s="1"/>
      <c r="D25" s="1"/>
      <c r="E25" s="1"/>
      <c r="F25" s="1"/>
      <c r="G25" s="1"/>
      <c r="H25" s="1"/>
    </row>
    <row r="26" spans="1:9">
      <c r="A26" s="1"/>
      <c r="B26" s="1" t="s">
        <v>328</v>
      </c>
      <c r="C26" s="1">
        <v>1</v>
      </c>
      <c r="D26" s="1">
        <v>7</v>
      </c>
      <c r="E26" s="1" t="s">
        <v>329</v>
      </c>
      <c r="F26" s="1">
        <f>0.79*0.05</f>
        <v>3.9500000000000007E-2</v>
      </c>
      <c r="G26" s="1" t="s">
        <v>267</v>
      </c>
      <c r="H26" s="1">
        <f>4*0.0395*50</f>
        <v>7.9</v>
      </c>
    </row>
    <row r="27" spans="1:9">
      <c r="A27" s="1"/>
      <c r="B27" s="1"/>
      <c r="C27" s="1"/>
      <c r="D27" s="1"/>
      <c r="E27" s="1"/>
      <c r="F27" s="1"/>
      <c r="G27" s="1"/>
      <c r="H27" s="1">
        <f>H26/1000</f>
        <v>7.9000000000000008E-3</v>
      </c>
      <c r="I27" t="s">
        <v>269</v>
      </c>
    </row>
  </sheetData>
  <mergeCells count="4">
    <mergeCell ref="A1:H1"/>
    <mergeCell ref="A2:H2"/>
    <mergeCell ref="C3:D3"/>
    <mergeCell ref="E6:F6"/>
  </mergeCells>
  <pageMargins left="0.7" right="0.7" top="0.75" bottom="0.75" header="0.3" footer="0.3"/>
  <pageSetup orientation="portrait" horizontalDpi="300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I56"/>
  <sheetViews>
    <sheetView workbookViewId="0">
      <selection activeCell="D6" sqref="D6"/>
    </sheetView>
  </sheetViews>
  <sheetFormatPr defaultRowHeight="15"/>
  <cols>
    <col min="1" max="1" width="5.85546875" customWidth="1"/>
    <col min="2" max="2" width="30.42578125" customWidth="1"/>
    <col min="3" max="3" width="5.7109375" customWidth="1"/>
    <col min="4" max="4" width="6" customWidth="1"/>
  </cols>
  <sheetData>
    <row r="1" spans="1:9" ht="44.25" customHeight="1">
      <c r="A1" s="61" t="s">
        <v>239</v>
      </c>
      <c r="B1" s="62"/>
      <c r="C1" s="62"/>
      <c r="D1" s="62"/>
      <c r="E1" s="62"/>
      <c r="F1" s="62"/>
      <c r="G1" s="62"/>
      <c r="H1" s="63"/>
    </row>
    <row r="2" spans="1:9">
      <c r="A2" s="64" t="s">
        <v>25</v>
      </c>
      <c r="B2" s="65"/>
      <c r="C2" s="65"/>
      <c r="D2" s="65"/>
      <c r="E2" s="65"/>
      <c r="F2" s="65"/>
      <c r="G2" s="65"/>
      <c r="H2" s="66"/>
    </row>
    <row r="3" spans="1:9">
      <c r="A3" s="6" t="s">
        <v>0</v>
      </c>
      <c r="B3" s="6" t="s">
        <v>1</v>
      </c>
      <c r="C3" s="60" t="s">
        <v>2</v>
      </c>
      <c r="D3" s="60"/>
      <c r="E3" s="6" t="s">
        <v>3</v>
      </c>
      <c r="F3" s="6" t="s">
        <v>4</v>
      </c>
      <c r="G3" s="6" t="s">
        <v>5</v>
      </c>
      <c r="H3" s="6" t="s">
        <v>6</v>
      </c>
    </row>
    <row r="4" spans="1:9" ht="45">
      <c r="A4" s="31">
        <v>1</v>
      </c>
      <c r="B4" s="32" t="s">
        <v>7</v>
      </c>
      <c r="C4" s="31"/>
      <c r="D4" s="31"/>
      <c r="E4" s="31"/>
      <c r="F4" s="31"/>
      <c r="G4" s="31"/>
      <c r="H4" s="31"/>
      <c r="I4" s="29"/>
    </row>
    <row r="5" spans="1:9">
      <c r="A5" s="31"/>
      <c r="B5" s="31" t="s">
        <v>8</v>
      </c>
      <c r="C5" s="31"/>
      <c r="D5" s="31"/>
      <c r="E5" s="31"/>
      <c r="F5" s="31"/>
      <c r="G5" s="31"/>
      <c r="H5" s="31"/>
      <c r="I5" s="29"/>
    </row>
    <row r="6" spans="1:9" ht="27" customHeight="1">
      <c r="A6" s="31"/>
      <c r="B6" s="31" t="s">
        <v>10</v>
      </c>
      <c r="C6" s="31">
        <v>1</v>
      </c>
      <c r="D6" s="31">
        <v>6</v>
      </c>
      <c r="E6" s="69" t="s">
        <v>24</v>
      </c>
      <c r="F6" s="70"/>
      <c r="G6" s="28">
        <v>0.6</v>
      </c>
      <c r="H6" s="28">
        <f t="shared" ref="H6" si="0">0.79*G6*D6</f>
        <v>2.8439999999999999</v>
      </c>
      <c r="I6" s="29"/>
    </row>
    <row r="7" spans="1:9">
      <c r="A7" s="31"/>
      <c r="B7" s="31"/>
      <c r="C7" s="31"/>
      <c r="D7" s="31"/>
      <c r="E7" s="31"/>
      <c r="F7" s="31"/>
      <c r="G7" s="31"/>
      <c r="H7" s="28">
        <f>SUM(H6:H6)</f>
        <v>2.8439999999999999</v>
      </c>
      <c r="I7" s="29"/>
    </row>
    <row r="8" spans="1:9">
      <c r="A8" s="31"/>
      <c r="B8" s="31"/>
      <c r="C8" s="31"/>
      <c r="D8" s="31"/>
      <c r="E8" s="31"/>
      <c r="F8" s="31"/>
      <c r="G8" s="27" t="s">
        <v>12</v>
      </c>
      <c r="H8" s="28">
        <v>2.85</v>
      </c>
      <c r="I8" s="29" t="s">
        <v>13</v>
      </c>
    </row>
    <row r="9" spans="1:9">
      <c r="A9" s="31"/>
      <c r="B9" s="31"/>
      <c r="C9" s="31"/>
      <c r="D9" s="31"/>
      <c r="E9" s="31"/>
      <c r="F9" s="31"/>
      <c r="G9" s="31"/>
      <c r="H9" s="31"/>
      <c r="I9" s="29"/>
    </row>
    <row r="10" spans="1:9" ht="30">
      <c r="A10" s="31">
        <v>2</v>
      </c>
      <c r="B10" s="32" t="s">
        <v>14</v>
      </c>
      <c r="C10" s="31"/>
      <c r="D10" s="31"/>
      <c r="E10" s="31"/>
      <c r="F10" s="31"/>
      <c r="G10" s="31"/>
      <c r="H10" s="31"/>
      <c r="I10" s="29"/>
    </row>
    <row r="11" spans="1:9">
      <c r="A11" s="31"/>
      <c r="B11" s="31" t="s">
        <v>10</v>
      </c>
      <c r="C11" s="31">
        <v>1</v>
      </c>
      <c r="D11" s="31">
        <v>6</v>
      </c>
      <c r="E11" s="69" t="s">
        <v>24</v>
      </c>
      <c r="F11" s="70"/>
      <c r="G11" s="28">
        <v>0.3</v>
      </c>
      <c r="H11" s="28">
        <f t="shared" ref="H11" si="1">0.79*G11*D11</f>
        <v>1.4219999999999999</v>
      </c>
      <c r="I11" s="29"/>
    </row>
    <row r="12" spans="1:9">
      <c r="A12" s="31"/>
      <c r="B12" s="31"/>
      <c r="C12" s="31"/>
      <c r="D12" s="31"/>
      <c r="E12" s="31"/>
      <c r="F12" s="31"/>
      <c r="G12" s="28"/>
      <c r="H12" s="28">
        <f>SUM(H11:H11)</f>
        <v>1.4219999999999999</v>
      </c>
      <c r="I12" s="29"/>
    </row>
    <row r="13" spans="1:9">
      <c r="A13" s="31"/>
      <c r="B13" s="31"/>
      <c r="C13" s="31"/>
      <c r="D13" s="31"/>
      <c r="E13" s="31"/>
      <c r="F13" s="31"/>
      <c r="G13" s="27" t="s">
        <v>12</v>
      </c>
      <c r="H13" s="28">
        <v>1.45</v>
      </c>
      <c r="I13" s="29" t="s">
        <v>13</v>
      </c>
    </row>
    <row r="14" spans="1:9">
      <c r="A14" s="31"/>
      <c r="B14" s="31"/>
      <c r="C14" s="31"/>
      <c r="D14" s="31"/>
      <c r="E14" s="31"/>
      <c r="F14" s="31"/>
      <c r="G14" s="28"/>
      <c r="H14" s="28"/>
      <c r="I14" s="29"/>
    </row>
    <row r="15" spans="1:9">
      <c r="A15" s="31">
        <v>3</v>
      </c>
      <c r="B15" s="31" t="s">
        <v>17</v>
      </c>
      <c r="C15" s="31"/>
      <c r="D15" s="31"/>
      <c r="E15" s="31"/>
      <c r="F15" s="31"/>
      <c r="G15" s="28"/>
      <c r="H15" s="28"/>
      <c r="I15" s="29"/>
    </row>
    <row r="16" spans="1:9">
      <c r="A16" s="31"/>
      <c r="B16" s="31" t="s">
        <v>20</v>
      </c>
      <c r="C16" s="31">
        <v>1</v>
      </c>
      <c r="D16" s="31">
        <v>6</v>
      </c>
      <c r="E16" s="33">
        <v>3</v>
      </c>
      <c r="F16" s="34"/>
      <c r="G16" s="28"/>
      <c r="H16" s="28">
        <f>PRODUCT(C16:G16)</f>
        <v>18</v>
      </c>
      <c r="I16" s="29"/>
    </row>
    <row r="17" spans="1:9">
      <c r="A17" s="31"/>
      <c r="B17" s="31"/>
      <c r="C17" s="31"/>
      <c r="D17" s="31"/>
      <c r="E17" s="31"/>
      <c r="F17" s="31"/>
      <c r="G17" s="27" t="s">
        <v>12</v>
      </c>
      <c r="H17" s="28">
        <f>H16</f>
        <v>18</v>
      </c>
      <c r="I17" s="29" t="s">
        <v>18</v>
      </c>
    </row>
    <row r="18" spans="1:9">
      <c r="A18" s="31"/>
      <c r="B18" s="31"/>
      <c r="C18" s="31"/>
      <c r="D18" s="31"/>
      <c r="E18" s="31"/>
      <c r="F18" s="31"/>
      <c r="G18" s="27"/>
      <c r="H18" s="28"/>
      <c r="I18" s="29"/>
    </row>
    <row r="19" spans="1:9" ht="31.5">
      <c r="A19" s="35">
        <v>4</v>
      </c>
      <c r="B19" s="36" t="s">
        <v>27</v>
      </c>
      <c r="C19" s="31"/>
      <c r="D19" s="31"/>
      <c r="E19" s="31"/>
      <c r="F19" s="31"/>
      <c r="G19" s="31"/>
      <c r="H19" s="31"/>
      <c r="I19" s="29"/>
    </row>
    <row r="20" spans="1:9">
      <c r="A20" s="31"/>
      <c r="B20" s="31" t="s">
        <v>10</v>
      </c>
      <c r="C20" s="31">
        <v>1</v>
      </c>
      <c r="D20" s="31">
        <v>6</v>
      </c>
      <c r="E20" s="31">
        <v>3.14</v>
      </c>
      <c r="F20" s="28">
        <v>0.5</v>
      </c>
      <c r="G20" s="28">
        <v>0.5</v>
      </c>
      <c r="H20" s="28">
        <f t="shared" ref="H20" si="2">PRODUCT(C20:G20)</f>
        <v>4.71</v>
      </c>
      <c r="I20" s="29"/>
    </row>
    <row r="21" spans="1:9">
      <c r="A21" s="31"/>
      <c r="B21" s="31"/>
      <c r="C21" s="31"/>
      <c r="D21" s="31"/>
      <c r="E21" s="31"/>
      <c r="F21" s="31"/>
      <c r="G21" s="31"/>
      <c r="H21" s="28">
        <f>SUM(H20:H20)</f>
        <v>4.71</v>
      </c>
      <c r="I21" s="29"/>
    </row>
    <row r="22" spans="1:9">
      <c r="A22" s="31"/>
      <c r="B22" s="31"/>
      <c r="C22" s="31"/>
      <c r="D22" s="31"/>
      <c r="E22" s="31"/>
      <c r="F22" s="31"/>
      <c r="G22" s="27" t="s">
        <v>12</v>
      </c>
      <c r="H22" s="37">
        <v>4.75</v>
      </c>
      <c r="I22" s="38" t="s">
        <v>15</v>
      </c>
    </row>
    <row r="23" spans="1:9">
      <c r="A23" s="31"/>
      <c r="B23" s="31"/>
      <c r="C23" s="31"/>
      <c r="D23" s="31"/>
      <c r="E23" s="31"/>
      <c r="F23" s="31"/>
      <c r="G23" s="31"/>
      <c r="H23" s="31"/>
      <c r="I23" s="29"/>
    </row>
    <row r="24" spans="1:9">
      <c r="A24" s="31">
        <v>5</v>
      </c>
      <c r="B24" s="31" t="s">
        <v>16</v>
      </c>
      <c r="C24" s="31"/>
      <c r="D24" s="31"/>
      <c r="E24" s="31"/>
      <c r="F24" s="31"/>
      <c r="G24" s="31"/>
      <c r="H24" s="31"/>
      <c r="I24" s="29"/>
    </row>
    <row r="25" spans="1:9">
      <c r="A25" s="31"/>
      <c r="B25" s="31" t="s">
        <v>10</v>
      </c>
      <c r="C25" s="31">
        <v>1</v>
      </c>
      <c r="D25" s="31">
        <v>6</v>
      </c>
      <c r="E25" s="69" t="s">
        <v>24</v>
      </c>
      <c r="F25" s="70"/>
      <c r="G25" s="28">
        <v>0.3</v>
      </c>
      <c r="H25" s="28">
        <f t="shared" ref="H25" si="3">0.79*G25*D25</f>
        <v>1.4219999999999999</v>
      </c>
      <c r="I25" s="29"/>
    </row>
    <row r="26" spans="1:9">
      <c r="A26" s="31"/>
      <c r="B26" s="31"/>
      <c r="C26" s="31"/>
      <c r="D26" s="31"/>
      <c r="E26" s="31"/>
      <c r="F26" s="31"/>
      <c r="G26" s="28"/>
      <c r="H26" s="28">
        <f>SUM(H25:H25)</f>
        <v>1.4219999999999999</v>
      </c>
      <c r="I26" s="29"/>
    </row>
    <row r="27" spans="1:9">
      <c r="A27" s="31"/>
      <c r="B27" s="31"/>
      <c r="C27" s="31"/>
      <c r="D27" s="31"/>
      <c r="E27" s="31"/>
      <c r="F27" s="31"/>
      <c r="G27" s="27" t="s">
        <v>12</v>
      </c>
      <c r="H27" s="28">
        <v>1.45</v>
      </c>
      <c r="I27" s="29" t="s">
        <v>13</v>
      </c>
    </row>
    <row r="28" spans="1:9">
      <c r="A28" s="31"/>
      <c r="B28" s="31"/>
      <c r="C28" s="31"/>
      <c r="D28" s="31"/>
      <c r="E28" s="31"/>
      <c r="F28" s="31"/>
      <c r="G28" s="31"/>
      <c r="H28" s="31"/>
      <c r="I28" s="29"/>
    </row>
    <row r="29" spans="1:9" ht="45">
      <c r="A29" s="39">
        <v>6</v>
      </c>
      <c r="B29" s="32" t="s">
        <v>21</v>
      </c>
      <c r="C29" s="31"/>
      <c r="D29" s="31"/>
      <c r="E29" s="31"/>
      <c r="F29" s="31"/>
      <c r="G29" s="31"/>
      <c r="H29" s="31"/>
      <c r="I29" s="29"/>
    </row>
    <row r="30" spans="1:9">
      <c r="A30" s="31"/>
      <c r="B30" s="31" t="s">
        <v>10</v>
      </c>
      <c r="C30" s="31">
        <v>1</v>
      </c>
      <c r="D30" s="31">
        <v>6</v>
      </c>
      <c r="E30" s="33">
        <v>2.2000000000000002</v>
      </c>
      <c r="F30" s="31"/>
      <c r="G30" s="31"/>
      <c r="H30" s="28">
        <f t="shared" ref="H30" si="4">PRODUCT(C30:G30)</f>
        <v>13.200000000000001</v>
      </c>
      <c r="I30" s="29"/>
    </row>
    <row r="31" spans="1:9">
      <c r="A31" s="31"/>
      <c r="B31" s="31"/>
      <c r="C31" s="31"/>
      <c r="D31" s="31"/>
      <c r="E31" s="31"/>
      <c r="F31" s="31"/>
      <c r="G31" s="31"/>
      <c r="H31" s="28">
        <f>SUM(H30:H30)</f>
        <v>13.200000000000001</v>
      </c>
      <c r="I31" s="29"/>
    </row>
    <row r="32" spans="1:9">
      <c r="A32" s="31"/>
      <c r="B32" s="31"/>
      <c r="C32" s="31"/>
      <c r="D32" s="31"/>
      <c r="E32" s="31"/>
      <c r="F32" s="31"/>
      <c r="G32" s="27" t="s">
        <v>12</v>
      </c>
      <c r="H32" s="28">
        <v>13.2</v>
      </c>
      <c r="I32" s="29" t="s">
        <v>22</v>
      </c>
    </row>
    <row r="33" spans="1:9">
      <c r="A33" s="31"/>
      <c r="B33" s="31"/>
      <c r="C33" s="31"/>
      <c r="D33" s="31"/>
      <c r="E33" s="31"/>
      <c r="F33" s="31"/>
      <c r="G33" s="31"/>
      <c r="H33" s="31"/>
      <c r="I33" s="29"/>
    </row>
    <row r="34" spans="1:9" ht="30">
      <c r="A34" s="31">
        <v>7</v>
      </c>
      <c r="B34" s="32" t="s">
        <v>23</v>
      </c>
      <c r="C34" s="31"/>
      <c r="D34" s="31"/>
      <c r="E34" s="31"/>
      <c r="F34" s="31"/>
      <c r="G34" s="31"/>
      <c r="H34" s="31"/>
      <c r="I34" s="29"/>
    </row>
    <row r="35" spans="1:9">
      <c r="A35" s="31"/>
      <c r="B35" s="31" t="s">
        <v>10</v>
      </c>
      <c r="C35" s="31">
        <v>1</v>
      </c>
      <c r="D35" s="31">
        <v>3</v>
      </c>
      <c r="E35" s="31"/>
      <c r="F35" s="31"/>
      <c r="G35" s="31"/>
      <c r="H35" s="28">
        <f t="shared" ref="H35" si="5">PRODUCT(C35:G35)</f>
        <v>3</v>
      </c>
      <c r="I35" s="29"/>
    </row>
    <row r="36" spans="1:9">
      <c r="A36" s="31"/>
      <c r="B36" s="31"/>
      <c r="C36" s="31"/>
      <c r="D36" s="31"/>
      <c r="E36" s="31"/>
      <c r="F36" s="31"/>
      <c r="G36" s="31"/>
      <c r="H36" s="28">
        <f>SUM(H35:H35)</f>
        <v>3</v>
      </c>
      <c r="I36" s="29"/>
    </row>
    <row r="37" spans="1:9">
      <c r="A37" s="31"/>
      <c r="B37" s="31"/>
      <c r="C37" s="31"/>
      <c r="D37" s="31"/>
      <c r="E37" s="31"/>
      <c r="F37" s="31"/>
      <c r="G37" s="27" t="s">
        <v>12</v>
      </c>
      <c r="H37" s="28">
        <f>CEILING(H36,1)</f>
        <v>3</v>
      </c>
      <c r="I37" s="29" t="s">
        <v>2</v>
      </c>
    </row>
    <row r="38" spans="1:9">
      <c r="A38" s="31"/>
      <c r="B38" s="31"/>
      <c r="C38" s="31"/>
      <c r="D38" s="31"/>
      <c r="E38" s="31"/>
      <c r="F38" s="31"/>
      <c r="G38" s="27"/>
      <c r="H38" s="28"/>
      <c r="I38" s="29"/>
    </row>
    <row r="39" spans="1:9">
      <c r="A39" s="31">
        <v>8</v>
      </c>
      <c r="B39" s="31" t="s">
        <v>240</v>
      </c>
      <c r="C39" s="31"/>
      <c r="D39" s="31"/>
      <c r="E39" s="31"/>
      <c r="F39" s="31"/>
      <c r="G39" s="27"/>
      <c r="H39" s="28"/>
      <c r="I39" s="29"/>
    </row>
    <row r="40" spans="1:9">
      <c r="A40" s="31"/>
      <c r="B40" s="31" t="s">
        <v>10</v>
      </c>
      <c r="C40" s="31">
        <v>1</v>
      </c>
      <c r="D40" s="31">
        <v>3</v>
      </c>
      <c r="E40" s="1" t="s">
        <v>354</v>
      </c>
      <c r="F40" s="31">
        <v>0.26500000000000001</v>
      </c>
      <c r="G40" s="27">
        <v>7.4999999999999997E-2</v>
      </c>
      <c r="H40" s="28">
        <f>3*3.14*1.115*0.265*0.075</f>
        <v>0.20875308749999999</v>
      </c>
      <c r="I40" s="29"/>
    </row>
    <row r="41" spans="1:9">
      <c r="A41" s="31"/>
      <c r="B41" s="31"/>
      <c r="C41" s="31"/>
      <c r="D41" s="31"/>
      <c r="E41" s="31"/>
      <c r="F41" s="31"/>
      <c r="G41" s="27"/>
      <c r="H41" s="28">
        <v>0.25</v>
      </c>
      <c r="I41" s="29" t="s">
        <v>13</v>
      </c>
    </row>
    <row r="42" spans="1:9">
      <c r="A42" s="31"/>
      <c r="B42" s="31"/>
      <c r="C42" s="31"/>
      <c r="D42" s="31"/>
      <c r="E42" s="31"/>
      <c r="F42" s="31"/>
      <c r="G42" s="27"/>
      <c r="H42" s="28"/>
      <c r="I42" s="29"/>
    </row>
    <row r="43" spans="1:9">
      <c r="A43" s="31">
        <v>9</v>
      </c>
      <c r="B43" s="31" t="s">
        <v>241</v>
      </c>
      <c r="C43" s="31"/>
      <c r="D43" s="31"/>
      <c r="E43" s="31"/>
      <c r="F43" s="31"/>
      <c r="G43" s="27"/>
      <c r="H43" s="28"/>
      <c r="I43" s="29"/>
    </row>
    <row r="44" spans="1:9">
      <c r="A44" s="31"/>
      <c r="B44" s="31" t="s">
        <v>10</v>
      </c>
      <c r="C44" s="31">
        <v>1</v>
      </c>
      <c r="D44" s="31">
        <v>3</v>
      </c>
      <c r="E44" s="1" t="s">
        <v>355</v>
      </c>
      <c r="F44" s="31"/>
      <c r="G44" s="28">
        <v>0.6</v>
      </c>
      <c r="H44" s="28">
        <f>3*3.14*1.115*0.6</f>
        <v>6.3019799999999995</v>
      </c>
      <c r="I44" s="29"/>
    </row>
    <row r="45" spans="1:9">
      <c r="A45" s="31"/>
      <c r="B45" s="31"/>
      <c r="C45" s="31"/>
      <c r="D45" s="31"/>
      <c r="E45" s="31"/>
      <c r="F45" s="31"/>
      <c r="G45" s="31"/>
      <c r="H45" s="28">
        <v>6.3</v>
      </c>
      <c r="I45" s="29" t="s">
        <v>15</v>
      </c>
    </row>
    <row r="46" spans="1:9">
      <c r="A46" s="31">
        <v>10</v>
      </c>
      <c r="B46" s="31" t="s">
        <v>242</v>
      </c>
      <c r="C46" s="31"/>
      <c r="D46" s="31"/>
      <c r="E46" s="31"/>
      <c r="F46" s="31"/>
      <c r="G46" s="31"/>
      <c r="H46" s="31"/>
      <c r="I46" s="29"/>
    </row>
    <row r="47" spans="1:9">
      <c r="A47" s="31"/>
      <c r="B47" s="31" t="s">
        <v>243</v>
      </c>
      <c r="C47" s="31">
        <v>1</v>
      </c>
      <c r="D47" s="31">
        <v>3</v>
      </c>
      <c r="E47" s="31">
        <v>3.14</v>
      </c>
      <c r="F47" s="28">
        <v>1</v>
      </c>
      <c r="G47" s="31">
        <v>0.6</v>
      </c>
      <c r="H47" s="28">
        <f>PRODUCT(C47:G47)</f>
        <v>5.6520000000000001</v>
      </c>
      <c r="I47" s="29"/>
    </row>
    <row r="48" spans="1:9">
      <c r="A48" s="31"/>
      <c r="B48" s="31" t="s">
        <v>244</v>
      </c>
      <c r="C48" s="31">
        <v>1</v>
      </c>
      <c r="D48" s="31">
        <v>3</v>
      </c>
      <c r="E48" s="31">
        <v>3.14</v>
      </c>
      <c r="F48" s="31">
        <v>1.23</v>
      </c>
      <c r="G48" s="31">
        <v>0.6</v>
      </c>
      <c r="H48" s="28">
        <f>PRODUCT(C48:G48)</f>
        <v>6.9519599999999988</v>
      </c>
      <c r="I48" s="29"/>
    </row>
    <row r="49" spans="1:9">
      <c r="A49" s="31"/>
      <c r="B49" s="31" t="s">
        <v>245</v>
      </c>
      <c r="C49" s="31">
        <v>1</v>
      </c>
      <c r="D49" s="31">
        <v>3</v>
      </c>
      <c r="E49" s="31">
        <v>3.14</v>
      </c>
      <c r="F49" s="31">
        <v>1.115</v>
      </c>
      <c r="G49" s="31"/>
      <c r="H49" s="28">
        <f>PRODUCT(C49:G49)</f>
        <v>10.503299999999999</v>
      </c>
      <c r="I49" s="29"/>
    </row>
    <row r="50" spans="1:9">
      <c r="A50" s="31"/>
      <c r="B50" s="31"/>
      <c r="C50" s="31"/>
      <c r="D50" s="31"/>
      <c r="E50" s="31"/>
      <c r="F50" s="31"/>
      <c r="G50" s="31"/>
      <c r="H50" s="28">
        <f>SUM(H47:H49)</f>
        <v>23.107259999999997</v>
      </c>
      <c r="I50" s="29"/>
    </row>
    <row r="51" spans="1:9">
      <c r="A51" s="31"/>
      <c r="B51" s="31"/>
      <c r="C51" s="31"/>
      <c r="D51" s="31"/>
      <c r="E51" s="31"/>
      <c r="F51" s="31"/>
      <c r="G51" s="31" t="s">
        <v>12</v>
      </c>
      <c r="H51" s="31">
        <v>23.15</v>
      </c>
      <c r="I51" s="29" t="s">
        <v>15</v>
      </c>
    </row>
    <row r="52" spans="1:9" ht="30">
      <c r="A52" s="1">
        <v>11</v>
      </c>
      <c r="B52" s="44" t="s">
        <v>271</v>
      </c>
      <c r="C52" s="1"/>
      <c r="D52" s="1"/>
      <c r="E52" s="1"/>
      <c r="F52" s="1"/>
      <c r="G52" s="1"/>
      <c r="H52" s="1"/>
    </row>
    <row r="53" spans="1:9">
      <c r="A53" s="1"/>
      <c r="B53" s="45" t="s">
        <v>303</v>
      </c>
      <c r="C53" s="1">
        <v>4.75</v>
      </c>
      <c r="D53" s="1">
        <v>0.05</v>
      </c>
      <c r="E53" s="1">
        <f>4.75*0.05</f>
        <v>0.23750000000000002</v>
      </c>
      <c r="F53" s="1" t="s">
        <v>267</v>
      </c>
      <c r="G53" s="1"/>
      <c r="H53" s="1">
        <f>0.2375*50</f>
        <v>11.875</v>
      </c>
    </row>
    <row r="54" spans="1:9">
      <c r="A54" s="1"/>
      <c r="B54" s="1"/>
      <c r="C54" s="1"/>
      <c r="D54" s="1"/>
      <c r="E54" s="1"/>
      <c r="F54" s="1"/>
      <c r="G54" s="1"/>
      <c r="H54" s="1">
        <f>H53/1000</f>
        <v>1.1875E-2</v>
      </c>
      <c r="I54" t="s">
        <v>269</v>
      </c>
    </row>
    <row r="56" spans="1:9">
      <c r="E56" t="s">
        <v>254</v>
      </c>
    </row>
  </sheetData>
  <mergeCells count="6">
    <mergeCell ref="E11:F11"/>
    <mergeCell ref="E25:F25"/>
    <mergeCell ref="A1:H1"/>
    <mergeCell ref="A2:H2"/>
    <mergeCell ref="C3:D3"/>
    <mergeCell ref="E6:F6"/>
  </mergeCells>
  <pageMargins left="0.7" right="0.7" top="0.75" bottom="0.75" header="0.3" footer="0.3"/>
  <pageSetup orientation="portrait" horizontalDpi="300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H31"/>
  <sheetViews>
    <sheetView topLeftCell="A17" workbookViewId="0">
      <selection activeCell="F30" sqref="F30"/>
    </sheetView>
  </sheetViews>
  <sheetFormatPr defaultRowHeight="15"/>
  <cols>
    <col min="2" max="2" width="35.7109375" customWidth="1"/>
    <col min="6" max="6" width="10.5703125" bestFit="1" customWidth="1"/>
  </cols>
  <sheetData>
    <row r="1" spans="1:8" ht="48" customHeight="1">
      <c r="A1" s="59" t="s">
        <v>326</v>
      </c>
      <c r="B1" s="59"/>
      <c r="C1" s="59"/>
      <c r="D1" s="59"/>
      <c r="E1" s="59"/>
      <c r="F1" s="59"/>
      <c r="G1" s="16"/>
      <c r="H1" s="16"/>
    </row>
    <row r="2" spans="1:8">
      <c r="A2" s="60" t="s">
        <v>32</v>
      </c>
      <c r="B2" s="60"/>
      <c r="C2" s="60"/>
      <c r="D2" s="60"/>
      <c r="E2" s="60"/>
      <c r="F2" s="60"/>
    </row>
    <row r="3" spans="1:8">
      <c r="A3" s="6" t="s">
        <v>0</v>
      </c>
      <c r="B3" s="6" t="s">
        <v>1</v>
      </c>
      <c r="C3" s="6" t="s">
        <v>28</v>
      </c>
      <c r="D3" s="6" t="s">
        <v>29</v>
      </c>
      <c r="E3" s="6" t="s">
        <v>30</v>
      </c>
      <c r="F3" s="6" t="s">
        <v>31</v>
      </c>
    </row>
    <row r="4" spans="1:8" ht="74.25" customHeight="1">
      <c r="A4" s="1">
        <v>1</v>
      </c>
      <c r="B4" s="9" t="s">
        <v>7</v>
      </c>
      <c r="C4" s="1"/>
      <c r="D4" s="1"/>
      <c r="E4" s="1"/>
      <c r="F4" s="1"/>
    </row>
    <row r="5" spans="1:8">
      <c r="A5" s="1"/>
      <c r="B5" s="1" t="s">
        <v>8</v>
      </c>
      <c r="C5" s="2">
        <f>Millerpuram!H8</f>
        <v>2.85</v>
      </c>
      <c r="D5" s="1">
        <f>'Data Thoothukudi'!F36</f>
        <v>153.52000000000001</v>
      </c>
      <c r="E5" s="1" t="s">
        <v>13</v>
      </c>
      <c r="F5" s="2">
        <f>C5*D5</f>
        <v>437.53200000000004</v>
      </c>
    </row>
    <row r="6" spans="1:8">
      <c r="A6" s="1"/>
      <c r="B6" s="1"/>
      <c r="C6" s="2"/>
      <c r="D6" s="1"/>
      <c r="E6" s="1"/>
      <c r="F6" s="2"/>
    </row>
    <row r="7" spans="1:8">
      <c r="A7" s="1">
        <v>2</v>
      </c>
      <c r="B7" s="9" t="s">
        <v>14</v>
      </c>
      <c r="C7" s="2">
        <f>Millerpuram!H13</f>
        <v>1.45</v>
      </c>
      <c r="D7" s="1">
        <v>1151.76</v>
      </c>
      <c r="E7" s="1" t="s">
        <v>273</v>
      </c>
      <c r="F7" s="2">
        <f>C7*D7</f>
        <v>1670.0519999999999</v>
      </c>
    </row>
    <row r="8" spans="1:8">
      <c r="A8" s="1"/>
      <c r="B8" s="1"/>
      <c r="C8" s="1"/>
      <c r="D8" s="1"/>
      <c r="E8" s="1"/>
      <c r="F8" s="2"/>
    </row>
    <row r="9" spans="1:8" ht="39" customHeight="1">
      <c r="A9" s="1">
        <v>3</v>
      </c>
      <c r="B9" s="6" t="s">
        <v>17</v>
      </c>
      <c r="C9" s="2">
        <f>Millerpuram!H17</f>
        <v>18</v>
      </c>
      <c r="D9" s="1">
        <f>'Data Thoothukudi'!F16</f>
        <v>355.49</v>
      </c>
      <c r="E9" s="1" t="s">
        <v>22</v>
      </c>
      <c r="F9" s="2">
        <f>C9*D9</f>
        <v>6398.82</v>
      </c>
    </row>
    <row r="10" spans="1:8">
      <c r="A10" s="1"/>
      <c r="B10" s="1"/>
      <c r="C10" s="1"/>
      <c r="D10" s="1"/>
      <c r="E10" s="1"/>
      <c r="F10" s="1"/>
    </row>
    <row r="11" spans="1:8" ht="31.5">
      <c r="A11" s="1">
        <v>4</v>
      </c>
      <c r="B11" s="8" t="s">
        <v>27</v>
      </c>
      <c r="C11" s="2">
        <f>Millerpuram!H22</f>
        <v>4.75</v>
      </c>
      <c r="D11" s="1">
        <f>'Data Thoothukudi'!F49</f>
        <v>1175.1300000000001</v>
      </c>
      <c r="E11" s="1" t="s">
        <v>15</v>
      </c>
      <c r="F11" s="2">
        <f>C11*D11</f>
        <v>5581.8675000000003</v>
      </c>
    </row>
    <row r="12" spans="1:8">
      <c r="A12" s="1"/>
      <c r="B12" s="1"/>
      <c r="C12" s="1"/>
      <c r="D12" s="1"/>
      <c r="E12" s="1"/>
      <c r="F12" s="2"/>
    </row>
    <row r="13" spans="1:8">
      <c r="A13" s="1">
        <v>5</v>
      </c>
      <c r="B13" s="6" t="s">
        <v>16</v>
      </c>
      <c r="C13" s="2">
        <f>Millerpuram!H27</f>
        <v>1.45</v>
      </c>
      <c r="D13" s="1">
        <f>'Data Thoothukudi'!F64</f>
        <v>1575.52</v>
      </c>
      <c r="E13" s="1" t="s">
        <v>13</v>
      </c>
      <c r="F13" s="2">
        <f>C13*D13</f>
        <v>2284.5039999999999</v>
      </c>
    </row>
    <row r="14" spans="1:8">
      <c r="A14" s="1"/>
      <c r="B14" s="1"/>
      <c r="C14" s="1"/>
      <c r="D14" s="1"/>
      <c r="E14" s="1"/>
      <c r="F14" s="1"/>
    </row>
    <row r="15" spans="1:8" ht="30">
      <c r="A15" s="1">
        <v>6</v>
      </c>
      <c r="B15" s="9" t="s">
        <v>21</v>
      </c>
      <c r="C15" s="2">
        <f>Millerpuram!H32</f>
        <v>13.2</v>
      </c>
      <c r="D15" s="1">
        <f>'Data Thoothukudi'!F91</f>
        <v>297.81</v>
      </c>
      <c r="E15" s="1" t="s">
        <v>22</v>
      </c>
      <c r="F15" s="2">
        <f>C15*D15</f>
        <v>3931.0919999999996</v>
      </c>
    </row>
    <row r="16" spans="1:8">
      <c r="A16" s="1"/>
      <c r="B16" s="1"/>
      <c r="C16" s="1"/>
      <c r="D16" s="1"/>
      <c r="E16" s="1"/>
      <c r="F16" s="1"/>
    </row>
    <row r="17" spans="1:6">
      <c r="A17" s="1">
        <v>7</v>
      </c>
      <c r="B17" s="31" t="s">
        <v>240</v>
      </c>
      <c r="C17" s="2">
        <f>Millerpuram!H41</f>
        <v>0.25</v>
      </c>
      <c r="D17" s="1">
        <f>'Data Thoothukudi'!F133</f>
        <v>3931.83</v>
      </c>
      <c r="E17" s="1" t="s">
        <v>13</v>
      </c>
      <c r="F17" s="2">
        <f>C17*D17</f>
        <v>982.95749999999998</v>
      </c>
    </row>
    <row r="18" spans="1:6">
      <c r="A18" s="1"/>
      <c r="B18" s="31"/>
      <c r="C18" s="1"/>
      <c r="D18" s="1"/>
      <c r="E18" s="1"/>
      <c r="F18" s="1"/>
    </row>
    <row r="19" spans="1:6">
      <c r="A19" s="1">
        <v>8</v>
      </c>
      <c r="B19" s="31" t="s">
        <v>241</v>
      </c>
      <c r="C19" s="2">
        <f>Millerpuram!H45</f>
        <v>6.3</v>
      </c>
      <c r="D19" s="1">
        <f>'Data Thoothukudi'!F161</f>
        <v>717.54</v>
      </c>
      <c r="E19" s="1" t="s">
        <v>15</v>
      </c>
      <c r="F19" s="2">
        <f>C19*D19</f>
        <v>4520.5019999999995</v>
      </c>
    </row>
    <row r="20" spans="1:6">
      <c r="A20" s="1"/>
      <c r="B20" s="31"/>
      <c r="C20" s="1"/>
      <c r="D20" s="1"/>
      <c r="E20" s="1"/>
      <c r="F20" s="1"/>
    </row>
    <row r="21" spans="1:6">
      <c r="A21" s="1">
        <v>9</v>
      </c>
      <c r="B21" s="31" t="s">
        <v>242</v>
      </c>
      <c r="C21" s="1">
        <f>Millerpuram!H51</f>
        <v>23.15</v>
      </c>
      <c r="D21" s="1">
        <f>'Data Thoothukudi'!F179</f>
        <v>185.09</v>
      </c>
      <c r="E21" s="1" t="s">
        <v>15</v>
      </c>
      <c r="F21" s="2">
        <f>C21*D21</f>
        <v>4284.8334999999997</v>
      </c>
    </row>
    <row r="22" spans="1:6">
      <c r="A22" s="1"/>
      <c r="B22" s="1"/>
      <c r="C22" s="1"/>
      <c r="D22" s="1"/>
      <c r="E22" s="1"/>
      <c r="F22" s="1"/>
    </row>
    <row r="23" spans="1:6" ht="30">
      <c r="A23" s="1">
        <v>10</v>
      </c>
      <c r="B23" s="26" t="s">
        <v>271</v>
      </c>
      <c r="C23" s="43">
        <f>Millerpuram!H54</f>
        <v>1.1875E-2</v>
      </c>
      <c r="D23" s="2">
        <f>'Data Thoothukudi'!F119</f>
        <v>66238</v>
      </c>
      <c r="E23" s="1" t="s">
        <v>269</v>
      </c>
      <c r="F23" s="2">
        <f>C23*D23</f>
        <v>786.57624999999996</v>
      </c>
    </row>
    <row r="24" spans="1:6">
      <c r="A24" s="1"/>
      <c r="B24" s="1" t="s">
        <v>102</v>
      </c>
      <c r="C24" s="1"/>
      <c r="D24" s="1"/>
      <c r="E24" s="1"/>
      <c r="F24" s="2">
        <f>SUM(F5:F23)</f>
        <v>30878.73675</v>
      </c>
    </row>
    <row r="25" spans="1:6">
      <c r="A25" s="1"/>
      <c r="B25" s="1" t="s">
        <v>104</v>
      </c>
      <c r="C25" s="1"/>
      <c r="D25" s="1"/>
      <c r="E25" s="1"/>
      <c r="F25" s="2">
        <f>F24*6%</f>
        <v>1852.724205</v>
      </c>
    </row>
    <row r="26" spans="1:6">
      <c r="A26" s="1"/>
      <c r="B26" s="1" t="s">
        <v>103</v>
      </c>
      <c r="C26" s="1"/>
      <c r="D26" s="1"/>
      <c r="E26" s="1"/>
      <c r="F26" s="2">
        <f>F24*6%</f>
        <v>1852.724205</v>
      </c>
    </row>
    <row r="27" spans="1:6">
      <c r="A27" s="1"/>
      <c r="B27" s="1" t="s">
        <v>105</v>
      </c>
      <c r="C27" s="1"/>
      <c r="D27" s="1"/>
      <c r="E27" s="1"/>
      <c r="F27" s="2">
        <f>SUM(F24:F26)</f>
        <v>34584.185160000001</v>
      </c>
    </row>
    <row r="28" spans="1:6">
      <c r="A28" s="1"/>
      <c r="B28" s="1" t="s">
        <v>300</v>
      </c>
      <c r="C28" s="1"/>
      <c r="D28" s="1"/>
      <c r="E28" s="1"/>
      <c r="F28" s="2">
        <f>F27*1%</f>
        <v>345.84185160000004</v>
      </c>
    </row>
    <row r="29" spans="1:6">
      <c r="A29" s="1"/>
      <c r="B29" s="1" t="s">
        <v>301</v>
      </c>
      <c r="C29" s="1"/>
      <c r="D29" s="1"/>
      <c r="E29" s="1"/>
      <c r="F29" s="2">
        <f>F27*7.5%</f>
        <v>2593.8138869999998</v>
      </c>
    </row>
    <row r="30" spans="1:6">
      <c r="A30" s="1"/>
      <c r="B30" s="1" t="s">
        <v>302</v>
      </c>
      <c r="C30" s="1"/>
      <c r="D30" s="1"/>
      <c r="E30" s="1"/>
      <c r="F30" s="2">
        <f>SUM(F27:F29)</f>
        <v>37523.840898599999</v>
      </c>
    </row>
    <row r="31" spans="1:6">
      <c r="A31" s="1"/>
      <c r="B31" s="1"/>
      <c r="C31" s="1"/>
      <c r="D31" s="1"/>
      <c r="E31" s="1" t="s">
        <v>12</v>
      </c>
      <c r="F31" s="12">
        <v>37524</v>
      </c>
    </row>
  </sheetData>
  <mergeCells count="2">
    <mergeCell ref="A1:F1"/>
    <mergeCell ref="A2:F2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I25"/>
  <sheetViews>
    <sheetView topLeftCell="A16" workbookViewId="0">
      <selection activeCell="I34" sqref="I34"/>
    </sheetView>
  </sheetViews>
  <sheetFormatPr defaultRowHeight="15"/>
  <cols>
    <col min="2" max="2" width="35.7109375" customWidth="1"/>
    <col min="6" max="6" width="10.5703125" bestFit="1" customWidth="1"/>
    <col min="9" max="9" width="9.5703125" bestFit="1" customWidth="1"/>
  </cols>
  <sheetData>
    <row r="1" spans="1:8" ht="48" customHeight="1">
      <c r="A1" s="59" t="s">
        <v>26</v>
      </c>
      <c r="B1" s="59"/>
      <c r="C1" s="59"/>
      <c r="D1" s="59"/>
      <c r="E1" s="59"/>
      <c r="F1" s="59"/>
      <c r="G1" s="16"/>
      <c r="H1" s="16"/>
    </row>
    <row r="2" spans="1:8">
      <c r="A2" s="60" t="s">
        <v>32</v>
      </c>
      <c r="B2" s="60"/>
      <c r="C2" s="60"/>
      <c r="D2" s="60"/>
      <c r="E2" s="60"/>
      <c r="F2" s="60"/>
    </row>
    <row r="3" spans="1:8">
      <c r="A3" s="6" t="s">
        <v>0</v>
      </c>
      <c r="B3" s="6" t="s">
        <v>1</v>
      </c>
      <c r="C3" s="6" t="s">
        <v>28</v>
      </c>
      <c r="D3" s="6" t="s">
        <v>29</v>
      </c>
      <c r="E3" s="6" t="s">
        <v>30</v>
      </c>
      <c r="F3" s="6" t="s">
        <v>31</v>
      </c>
    </row>
    <row r="4" spans="1:8" ht="74.25" customHeight="1">
      <c r="A4" s="1">
        <v>1</v>
      </c>
      <c r="B4" s="9" t="s">
        <v>7</v>
      </c>
      <c r="C4" s="1"/>
      <c r="D4" s="1"/>
      <c r="E4" s="1"/>
      <c r="F4" s="1"/>
    </row>
    <row r="5" spans="1:8">
      <c r="A5" s="1"/>
      <c r="B5" s="1" t="s">
        <v>8</v>
      </c>
      <c r="C5" s="2">
        <f>'3rd mile'!H8</f>
        <v>7.6</v>
      </c>
      <c r="D5" s="1">
        <f>'Data Thoothukudi'!F36</f>
        <v>153.52000000000001</v>
      </c>
      <c r="E5" s="1" t="s">
        <v>13</v>
      </c>
      <c r="F5" s="2">
        <f>C5*D5</f>
        <v>1166.752</v>
      </c>
    </row>
    <row r="6" spans="1:8">
      <c r="A6" s="1"/>
      <c r="B6" s="1"/>
      <c r="C6" s="2"/>
      <c r="D6" s="1"/>
      <c r="E6" s="1"/>
      <c r="F6" s="2"/>
    </row>
    <row r="7" spans="1:8">
      <c r="A7" s="1">
        <v>2</v>
      </c>
      <c r="B7" s="9" t="s">
        <v>14</v>
      </c>
      <c r="C7" s="2">
        <f>'3rd mile'!H13</f>
        <v>3.8</v>
      </c>
      <c r="D7" s="1">
        <v>1151.76</v>
      </c>
      <c r="E7" s="1" t="s">
        <v>273</v>
      </c>
      <c r="F7" s="2">
        <f>C7*D7</f>
        <v>4376.6880000000001</v>
      </c>
    </row>
    <row r="8" spans="1:8">
      <c r="A8" s="1"/>
      <c r="B8" s="1"/>
      <c r="C8" s="1"/>
      <c r="D8" s="1"/>
      <c r="E8" s="1"/>
      <c r="F8" s="2"/>
    </row>
    <row r="9" spans="1:8" ht="39" customHeight="1">
      <c r="A9" s="1">
        <v>3</v>
      </c>
      <c r="B9" s="6" t="s">
        <v>17</v>
      </c>
      <c r="C9" s="2">
        <f>'3rd mile'!H18</f>
        <v>48</v>
      </c>
      <c r="D9" s="1">
        <f>'Data Thoothukudi'!F16</f>
        <v>355.49</v>
      </c>
      <c r="E9" s="1" t="s">
        <v>22</v>
      </c>
      <c r="F9" s="2">
        <f>C9*D9</f>
        <v>17063.52</v>
      </c>
    </row>
    <row r="10" spans="1:8">
      <c r="A10" s="1"/>
      <c r="B10" s="1"/>
      <c r="C10" s="1"/>
      <c r="D10" s="1"/>
      <c r="E10" s="1"/>
      <c r="F10" s="1"/>
    </row>
    <row r="11" spans="1:8" ht="31.5">
      <c r="A11" s="1">
        <v>4</v>
      </c>
      <c r="B11" s="8" t="s">
        <v>27</v>
      </c>
      <c r="C11" s="2">
        <f>'3rd mile'!H23</f>
        <v>12.6</v>
      </c>
      <c r="D11" s="1">
        <f>'Data Thoothukudi'!F49</f>
        <v>1175.1300000000001</v>
      </c>
      <c r="E11" s="1" t="s">
        <v>15</v>
      </c>
      <c r="F11" s="2">
        <f>C11*D11</f>
        <v>14806.638000000001</v>
      </c>
    </row>
    <row r="12" spans="1:8">
      <c r="A12" s="1"/>
      <c r="B12" s="1"/>
      <c r="C12" s="1"/>
      <c r="D12" s="1"/>
      <c r="E12" s="1"/>
      <c r="F12" s="2"/>
    </row>
    <row r="13" spans="1:8">
      <c r="A13" s="1">
        <v>5</v>
      </c>
      <c r="B13" s="6" t="s">
        <v>16</v>
      </c>
      <c r="C13" s="2">
        <f>'3rd mile'!H28</f>
        <v>3.8</v>
      </c>
      <c r="D13" s="1">
        <f>'Data Thoothukudi'!F64</f>
        <v>1575.52</v>
      </c>
      <c r="E13" s="1" t="s">
        <v>13</v>
      </c>
      <c r="F13" s="2">
        <f>C13*D13</f>
        <v>5986.9759999999997</v>
      </c>
    </row>
    <row r="14" spans="1:8">
      <c r="A14" s="1"/>
      <c r="B14" s="1"/>
      <c r="C14" s="1"/>
      <c r="D14" s="1"/>
      <c r="E14" s="1"/>
      <c r="F14" s="1"/>
    </row>
    <row r="15" spans="1:8" ht="30">
      <c r="A15" s="1">
        <v>6</v>
      </c>
      <c r="B15" s="9" t="s">
        <v>21</v>
      </c>
      <c r="C15" s="2">
        <f>'3rd mile'!H32</f>
        <v>28.8</v>
      </c>
      <c r="D15" s="1">
        <f>'Data Thoothukudi'!F91</f>
        <v>297.81</v>
      </c>
      <c r="E15" s="1" t="s">
        <v>22</v>
      </c>
      <c r="F15" s="2">
        <f>C15*D15</f>
        <v>8576.9279999999999</v>
      </c>
    </row>
    <row r="16" spans="1:8">
      <c r="A16" s="1"/>
      <c r="B16" s="1"/>
      <c r="C16" s="1"/>
      <c r="D16" s="1"/>
      <c r="E16" s="1"/>
      <c r="F16" s="1"/>
    </row>
    <row r="17" spans="1:9" ht="30">
      <c r="A17" s="1">
        <v>7</v>
      </c>
      <c r="B17" s="26" t="s">
        <v>271</v>
      </c>
      <c r="C17" s="43">
        <f>'3rd mile'!H35</f>
        <v>3.15E-2</v>
      </c>
      <c r="D17" s="2">
        <f>'Data Thoothukudi'!F119</f>
        <v>66238</v>
      </c>
      <c r="E17" s="1" t="s">
        <v>269</v>
      </c>
      <c r="F17" s="2">
        <f>C17*D17</f>
        <v>2086.4969999999998</v>
      </c>
    </row>
    <row r="18" spans="1:9">
      <c r="A18" s="1"/>
      <c r="B18" s="1" t="s">
        <v>102</v>
      </c>
      <c r="C18" s="1"/>
      <c r="D18" s="1"/>
      <c r="E18" s="1"/>
      <c r="F18" s="2">
        <f>SUM(F5:F17)</f>
        <v>54063.999000000003</v>
      </c>
    </row>
    <row r="19" spans="1:9">
      <c r="A19" s="1"/>
      <c r="B19" s="1" t="s">
        <v>104</v>
      </c>
      <c r="C19" s="1"/>
      <c r="D19" s="1"/>
      <c r="E19" s="1"/>
      <c r="F19" s="2">
        <f>F18*6%</f>
        <v>3243.8399400000003</v>
      </c>
    </row>
    <row r="20" spans="1:9">
      <c r="A20" s="1"/>
      <c r="B20" s="1" t="s">
        <v>103</v>
      </c>
      <c r="C20" s="1"/>
      <c r="D20" s="1"/>
      <c r="E20" s="1"/>
      <c r="F20" s="2">
        <f>F18*6%</f>
        <v>3243.8399400000003</v>
      </c>
    </row>
    <row r="21" spans="1:9">
      <c r="A21" s="1"/>
      <c r="B21" s="1" t="s">
        <v>105</v>
      </c>
      <c r="C21" s="1"/>
      <c r="D21" s="1"/>
      <c r="E21" s="1"/>
      <c r="F21" s="2">
        <f>SUM(F18:F20)</f>
        <v>60551.678879999999</v>
      </c>
    </row>
    <row r="22" spans="1:9">
      <c r="A22" s="1"/>
      <c r="B22" s="1" t="s">
        <v>300</v>
      </c>
      <c r="C22" s="1"/>
      <c r="D22" s="1"/>
      <c r="E22" s="1"/>
      <c r="F22" s="2">
        <f>F21*1%</f>
        <v>605.51678879999997</v>
      </c>
    </row>
    <row r="23" spans="1:9">
      <c r="A23" s="1"/>
      <c r="B23" s="1" t="s">
        <v>301</v>
      </c>
      <c r="C23" s="1"/>
      <c r="D23" s="1"/>
      <c r="E23" s="1"/>
      <c r="F23" s="2">
        <f>F21*7.5%</f>
        <v>4541.375916</v>
      </c>
    </row>
    <row r="24" spans="1:9">
      <c r="A24" s="1"/>
      <c r="B24" s="1" t="s">
        <v>302</v>
      </c>
      <c r="C24" s="1"/>
      <c r="D24" s="1"/>
      <c r="E24" s="1"/>
      <c r="F24" s="2">
        <f>SUM(F21:F23)</f>
        <v>65698.571584799996</v>
      </c>
      <c r="I24" s="30"/>
    </row>
    <row r="25" spans="1:9">
      <c r="A25" s="1"/>
      <c r="B25" s="1"/>
      <c r="C25" s="1"/>
      <c r="D25" s="1"/>
      <c r="E25" s="1" t="s">
        <v>12</v>
      </c>
      <c r="F25" s="12">
        <v>65700</v>
      </c>
    </row>
  </sheetData>
  <mergeCells count="2">
    <mergeCell ref="A1:F1"/>
    <mergeCell ref="A2:F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I35"/>
  <sheetViews>
    <sheetView topLeftCell="A21" workbookViewId="0">
      <selection activeCell="I38" sqref="I38"/>
    </sheetView>
  </sheetViews>
  <sheetFormatPr defaultRowHeight="15"/>
  <cols>
    <col min="1" max="1" width="5.85546875" customWidth="1"/>
    <col min="2" max="2" width="30.42578125" customWidth="1"/>
    <col min="3" max="3" width="5.7109375" customWidth="1"/>
    <col min="4" max="4" width="6" customWidth="1"/>
  </cols>
  <sheetData>
    <row r="1" spans="1:9" ht="44.25" customHeight="1">
      <c r="A1" s="61" t="s">
        <v>238</v>
      </c>
      <c r="B1" s="62"/>
      <c r="C1" s="62"/>
      <c r="D1" s="62"/>
      <c r="E1" s="62"/>
      <c r="F1" s="62"/>
      <c r="G1" s="62"/>
      <c r="H1" s="63"/>
    </row>
    <row r="2" spans="1:9">
      <c r="A2" s="64" t="s">
        <v>25</v>
      </c>
      <c r="B2" s="65"/>
      <c r="C2" s="65"/>
      <c r="D2" s="65"/>
      <c r="E2" s="65"/>
      <c r="F2" s="65"/>
      <c r="G2" s="65"/>
      <c r="H2" s="66"/>
    </row>
    <row r="3" spans="1:9">
      <c r="A3" s="6" t="s">
        <v>0</v>
      </c>
      <c r="B3" s="6" t="s">
        <v>1</v>
      </c>
      <c r="C3" s="60" t="s">
        <v>2</v>
      </c>
      <c r="D3" s="60"/>
      <c r="E3" s="6" t="s">
        <v>3</v>
      </c>
      <c r="F3" s="6" t="s">
        <v>4</v>
      </c>
      <c r="G3" s="6" t="s">
        <v>5</v>
      </c>
      <c r="H3" s="6" t="s">
        <v>6</v>
      </c>
    </row>
    <row r="4" spans="1:9" ht="45">
      <c r="A4" s="6">
        <v>1</v>
      </c>
      <c r="B4" s="9" t="s">
        <v>7</v>
      </c>
      <c r="C4" s="1"/>
      <c r="D4" s="1"/>
      <c r="E4" s="1"/>
      <c r="F4" s="1"/>
      <c r="G4" s="1"/>
      <c r="H4" s="1"/>
    </row>
    <row r="5" spans="1:9">
      <c r="A5" s="1"/>
      <c r="B5" s="1" t="s">
        <v>8</v>
      </c>
      <c r="C5" s="1"/>
      <c r="D5" s="1"/>
      <c r="E5" s="1"/>
      <c r="F5" s="1"/>
      <c r="G5" s="1"/>
      <c r="H5" s="1"/>
    </row>
    <row r="6" spans="1:9" ht="15" customHeight="1">
      <c r="A6" s="1"/>
      <c r="B6" s="1" t="s">
        <v>9</v>
      </c>
      <c r="C6" s="1">
        <v>1</v>
      </c>
      <c r="D6" s="1">
        <v>16</v>
      </c>
      <c r="E6" s="67" t="s">
        <v>24</v>
      </c>
      <c r="F6" s="68"/>
      <c r="G6" s="2">
        <v>0.6</v>
      </c>
      <c r="H6" s="2">
        <f>0.79*G6*D6</f>
        <v>7.5839999999999996</v>
      </c>
    </row>
    <row r="7" spans="1:9">
      <c r="A7" s="1"/>
      <c r="B7" s="1"/>
      <c r="C7" s="1"/>
      <c r="D7" s="1"/>
      <c r="E7" s="1"/>
      <c r="F7" s="1"/>
      <c r="G7" s="1"/>
      <c r="H7" s="2">
        <f>SUM(H6:H6)</f>
        <v>7.5839999999999996</v>
      </c>
    </row>
    <row r="8" spans="1:9">
      <c r="A8" s="1"/>
      <c r="B8" s="1"/>
      <c r="C8" s="1"/>
      <c r="D8" s="1"/>
      <c r="E8" s="1"/>
      <c r="F8" s="1"/>
      <c r="G8" s="11" t="s">
        <v>12</v>
      </c>
      <c r="H8" s="12">
        <v>7.6</v>
      </c>
      <c r="I8" s="13" t="s">
        <v>13</v>
      </c>
    </row>
    <row r="9" spans="1:9">
      <c r="A9" s="1"/>
      <c r="B9" s="1"/>
      <c r="C9" s="1"/>
      <c r="D9" s="1"/>
      <c r="E9" s="1"/>
      <c r="F9" s="1"/>
      <c r="G9" s="1"/>
      <c r="H9" s="1"/>
    </row>
    <row r="10" spans="1:9" ht="30">
      <c r="A10" s="6">
        <v>2</v>
      </c>
      <c r="B10" s="9" t="s">
        <v>14</v>
      </c>
      <c r="C10" s="1"/>
      <c r="D10" s="1"/>
      <c r="E10" s="1"/>
      <c r="F10" s="1"/>
      <c r="G10" s="1"/>
      <c r="H10" s="1"/>
    </row>
    <row r="11" spans="1:9">
      <c r="A11" s="1"/>
      <c r="B11" s="1" t="s">
        <v>9</v>
      </c>
      <c r="C11" s="1">
        <v>1</v>
      </c>
      <c r="D11" s="1">
        <v>16</v>
      </c>
      <c r="E11" s="67" t="s">
        <v>24</v>
      </c>
      <c r="F11" s="68"/>
      <c r="G11" s="2">
        <v>0.3</v>
      </c>
      <c r="H11" s="2">
        <f t="shared" ref="H11" si="0">0.79*G11*D11</f>
        <v>3.7919999999999998</v>
      </c>
    </row>
    <row r="12" spans="1:9">
      <c r="A12" s="1"/>
      <c r="B12" s="1"/>
      <c r="C12" s="1"/>
      <c r="D12" s="1"/>
      <c r="E12" s="1"/>
      <c r="F12" s="1"/>
      <c r="G12" s="2"/>
      <c r="H12" s="2">
        <f>SUM(H11:H11)</f>
        <v>3.7919999999999998</v>
      </c>
    </row>
    <row r="13" spans="1:9">
      <c r="A13" s="1"/>
      <c r="B13" s="1"/>
      <c r="C13" s="1"/>
      <c r="D13" s="1"/>
      <c r="E13" s="1"/>
      <c r="F13" s="1"/>
      <c r="G13" s="11" t="s">
        <v>12</v>
      </c>
      <c r="H13" s="12">
        <v>3.8</v>
      </c>
      <c r="I13" s="13" t="s">
        <v>13</v>
      </c>
    </row>
    <row r="14" spans="1:9">
      <c r="A14" s="1"/>
      <c r="B14" s="1"/>
      <c r="C14" s="1"/>
      <c r="D14" s="1"/>
      <c r="E14" s="1"/>
      <c r="F14" s="1"/>
      <c r="G14" s="2"/>
      <c r="H14" s="2"/>
    </row>
    <row r="15" spans="1:9">
      <c r="A15" s="6">
        <v>3</v>
      </c>
      <c r="B15" s="6" t="s">
        <v>17</v>
      </c>
      <c r="C15" s="1"/>
      <c r="D15" s="1"/>
      <c r="E15" s="1"/>
      <c r="F15" s="1"/>
      <c r="G15" s="2"/>
      <c r="H15" s="2"/>
    </row>
    <row r="16" spans="1:9">
      <c r="A16" s="1"/>
      <c r="B16" s="1" t="s">
        <v>19</v>
      </c>
      <c r="C16" s="1">
        <v>1</v>
      </c>
      <c r="D16" s="1">
        <v>16</v>
      </c>
      <c r="E16" s="5">
        <v>3</v>
      </c>
      <c r="F16" s="4"/>
      <c r="G16" s="2"/>
      <c r="H16" s="2">
        <f>PRODUCT(C16:G16)</f>
        <v>48</v>
      </c>
    </row>
    <row r="17" spans="1:9">
      <c r="A17" s="1"/>
      <c r="B17" s="1"/>
      <c r="C17" s="1"/>
      <c r="D17" s="1"/>
      <c r="E17" s="1"/>
      <c r="F17" s="1"/>
      <c r="G17" s="2"/>
      <c r="H17" s="2">
        <f>SUM(H16:H16)</f>
        <v>48</v>
      </c>
    </row>
    <row r="18" spans="1:9">
      <c r="A18" s="1"/>
      <c r="B18" s="1"/>
      <c r="C18" s="1"/>
      <c r="D18" s="1"/>
      <c r="E18" s="1"/>
      <c r="F18" s="1"/>
      <c r="G18" s="11" t="s">
        <v>12</v>
      </c>
      <c r="H18" s="12">
        <f>CEILING(H17,1)</f>
        <v>48</v>
      </c>
      <c r="I18" s="13" t="s">
        <v>18</v>
      </c>
    </row>
    <row r="19" spans="1:9">
      <c r="A19" s="1"/>
      <c r="B19" s="1"/>
      <c r="C19" s="1"/>
      <c r="D19" s="1"/>
      <c r="E19" s="1"/>
      <c r="F19" s="1"/>
      <c r="G19" s="3"/>
      <c r="H19" s="2"/>
    </row>
    <row r="20" spans="1:9" ht="31.5">
      <c r="A20" s="7">
        <v>4</v>
      </c>
      <c r="B20" s="8" t="s">
        <v>27</v>
      </c>
      <c r="C20" s="1"/>
      <c r="D20" s="1"/>
      <c r="E20" s="1"/>
      <c r="F20" s="1"/>
      <c r="G20" s="1"/>
      <c r="H20" s="1"/>
    </row>
    <row r="21" spans="1:9">
      <c r="A21" s="1"/>
      <c r="B21" s="1" t="s">
        <v>9</v>
      </c>
      <c r="C21" s="1">
        <v>1</v>
      </c>
      <c r="D21" s="1">
        <v>16</v>
      </c>
      <c r="E21" s="1">
        <v>3.14</v>
      </c>
      <c r="F21" s="2">
        <v>0.5</v>
      </c>
      <c r="G21" s="2">
        <v>0.5</v>
      </c>
      <c r="H21" s="2">
        <f>PRODUCT(C21:G21)</f>
        <v>12.56</v>
      </c>
    </row>
    <row r="22" spans="1:9">
      <c r="A22" s="1"/>
      <c r="B22" s="1"/>
      <c r="C22" s="1"/>
      <c r="D22" s="1"/>
      <c r="E22" s="1"/>
      <c r="F22" s="1"/>
      <c r="G22" s="1"/>
      <c r="H22" s="2">
        <f>SUM(H21:H21)</f>
        <v>12.56</v>
      </c>
    </row>
    <row r="23" spans="1:9">
      <c r="A23" s="1"/>
      <c r="B23" s="1"/>
      <c r="C23" s="1"/>
      <c r="D23" s="1"/>
      <c r="E23" s="1"/>
      <c r="F23" s="1"/>
      <c r="G23" s="11" t="s">
        <v>12</v>
      </c>
      <c r="H23" s="14">
        <v>12.6</v>
      </c>
      <c r="I23" s="15" t="s">
        <v>15</v>
      </c>
    </row>
    <row r="24" spans="1:9">
      <c r="A24" s="1"/>
      <c r="B24" s="1"/>
      <c r="C24" s="1"/>
      <c r="D24" s="1"/>
      <c r="E24" s="1"/>
      <c r="F24" s="1"/>
      <c r="G24" s="1"/>
      <c r="H24" s="1"/>
    </row>
    <row r="25" spans="1:9">
      <c r="A25" s="6">
        <v>5</v>
      </c>
      <c r="B25" s="6" t="s">
        <v>16</v>
      </c>
      <c r="C25" s="1"/>
      <c r="D25" s="1"/>
      <c r="E25" s="1"/>
      <c r="F25" s="1"/>
      <c r="G25" s="1"/>
      <c r="H25" s="1"/>
    </row>
    <row r="26" spans="1:9">
      <c r="A26" s="1"/>
      <c r="B26" s="1" t="s">
        <v>9</v>
      </c>
      <c r="C26" s="1">
        <v>1</v>
      </c>
      <c r="D26" s="1">
        <v>16</v>
      </c>
      <c r="E26" s="67" t="s">
        <v>24</v>
      </c>
      <c r="F26" s="68"/>
      <c r="G26" s="2">
        <v>0.3</v>
      </c>
      <c r="H26" s="2">
        <f t="shared" ref="H26" si="1">0.79*G26*D26</f>
        <v>3.7919999999999998</v>
      </c>
    </row>
    <row r="27" spans="1:9">
      <c r="A27" s="1"/>
      <c r="B27" s="1"/>
      <c r="C27" s="1"/>
      <c r="D27" s="1"/>
      <c r="E27" s="1"/>
      <c r="F27" s="1"/>
      <c r="G27" s="2"/>
      <c r="H27" s="2">
        <f>SUM(H26:H26)</f>
        <v>3.7919999999999998</v>
      </c>
    </row>
    <row r="28" spans="1:9">
      <c r="A28" s="1"/>
      <c r="B28" s="1"/>
      <c r="C28" s="1"/>
      <c r="D28" s="1"/>
      <c r="E28" s="1"/>
      <c r="F28" s="1"/>
      <c r="G28" s="11" t="s">
        <v>12</v>
      </c>
      <c r="H28" s="12">
        <v>3.8</v>
      </c>
      <c r="I28" s="13" t="s">
        <v>13</v>
      </c>
    </row>
    <row r="29" spans="1:9">
      <c r="A29" s="1"/>
      <c r="B29" s="1"/>
      <c r="C29" s="1"/>
      <c r="D29" s="1"/>
      <c r="E29" s="1"/>
      <c r="F29" s="1"/>
      <c r="G29" s="1"/>
      <c r="H29" s="1"/>
    </row>
    <row r="30" spans="1:9" ht="45">
      <c r="A30" s="10">
        <v>6</v>
      </c>
      <c r="B30" s="9" t="s">
        <v>21</v>
      </c>
      <c r="C30" s="1"/>
      <c r="D30" s="1"/>
      <c r="E30" s="1"/>
      <c r="F30" s="1"/>
      <c r="G30" s="1"/>
      <c r="H30" s="1"/>
    </row>
    <row r="31" spans="1:9">
      <c r="A31" s="1"/>
      <c r="B31" s="1" t="s">
        <v>9</v>
      </c>
      <c r="C31" s="1">
        <v>1</v>
      </c>
      <c r="D31" s="1">
        <v>16</v>
      </c>
      <c r="E31" s="5">
        <v>1.8</v>
      </c>
      <c r="F31" s="1"/>
      <c r="G31" s="1"/>
      <c r="H31" s="2">
        <f t="shared" ref="H31" si="2">PRODUCT(C31:G31)</f>
        <v>28.8</v>
      </c>
    </row>
    <row r="32" spans="1:9">
      <c r="A32" s="1"/>
      <c r="B32" s="1"/>
      <c r="C32" s="1"/>
      <c r="D32" s="1"/>
      <c r="E32" s="1"/>
      <c r="F32" s="1"/>
      <c r="G32" s="11" t="s">
        <v>12</v>
      </c>
      <c r="H32" s="12">
        <f>SUM(H31:H31)</f>
        <v>28.8</v>
      </c>
      <c r="I32" s="13" t="s">
        <v>22</v>
      </c>
    </row>
    <row r="33" spans="1:9" ht="30">
      <c r="A33" s="1">
        <v>7</v>
      </c>
      <c r="B33" s="26" t="s">
        <v>271</v>
      </c>
      <c r="C33" s="1"/>
      <c r="D33" s="1"/>
      <c r="E33" s="1"/>
      <c r="F33" s="1"/>
      <c r="G33" s="1"/>
      <c r="H33" s="1"/>
    </row>
    <row r="34" spans="1:9">
      <c r="A34" s="1"/>
      <c r="B34" s="18" t="s">
        <v>272</v>
      </c>
      <c r="C34" s="18">
        <v>12.6</v>
      </c>
      <c r="D34" s="18">
        <v>0.05</v>
      </c>
      <c r="E34" s="1">
        <f>12.6*0.05</f>
        <v>0.63</v>
      </c>
      <c r="F34" s="1" t="s">
        <v>267</v>
      </c>
      <c r="G34" s="1"/>
      <c r="H34" s="1">
        <f>0.63*50</f>
        <v>31.5</v>
      </c>
    </row>
    <row r="35" spans="1:9">
      <c r="A35" s="1"/>
      <c r="B35" s="1"/>
      <c r="C35" s="1"/>
      <c r="D35" s="1"/>
      <c r="E35" s="1"/>
      <c r="F35" s="1"/>
      <c r="G35" s="1"/>
      <c r="H35" s="42">
        <f>H34/1000</f>
        <v>3.15E-2</v>
      </c>
      <c r="I35" t="s">
        <v>269</v>
      </c>
    </row>
  </sheetData>
  <mergeCells count="6">
    <mergeCell ref="A1:H1"/>
    <mergeCell ref="E26:F26"/>
    <mergeCell ref="E11:F11"/>
    <mergeCell ref="C3:D3"/>
    <mergeCell ref="E6:F6"/>
    <mergeCell ref="A2:H2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23"/>
  <sheetViews>
    <sheetView topLeftCell="A8" workbookViewId="0">
      <selection activeCell="F24" sqref="F24"/>
    </sheetView>
  </sheetViews>
  <sheetFormatPr defaultRowHeight="15"/>
  <cols>
    <col min="2" max="2" width="35.7109375" customWidth="1"/>
    <col min="6" max="6" width="10.5703125" bestFit="1" customWidth="1"/>
  </cols>
  <sheetData>
    <row r="1" spans="1:8" ht="48" customHeight="1">
      <c r="A1" s="59" t="s">
        <v>331</v>
      </c>
      <c r="B1" s="59"/>
      <c r="C1" s="59"/>
      <c r="D1" s="59"/>
      <c r="E1" s="59"/>
      <c r="F1" s="59"/>
      <c r="G1" s="16"/>
      <c r="H1" s="16"/>
    </row>
    <row r="2" spans="1:8">
      <c r="A2" s="60" t="s">
        <v>32</v>
      </c>
      <c r="B2" s="60"/>
      <c r="C2" s="60"/>
      <c r="D2" s="60"/>
      <c r="E2" s="60"/>
      <c r="F2" s="60"/>
    </row>
    <row r="3" spans="1:8">
      <c r="A3" s="6" t="s">
        <v>0</v>
      </c>
      <c r="B3" s="6" t="s">
        <v>1</v>
      </c>
      <c r="C3" s="6" t="s">
        <v>28</v>
      </c>
      <c r="D3" s="6" t="s">
        <v>29</v>
      </c>
      <c r="E3" s="6" t="s">
        <v>30</v>
      </c>
      <c r="F3" s="6" t="s">
        <v>31</v>
      </c>
    </row>
    <row r="4" spans="1:8">
      <c r="A4" s="1"/>
      <c r="B4" s="1"/>
      <c r="C4" s="1"/>
      <c r="D4" s="1"/>
      <c r="E4" s="1"/>
      <c r="F4" s="1"/>
    </row>
    <row r="5" spans="1:8">
      <c r="A5" s="1">
        <v>1</v>
      </c>
      <c r="B5" s="9" t="str">
        <f>DPO!B5</f>
        <v>Providing Rain water harvesting Pit</v>
      </c>
      <c r="C5" s="2">
        <f>Pudukottai!H8</f>
        <v>2</v>
      </c>
      <c r="D5" s="1">
        <f>'Pudu Data'!F9</f>
        <v>1554.83</v>
      </c>
      <c r="E5" s="1" t="s">
        <v>45</v>
      </c>
      <c r="F5" s="2">
        <f>C5*D5</f>
        <v>3109.66</v>
      </c>
    </row>
    <row r="6" spans="1:8">
      <c r="A6" s="1"/>
      <c r="B6" s="1"/>
      <c r="C6" s="1"/>
      <c r="D6" s="1"/>
      <c r="E6" s="1"/>
      <c r="F6" s="1"/>
    </row>
    <row r="7" spans="1:8">
      <c r="A7" s="1">
        <v>2</v>
      </c>
      <c r="B7" s="1" t="s">
        <v>17</v>
      </c>
      <c r="C7" s="2">
        <f>Pudukottai!H11</f>
        <v>6</v>
      </c>
      <c r="D7" s="1">
        <f>'Pudu Data'!F16</f>
        <v>335.34</v>
      </c>
      <c r="E7" s="1" t="s">
        <v>22</v>
      </c>
      <c r="F7" s="1">
        <f>C7*D7</f>
        <v>2012.04</v>
      </c>
    </row>
    <row r="8" spans="1:8">
      <c r="A8" s="1"/>
      <c r="B8" s="1"/>
      <c r="C8" s="1"/>
      <c r="D8" s="1"/>
      <c r="E8" s="1"/>
      <c r="F8" s="1"/>
    </row>
    <row r="9" spans="1:8">
      <c r="A9" s="1">
        <v>3</v>
      </c>
      <c r="B9" s="31" t="s">
        <v>240</v>
      </c>
      <c r="C9" s="2">
        <f>Pudukottai!H15</f>
        <v>0.14000000000000001</v>
      </c>
      <c r="D9" s="1">
        <f>'Pudu Data'!F37</f>
        <v>3755.46</v>
      </c>
      <c r="E9" s="1" t="s">
        <v>13</v>
      </c>
      <c r="F9" s="2">
        <f>C9*D9</f>
        <v>525.76440000000002</v>
      </c>
    </row>
    <row r="10" spans="1:8">
      <c r="A10" s="1"/>
      <c r="B10" s="31"/>
      <c r="C10" s="1"/>
      <c r="D10" s="1"/>
      <c r="E10" s="1"/>
      <c r="F10" s="1"/>
    </row>
    <row r="11" spans="1:8">
      <c r="A11" s="1">
        <v>4</v>
      </c>
      <c r="B11" s="31" t="s">
        <v>241</v>
      </c>
      <c r="C11" s="2">
        <f>Pudukottai!H19</f>
        <v>4.2</v>
      </c>
      <c r="D11" s="1">
        <f>'Pudu Data'!F64</f>
        <v>698.76</v>
      </c>
      <c r="E11" s="1" t="s">
        <v>15</v>
      </c>
      <c r="F11" s="2">
        <f>C11*D11</f>
        <v>2934.7919999999999</v>
      </c>
    </row>
    <row r="12" spans="1:8">
      <c r="A12" s="1"/>
      <c r="B12" s="31"/>
      <c r="C12" s="1"/>
      <c r="D12" s="1"/>
      <c r="E12" s="1"/>
      <c r="F12" s="1"/>
    </row>
    <row r="13" spans="1:8">
      <c r="A13" s="1">
        <v>5</v>
      </c>
      <c r="B13" s="31" t="s">
        <v>242</v>
      </c>
      <c r="C13" s="2">
        <f>Thalamuthunagar!H26</f>
        <v>30.85</v>
      </c>
      <c r="D13" s="1">
        <f>'Pudu Data'!F82</f>
        <v>177.89</v>
      </c>
      <c r="E13" s="1" t="s">
        <v>15</v>
      </c>
      <c r="F13" s="2">
        <f>C13*D13</f>
        <v>5487.9065000000001</v>
      </c>
    </row>
    <row r="14" spans="1:8">
      <c r="A14" s="1"/>
      <c r="B14" s="1"/>
      <c r="C14" s="1"/>
      <c r="D14" s="1"/>
      <c r="E14" s="1"/>
      <c r="F14" s="1"/>
    </row>
    <row r="15" spans="1:8" ht="30">
      <c r="A15" s="1">
        <v>6</v>
      </c>
      <c r="B15" s="26" t="s">
        <v>271</v>
      </c>
      <c r="C15" s="43">
        <f>Pudukottai!H28</f>
        <v>3.9500000000000004E-3</v>
      </c>
      <c r="D15" s="2">
        <f>'Pudu Data'!F96</f>
        <v>66584.800000000003</v>
      </c>
      <c r="E15" s="1" t="s">
        <v>269</v>
      </c>
      <c r="F15" s="2">
        <f>C15*D15</f>
        <v>263.00996000000004</v>
      </c>
    </row>
    <row r="16" spans="1:8">
      <c r="A16" s="1"/>
      <c r="B16" s="1" t="s">
        <v>102</v>
      </c>
      <c r="C16" s="1"/>
      <c r="D16" s="1"/>
      <c r="E16" s="1"/>
      <c r="F16" s="2">
        <f>SUM(F4:F15)</f>
        <v>14333.172859999999</v>
      </c>
    </row>
    <row r="17" spans="1:6">
      <c r="A17" s="1"/>
      <c r="B17" s="1" t="s">
        <v>104</v>
      </c>
      <c r="C17" s="1"/>
      <c r="D17" s="1"/>
      <c r="E17" s="1"/>
      <c r="F17" s="2">
        <f>F16*6%</f>
        <v>859.99037159999989</v>
      </c>
    </row>
    <row r="18" spans="1:6">
      <c r="A18" s="1"/>
      <c r="B18" s="1" t="s">
        <v>103</v>
      </c>
      <c r="C18" s="1"/>
      <c r="D18" s="1"/>
      <c r="E18" s="1"/>
      <c r="F18" s="2">
        <f>F16*6%</f>
        <v>859.99037159999989</v>
      </c>
    </row>
    <row r="19" spans="1:6">
      <c r="A19" s="1"/>
      <c r="B19" s="1" t="s">
        <v>105</v>
      </c>
      <c r="C19" s="1"/>
      <c r="D19" s="1"/>
      <c r="E19" s="1"/>
      <c r="F19" s="2">
        <f>SUM(F16:F18)</f>
        <v>16053.1536032</v>
      </c>
    </row>
    <row r="20" spans="1:6">
      <c r="A20" s="1"/>
      <c r="B20" s="1" t="s">
        <v>300</v>
      </c>
      <c r="C20" s="1"/>
      <c r="D20" s="1"/>
      <c r="E20" s="1"/>
      <c r="F20" s="2">
        <f>F19*1%</f>
        <v>160.53153603200002</v>
      </c>
    </row>
    <row r="21" spans="1:6">
      <c r="A21" s="1"/>
      <c r="B21" s="1" t="s">
        <v>301</v>
      </c>
      <c r="C21" s="1"/>
      <c r="D21" s="1"/>
      <c r="E21" s="1"/>
      <c r="F21" s="2">
        <f>F19*7.5%</f>
        <v>1203.9865202399999</v>
      </c>
    </row>
    <row r="22" spans="1:6">
      <c r="A22" s="1"/>
      <c r="B22" s="1" t="s">
        <v>302</v>
      </c>
      <c r="C22" s="1"/>
      <c r="D22" s="1"/>
      <c r="E22" s="1"/>
      <c r="F22" s="2">
        <f>SUM(F19:F21)</f>
        <v>17417.671659472002</v>
      </c>
    </row>
    <row r="23" spans="1:6">
      <c r="A23" s="1"/>
      <c r="B23" s="1"/>
      <c r="C23" s="1"/>
      <c r="D23" s="1"/>
      <c r="E23" s="1" t="s">
        <v>12</v>
      </c>
      <c r="F23" s="12">
        <v>17418</v>
      </c>
    </row>
  </sheetData>
  <mergeCells count="2">
    <mergeCell ref="A1:F1"/>
    <mergeCell ref="A2:F2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H25"/>
  <sheetViews>
    <sheetView workbookViewId="0">
      <selection activeCell="I1" sqref="I1"/>
    </sheetView>
  </sheetViews>
  <sheetFormatPr defaultRowHeight="15"/>
  <cols>
    <col min="2" max="2" width="35.7109375" customWidth="1"/>
    <col min="6" max="6" width="10.5703125" bestFit="1" customWidth="1"/>
  </cols>
  <sheetData>
    <row r="1" spans="1:8" ht="48" customHeight="1">
      <c r="A1" s="59" t="s">
        <v>26</v>
      </c>
      <c r="B1" s="59"/>
      <c r="C1" s="59"/>
      <c r="D1" s="59"/>
      <c r="E1" s="59"/>
      <c r="F1" s="59"/>
      <c r="G1" s="16"/>
      <c r="H1" s="16"/>
    </row>
    <row r="2" spans="1:8">
      <c r="A2" s="60" t="s">
        <v>32</v>
      </c>
      <c r="B2" s="60"/>
      <c r="C2" s="60"/>
      <c r="D2" s="60"/>
      <c r="E2" s="60"/>
      <c r="F2" s="60"/>
    </row>
    <row r="3" spans="1:8">
      <c r="A3" s="6" t="s">
        <v>0</v>
      </c>
      <c r="B3" s="6" t="s">
        <v>1</v>
      </c>
      <c r="C3" s="6" t="s">
        <v>28</v>
      </c>
      <c r="D3" s="6" t="s">
        <v>29</v>
      </c>
      <c r="E3" s="6" t="s">
        <v>30</v>
      </c>
      <c r="F3" s="6" t="s">
        <v>31</v>
      </c>
    </row>
    <row r="4" spans="1:8" ht="74.25" customHeight="1">
      <c r="A4" s="1">
        <v>1</v>
      </c>
      <c r="B4" s="9" t="s">
        <v>7</v>
      </c>
      <c r="C4" s="1"/>
      <c r="D4" s="1"/>
      <c r="E4" s="1"/>
      <c r="F4" s="1"/>
    </row>
    <row r="5" spans="1:8">
      <c r="A5" s="1"/>
      <c r="B5" s="1" t="s">
        <v>8</v>
      </c>
      <c r="C5" s="2">
        <f>'3rd mile'!H8</f>
        <v>7.6</v>
      </c>
      <c r="D5" s="1">
        <f>'Data Thoothukudi'!F36</f>
        <v>153.52000000000001</v>
      </c>
      <c r="E5" s="1" t="s">
        <v>13</v>
      </c>
      <c r="F5" s="2">
        <f>C5*D5</f>
        <v>1166.752</v>
      </c>
    </row>
    <row r="6" spans="1:8">
      <c r="A6" s="1"/>
      <c r="B6" s="1"/>
      <c r="C6" s="1"/>
      <c r="D6" s="1"/>
      <c r="E6" s="1"/>
      <c r="F6" s="2"/>
    </row>
    <row r="7" spans="1:8" ht="22.5" customHeight="1">
      <c r="A7" s="1">
        <v>2</v>
      </c>
      <c r="B7" s="9" t="s">
        <v>14</v>
      </c>
      <c r="C7" s="2">
        <f>'3rd mile'!H13</f>
        <v>3.8</v>
      </c>
      <c r="D7" s="1">
        <f>'Data Thoothukudi'!F73</f>
        <v>1074.92</v>
      </c>
      <c r="E7" s="1" t="s">
        <v>13</v>
      </c>
      <c r="F7" s="2">
        <f>C7*D7</f>
        <v>4084.6959999999999</v>
      </c>
    </row>
    <row r="8" spans="1:8">
      <c r="A8" s="1"/>
      <c r="B8" s="1"/>
      <c r="C8" s="1"/>
      <c r="D8" s="1"/>
      <c r="E8" s="1"/>
      <c r="F8" s="2"/>
    </row>
    <row r="9" spans="1:8">
      <c r="A9" s="1">
        <v>3</v>
      </c>
      <c r="B9" s="6" t="s">
        <v>17</v>
      </c>
      <c r="C9" s="2">
        <f>'3rd mile'!H18</f>
        <v>48</v>
      </c>
      <c r="D9" s="1">
        <f>'Data Thoothukudi'!F16</f>
        <v>355.49</v>
      </c>
      <c r="E9" s="1" t="s">
        <v>22</v>
      </c>
      <c r="F9" s="2">
        <f>C9*D9</f>
        <v>17063.52</v>
      </c>
    </row>
    <row r="10" spans="1:8">
      <c r="A10" s="1"/>
      <c r="B10" s="1"/>
      <c r="C10" s="1"/>
      <c r="D10" s="1"/>
      <c r="E10" s="1"/>
      <c r="F10" s="2"/>
    </row>
    <row r="11" spans="1:8" ht="46.5" customHeight="1">
      <c r="A11" s="1">
        <v>4</v>
      </c>
      <c r="B11" s="8" t="s">
        <v>27</v>
      </c>
      <c r="C11" s="2">
        <f>'3rd mile'!H23</f>
        <v>12.6</v>
      </c>
      <c r="D11" s="1">
        <f>'Data Thoothukudi'!F49</f>
        <v>1175.1300000000001</v>
      </c>
      <c r="E11" s="1" t="s">
        <v>15</v>
      </c>
      <c r="F11" s="2">
        <f>C11*D11</f>
        <v>14806.638000000001</v>
      </c>
    </row>
    <row r="12" spans="1:8">
      <c r="A12" s="1"/>
      <c r="B12" s="1"/>
      <c r="C12" s="1"/>
      <c r="D12" s="1"/>
      <c r="E12" s="1"/>
      <c r="F12" s="2"/>
    </row>
    <row r="13" spans="1:8">
      <c r="A13" s="1">
        <v>5</v>
      </c>
      <c r="B13" s="6" t="s">
        <v>16</v>
      </c>
      <c r="C13" s="2">
        <f>'3rd mile'!H28</f>
        <v>3.8</v>
      </c>
      <c r="D13" s="1">
        <f>'Data Thoothukudi'!F64</f>
        <v>1575.52</v>
      </c>
      <c r="E13" s="1" t="s">
        <v>13</v>
      </c>
      <c r="F13" s="2">
        <f>C13*D13</f>
        <v>5986.9759999999997</v>
      </c>
    </row>
    <row r="14" spans="1:8">
      <c r="A14" s="1"/>
      <c r="B14" s="1"/>
      <c r="C14" s="1"/>
      <c r="D14" s="1"/>
      <c r="E14" s="1"/>
      <c r="F14" s="2"/>
    </row>
    <row r="15" spans="1:8" ht="39" customHeight="1">
      <c r="A15" s="1">
        <v>6</v>
      </c>
      <c r="B15" s="9" t="s">
        <v>21</v>
      </c>
      <c r="C15" s="2">
        <f>'3rd mile'!H32</f>
        <v>28.8</v>
      </c>
      <c r="D15" s="1">
        <f>'Data Thoothukudi'!F91</f>
        <v>297.81</v>
      </c>
      <c r="E15" s="1" t="s">
        <v>22</v>
      </c>
      <c r="F15" s="2">
        <f>C15*D15</f>
        <v>8576.9279999999999</v>
      </c>
    </row>
    <row r="16" spans="1:8">
      <c r="A16" s="1"/>
      <c r="B16" s="1"/>
      <c r="C16" s="1"/>
      <c r="D16" s="1"/>
      <c r="E16" s="1"/>
      <c r="F16" s="2"/>
    </row>
    <row r="17" spans="1:6" ht="25.5" customHeight="1">
      <c r="A17" s="1">
        <v>7</v>
      </c>
      <c r="B17" s="9" t="s">
        <v>23</v>
      </c>
      <c r="C17" s="2" t="e">
        <f>'3rd mile'!#REF!</f>
        <v>#REF!</v>
      </c>
      <c r="D17" s="1">
        <f>'Data Thoothukudi'!F9</f>
        <v>1632.81</v>
      </c>
      <c r="E17" s="1" t="s">
        <v>2</v>
      </c>
      <c r="F17" s="2" t="e">
        <f>C17*D17</f>
        <v>#REF!</v>
      </c>
    </row>
    <row r="18" spans="1:6">
      <c r="A18" s="1"/>
      <c r="B18" s="1" t="s">
        <v>102</v>
      </c>
      <c r="C18" s="1"/>
      <c r="D18" s="1"/>
      <c r="E18" s="1"/>
      <c r="F18" s="2" t="e">
        <f>SUM(F5:F17)</f>
        <v>#REF!</v>
      </c>
    </row>
    <row r="19" spans="1:6">
      <c r="A19" s="1"/>
      <c r="B19" s="1" t="s">
        <v>103</v>
      </c>
      <c r="C19" s="1"/>
      <c r="D19" s="1"/>
      <c r="E19" s="1"/>
      <c r="F19" s="1" t="e">
        <f>F18*6%</f>
        <v>#REF!</v>
      </c>
    </row>
    <row r="20" spans="1:6">
      <c r="A20" s="1"/>
      <c r="B20" s="18" t="s">
        <v>104</v>
      </c>
      <c r="C20" s="1"/>
      <c r="D20" s="1"/>
      <c r="E20" s="1"/>
      <c r="F20" s="1" t="e">
        <f>F18*6%</f>
        <v>#REF!</v>
      </c>
    </row>
    <row r="21" spans="1:6">
      <c r="A21" s="1"/>
      <c r="B21" s="18" t="s">
        <v>105</v>
      </c>
      <c r="C21" s="1"/>
      <c r="D21" s="1"/>
      <c r="E21" s="1"/>
      <c r="F21" s="2" t="e">
        <f>SUM(F18:F20)</f>
        <v>#REF!</v>
      </c>
    </row>
    <row r="22" spans="1:6">
      <c r="A22" s="1"/>
      <c r="B22" s="18" t="s">
        <v>106</v>
      </c>
      <c r="C22" s="1"/>
      <c r="D22" s="1"/>
      <c r="E22" s="1"/>
      <c r="F22" s="2" t="e">
        <f>F21*1%</f>
        <v>#REF!</v>
      </c>
    </row>
    <row r="23" spans="1:6">
      <c r="A23" s="1"/>
      <c r="B23" s="18" t="s">
        <v>107</v>
      </c>
      <c r="C23" s="1"/>
      <c r="D23" s="1"/>
      <c r="E23" s="1"/>
      <c r="F23" s="1" t="e">
        <f>F21*7.5%</f>
        <v>#REF!</v>
      </c>
    </row>
    <row r="24" spans="1:6">
      <c r="A24" s="1"/>
      <c r="B24" s="18" t="s">
        <v>31</v>
      </c>
      <c r="C24" s="1"/>
      <c r="D24" s="1"/>
      <c r="E24" s="1"/>
      <c r="F24" s="2" t="e">
        <f>SUM(F21:F23)</f>
        <v>#REF!</v>
      </c>
    </row>
    <row r="25" spans="1:6">
      <c r="A25" s="1"/>
      <c r="B25" s="1"/>
      <c r="C25" s="1"/>
      <c r="D25" s="1"/>
      <c r="E25" s="1" t="s">
        <v>12</v>
      </c>
      <c r="F25" s="12">
        <v>400850</v>
      </c>
    </row>
  </sheetData>
  <mergeCells count="2">
    <mergeCell ref="A2:F2"/>
    <mergeCell ref="A1:F1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L45"/>
  <sheetViews>
    <sheetView workbookViewId="0">
      <selection activeCell="E16" sqref="E16"/>
    </sheetView>
  </sheetViews>
  <sheetFormatPr defaultRowHeight="15"/>
  <cols>
    <col min="2" max="2" width="28.42578125" customWidth="1"/>
    <col min="4" max="4" width="14.28515625" customWidth="1"/>
    <col min="7" max="7" width="9" customWidth="1"/>
    <col min="8" max="8" width="9.140625" hidden="1" customWidth="1"/>
    <col min="9" max="9" width="0.140625" customWidth="1"/>
    <col min="11" max="11" width="16.28515625" customWidth="1"/>
  </cols>
  <sheetData>
    <row r="1" spans="1:12">
      <c r="A1" s="19"/>
      <c r="B1" s="19" t="s">
        <v>109</v>
      </c>
      <c r="C1" s="19"/>
      <c r="D1" s="19" t="s">
        <v>50</v>
      </c>
      <c r="E1" s="19"/>
      <c r="F1" s="19"/>
      <c r="G1" s="19"/>
      <c r="H1" s="19"/>
      <c r="I1" s="19"/>
      <c r="J1" s="19"/>
      <c r="K1" s="19"/>
      <c r="L1" s="19"/>
    </row>
    <row r="2" spans="1:12">
      <c r="A2" s="19"/>
      <c r="B2" s="19" t="s">
        <v>110</v>
      </c>
      <c r="C2" s="19"/>
      <c r="D2" s="19"/>
      <c r="E2" s="19"/>
      <c r="F2" s="19"/>
      <c r="G2" s="19"/>
      <c r="H2" s="19"/>
      <c r="I2" s="19"/>
      <c r="J2" s="19"/>
      <c r="K2" s="19"/>
      <c r="L2" s="19"/>
    </row>
    <row r="3" spans="1:12">
      <c r="A3" s="19" t="s">
        <v>111</v>
      </c>
      <c r="B3" s="19" t="s">
        <v>112</v>
      </c>
      <c r="C3" s="19" t="s">
        <v>113</v>
      </c>
      <c r="D3" s="19" t="s">
        <v>113</v>
      </c>
      <c r="E3" s="19" t="s">
        <v>113</v>
      </c>
      <c r="F3" s="19"/>
      <c r="G3" s="19"/>
      <c r="H3" s="19"/>
      <c r="I3" s="19"/>
      <c r="J3" s="19"/>
      <c r="K3" s="19"/>
      <c r="L3" s="19"/>
    </row>
    <row r="4" spans="1:12">
      <c r="A4" s="19"/>
      <c r="B4" s="19" t="s">
        <v>50</v>
      </c>
      <c r="C4" s="19"/>
      <c r="D4" s="19" t="s">
        <v>50</v>
      </c>
      <c r="E4" s="19" t="s">
        <v>114</v>
      </c>
      <c r="F4" s="19"/>
      <c r="G4" s="19"/>
      <c r="H4" s="19"/>
      <c r="I4" s="19"/>
      <c r="J4" s="19" t="s">
        <v>50</v>
      </c>
      <c r="K4" s="19"/>
      <c r="L4" s="19"/>
    </row>
    <row r="5" spans="1:12">
      <c r="A5" s="19"/>
      <c r="B5" s="19" t="s">
        <v>58</v>
      </c>
      <c r="C5" s="19" t="s">
        <v>58</v>
      </c>
      <c r="D5" s="19" t="s">
        <v>58</v>
      </c>
      <c r="E5" s="19" t="s">
        <v>58</v>
      </c>
      <c r="F5" s="19" t="s">
        <v>58</v>
      </c>
      <c r="G5" s="19" t="s">
        <v>58</v>
      </c>
      <c r="H5" s="19" t="s">
        <v>58</v>
      </c>
      <c r="I5" s="19" t="s">
        <v>58</v>
      </c>
      <c r="J5" s="19" t="s">
        <v>58</v>
      </c>
      <c r="K5" s="19" t="s">
        <v>58</v>
      </c>
      <c r="L5" s="19" t="s">
        <v>58</v>
      </c>
    </row>
    <row r="6" spans="1:12">
      <c r="A6" s="19" t="s">
        <v>115</v>
      </c>
      <c r="B6" s="19" t="s">
        <v>116</v>
      </c>
      <c r="C6" s="19" t="s">
        <v>117</v>
      </c>
      <c r="D6" s="19" t="s">
        <v>118</v>
      </c>
      <c r="E6" s="19" t="s">
        <v>31</v>
      </c>
      <c r="F6" s="19" t="s">
        <v>119</v>
      </c>
      <c r="G6" s="19" t="s">
        <v>120</v>
      </c>
      <c r="H6" s="19" t="s">
        <v>121</v>
      </c>
      <c r="I6" s="19" t="s">
        <v>122</v>
      </c>
      <c r="J6" s="19" t="s">
        <v>123</v>
      </c>
      <c r="K6" s="19" t="s">
        <v>124</v>
      </c>
      <c r="L6" s="19"/>
    </row>
    <row r="7" spans="1:12">
      <c r="A7" s="19"/>
      <c r="B7" s="19"/>
      <c r="C7" s="19"/>
      <c r="D7" s="19"/>
      <c r="E7" s="19" t="s">
        <v>125</v>
      </c>
      <c r="F7" s="19" t="s">
        <v>123</v>
      </c>
      <c r="G7" s="19" t="s">
        <v>126</v>
      </c>
      <c r="H7" s="19" t="s">
        <v>127</v>
      </c>
      <c r="I7" s="19" t="s">
        <v>128</v>
      </c>
      <c r="J7" s="19" t="s">
        <v>129</v>
      </c>
      <c r="K7" s="19"/>
      <c r="L7" s="19"/>
    </row>
    <row r="8" spans="1:12">
      <c r="A8" s="19" t="s">
        <v>58</v>
      </c>
      <c r="B8" s="19" t="s">
        <v>58</v>
      </c>
      <c r="C8" s="19" t="s">
        <v>58</v>
      </c>
      <c r="D8" s="19" t="s">
        <v>58</v>
      </c>
      <c r="E8" s="19" t="s">
        <v>58</v>
      </c>
      <c r="F8" s="19" t="s">
        <v>58</v>
      </c>
      <c r="G8" s="19" t="s">
        <v>58</v>
      </c>
      <c r="H8" s="19" t="s">
        <v>130</v>
      </c>
      <c r="I8" s="19" t="s">
        <v>58</v>
      </c>
      <c r="J8" s="19" t="s">
        <v>58</v>
      </c>
      <c r="K8" s="19" t="s">
        <v>58</v>
      </c>
      <c r="L8" s="19" t="s">
        <v>58</v>
      </c>
    </row>
    <row r="9" spans="1:12">
      <c r="A9" s="19" t="s">
        <v>131</v>
      </c>
      <c r="B9" s="19" t="s">
        <v>132</v>
      </c>
      <c r="C9" s="19" t="s">
        <v>133</v>
      </c>
      <c r="D9" s="19" t="s">
        <v>134</v>
      </c>
      <c r="E9" s="19">
        <v>18</v>
      </c>
      <c r="F9" s="19">
        <v>433</v>
      </c>
      <c r="G9" s="19">
        <v>171.76</v>
      </c>
      <c r="H9" s="19"/>
      <c r="I9" s="19">
        <v>0</v>
      </c>
      <c r="J9" s="19">
        <v>604.76</v>
      </c>
      <c r="K9" s="19" t="s">
        <v>135</v>
      </c>
      <c r="L9" s="19">
        <v>684.6</v>
      </c>
    </row>
    <row r="10" spans="1:12">
      <c r="A10" s="19" t="s">
        <v>136</v>
      </c>
      <c r="B10" s="19" t="s">
        <v>137</v>
      </c>
      <c r="C10" s="19" t="s">
        <v>133</v>
      </c>
      <c r="D10" s="19" t="s">
        <v>134</v>
      </c>
      <c r="E10" s="19">
        <v>18</v>
      </c>
      <c r="F10" s="19">
        <v>624</v>
      </c>
      <c r="G10" s="19">
        <v>171.76</v>
      </c>
      <c r="H10" s="19"/>
      <c r="I10" s="19">
        <v>0</v>
      </c>
      <c r="J10" s="19">
        <v>795.76</v>
      </c>
      <c r="K10" s="19" t="s">
        <v>138</v>
      </c>
      <c r="L10" s="19">
        <v>639.45000000000005</v>
      </c>
    </row>
    <row r="11" spans="1:12">
      <c r="A11" s="19" t="s">
        <v>139</v>
      </c>
      <c r="B11" s="19" t="s">
        <v>140</v>
      </c>
      <c r="C11" s="19" t="s">
        <v>133</v>
      </c>
      <c r="D11" s="19" t="s">
        <v>134</v>
      </c>
      <c r="E11" s="19">
        <v>18</v>
      </c>
      <c r="F11" s="19">
        <v>709.33</v>
      </c>
      <c r="G11" s="19">
        <v>171.76</v>
      </c>
      <c r="H11" s="19"/>
      <c r="I11" s="19">
        <v>0</v>
      </c>
      <c r="J11" s="19">
        <v>881.09</v>
      </c>
      <c r="K11" s="19" t="s">
        <v>141</v>
      </c>
      <c r="L11" s="19">
        <v>447.3</v>
      </c>
    </row>
    <row r="12" spans="1:12">
      <c r="A12" s="19" t="s">
        <v>142</v>
      </c>
      <c r="B12" s="19" t="s">
        <v>143</v>
      </c>
      <c r="C12" s="19" t="s">
        <v>133</v>
      </c>
      <c r="D12" s="19" t="s">
        <v>134</v>
      </c>
      <c r="E12" s="19">
        <v>18</v>
      </c>
      <c r="F12" s="19">
        <v>931</v>
      </c>
      <c r="G12" s="19">
        <v>171.76</v>
      </c>
      <c r="H12" s="19"/>
      <c r="I12" s="19">
        <v>0</v>
      </c>
      <c r="J12" s="19">
        <v>1102.76</v>
      </c>
      <c r="K12" s="19" t="s">
        <v>144</v>
      </c>
      <c r="L12" s="19">
        <v>386.4</v>
      </c>
    </row>
    <row r="13" spans="1:12">
      <c r="A13" s="19" t="s">
        <v>145</v>
      </c>
      <c r="B13" s="19" t="s">
        <v>146</v>
      </c>
      <c r="C13" s="19" t="s">
        <v>133</v>
      </c>
      <c r="D13" s="19" t="s">
        <v>147</v>
      </c>
      <c r="E13" s="19">
        <v>18</v>
      </c>
      <c r="F13" s="19">
        <v>1266</v>
      </c>
      <c r="G13" s="19">
        <v>171.76</v>
      </c>
      <c r="H13" s="19"/>
      <c r="I13" s="19">
        <v>0</v>
      </c>
      <c r="J13" s="19">
        <v>1437.76</v>
      </c>
      <c r="K13" s="19" t="s">
        <v>148</v>
      </c>
      <c r="L13" s="19">
        <v>548.1</v>
      </c>
    </row>
    <row r="14" spans="1:12">
      <c r="A14" s="19" t="s">
        <v>149</v>
      </c>
      <c r="B14" s="19" t="s">
        <v>150</v>
      </c>
      <c r="C14" s="19" t="s">
        <v>133</v>
      </c>
      <c r="D14" s="19" t="s">
        <v>134</v>
      </c>
      <c r="E14" s="19">
        <v>18</v>
      </c>
      <c r="F14" s="19">
        <v>1364</v>
      </c>
      <c r="G14" s="19">
        <v>171.76</v>
      </c>
      <c r="H14" s="19"/>
      <c r="I14" s="19">
        <v>0</v>
      </c>
      <c r="J14" s="19">
        <v>1535.76</v>
      </c>
      <c r="K14" s="19" t="s">
        <v>151</v>
      </c>
      <c r="L14" s="19">
        <v>530.25</v>
      </c>
    </row>
    <row r="15" spans="1:12">
      <c r="A15" s="19" t="s">
        <v>152</v>
      </c>
      <c r="B15" s="19" t="s">
        <v>153</v>
      </c>
      <c r="C15" s="19" t="s">
        <v>133</v>
      </c>
      <c r="D15" s="19" t="s">
        <v>134</v>
      </c>
      <c r="E15" s="19">
        <v>18</v>
      </c>
      <c r="F15" s="19">
        <v>980</v>
      </c>
      <c r="G15" s="19">
        <v>171.76</v>
      </c>
      <c r="H15" s="19"/>
      <c r="I15" s="19">
        <v>0</v>
      </c>
      <c r="J15" s="19">
        <v>1151.76</v>
      </c>
      <c r="K15" s="19" t="s">
        <v>154</v>
      </c>
      <c r="L15" s="19">
        <v>594.29999999999995</v>
      </c>
    </row>
    <row r="16" spans="1:12">
      <c r="A16" s="19" t="s">
        <v>155</v>
      </c>
      <c r="B16" s="19" t="s">
        <v>156</v>
      </c>
      <c r="C16" s="19" t="s">
        <v>133</v>
      </c>
      <c r="D16" s="19" t="s">
        <v>157</v>
      </c>
      <c r="E16" s="19">
        <v>35</v>
      </c>
      <c r="F16" s="19">
        <v>1250</v>
      </c>
      <c r="G16" s="19">
        <v>302</v>
      </c>
      <c r="H16" s="19"/>
      <c r="I16" s="19">
        <v>0</v>
      </c>
      <c r="J16" s="19">
        <v>1552</v>
      </c>
      <c r="K16" s="19" t="s">
        <v>158</v>
      </c>
      <c r="L16" s="19">
        <v>576.45000000000005</v>
      </c>
    </row>
    <row r="17" spans="1:12">
      <c r="A17" s="19" t="s">
        <v>159</v>
      </c>
      <c r="B17" s="19" t="s">
        <v>160</v>
      </c>
      <c r="C17" s="19" t="s">
        <v>133</v>
      </c>
      <c r="D17" s="19" t="s">
        <v>157</v>
      </c>
      <c r="E17" s="19">
        <v>35</v>
      </c>
      <c r="F17" s="19">
        <v>1250</v>
      </c>
      <c r="G17" s="19">
        <v>302</v>
      </c>
      <c r="H17" s="19"/>
      <c r="I17" s="19">
        <v>0</v>
      </c>
      <c r="J17" s="19">
        <v>1552</v>
      </c>
      <c r="K17" s="19" t="s">
        <v>161</v>
      </c>
      <c r="L17" s="19">
        <v>604.79999999999995</v>
      </c>
    </row>
    <row r="18" spans="1:12">
      <c r="A18" s="19" t="s">
        <v>162</v>
      </c>
      <c r="B18" s="19" t="s">
        <v>163</v>
      </c>
      <c r="C18" s="19" t="s">
        <v>164</v>
      </c>
      <c r="D18" s="19" t="s">
        <v>165</v>
      </c>
      <c r="E18" s="19">
        <v>21</v>
      </c>
      <c r="F18" s="19">
        <v>5385</v>
      </c>
      <c r="G18" s="19">
        <v>166.13</v>
      </c>
      <c r="H18" s="19"/>
      <c r="I18" s="19">
        <v>0</v>
      </c>
      <c r="J18" s="19">
        <v>5551.13</v>
      </c>
      <c r="K18" s="19" t="s">
        <v>166</v>
      </c>
      <c r="L18" s="19">
        <v>588</v>
      </c>
    </row>
    <row r="19" spans="1:12">
      <c r="A19" s="19" t="s">
        <v>167</v>
      </c>
      <c r="B19" s="19" t="s">
        <v>168</v>
      </c>
      <c r="C19" s="19" t="s">
        <v>53</v>
      </c>
      <c r="D19" s="19" t="s">
        <v>165</v>
      </c>
      <c r="E19" s="19">
        <v>21</v>
      </c>
      <c r="F19" s="19">
        <v>666</v>
      </c>
      <c r="G19" s="19">
        <v>135.16</v>
      </c>
      <c r="H19" s="19"/>
      <c r="I19" s="19">
        <v>0</v>
      </c>
      <c r="J19" s="19">
        <v>801.16</v>
      </c>
      <c r="K19" s="19" t="s">
        <v>169</v>
      </c>
      <c r="L19" s="19">
        <v>669.9</v>
      </c>
    </row>
    <row r="20" spans="1:12">
      <c r="A20" s="19" t="s">
        <v>170</v>
      </c>
      <c r="B20" s="19" t="s">
        <v>171</v>
      </c>
      <c r="C20" s="19" t="s">
        <v>53</v>
      </c>
      <c r="D20" s="19" t="s">
        <v>165</v>
      </c>
      <c r="E20" s="19">
        <v>21</v>
      </c>
      <c r="F20" s="19">
        <v>742</v>
      </c>
      <c r="G20" s="19">
        <v>135.16</v>
      </c>
      <c r="H20" s="19"/>
      <c r="I20" s="19">
        <v>0</v>
      </c>
      <c r="J20" s="19">
        <v>877.16</v>
      </c>
      <c r="K20" s="19" t="s">
        <v>172</v>
      </c>
      <c r="L20" s="19">
        <v>639.45000000000005</v>
      </c>
    </row>
    <row r="21" spans="1:12">
      <c r="A21" s="19" t="s">
        <v>173</v>
      </c>
      <c r="B21" s="19" t="s">
        <v>174</v>
      </c>
      <c r="C21" s="19" t="s">
        <v>164</v>
      </c>
      <c r="D21" s="19" t="s">
        <v>175</v>
      </c>
      <c r="E21" s="19">
        <v>0</v>
      </c>
      <c r="F21" s="19">
        <v>15487</v>
      </c>
      <c r="G21" s="19">
        <v>0</v>
      </c>
      <c r="H21" s="19"/>
      <c r="I21" s="19">
        <v>0</v>
      </c>
      <c r="J21" s="19">
        <v>15487</v>
      </c>
      <c r="K21" s="19" t="s">
        <v>176</v>
      </c>
      <c r="L21" s="19">
        <v>526.04999999999995</v>
      </c>
    </row>
    <row r="22" spans="1:12">
      <c r="A22" s="19" t="s">
        <v>177</v>
      </c>
      <c r="B22" s="19" t="s">
        <v>178</v>
      </c>
      <c r="C22" s="19" t="s">
        <v>133</v>
      </c>
      <c r="D22" s="19" t="s">
        <v>175</v>
      </c>
      <c r="E22" s="19"/>
      <c r="F22" s="19">
        <v>1272</v>
      </c>
      <c r="G22" s="19"/>
      <c r="H22" s="19"/>
      <c r="I22" s="19">
        <v>0</v>
      </c>
      <c r="J22" s="19">
        <v>1272</v>
      </c>
      <c r="K22" s="19" t="s">
        <v>179</v>
      </c>
      <c r="L22" s="19">
        <v>507.15</v>
      </c>
    </row>
    <row r="23" spans="1:12">
      <c r="A23" s="19" t="s">
        <v>180</v>
      </c>
      <c r="B23" s="19" t="s">
        <v>181</v>
      </c>
      <c r="C23" s="19" t="s">
        <v>133</v>
      </c>
      <c r="D23" s="19" t="s">
        <v>175</v>
      </c>
      <c r="E23" s="19">
        <v>17</v>
      </c>
      <c r="F23" s="19">
        <v>937</v>
      </c>
      <c r="G23" s="19">
        <v>112</v>
      </c>
      <c r="H23" s="19"/>
      <c r="I23" s="19">
        <v>0</v>
      </c>
      <c r="J23" s="19">
        <v>1049</v>
      </c>
      <c r="K23" s="19" t="s">
        <v>182</v>
      </c>
      <c r="L23" s="19">
        <v>527.1</v>
      </c>
    </row>
    <row r="24" spans="1:12">
      <c r="A24" s="19" t="s">
        <v>183</v>
      </c>
      <c r="B24" s="19" t="s">
        <v>184</v>
      </c>
      <c r="C24" s="19" t="s">
        <v>133</v>
      </c>
      <c r="D24" s="19" t="s">
        <v>185</v>
      </c>
      <c r="E24" s="19">
        <v>0</v>
      </c>
      <c r="F24" s="19">
        <v>34300</v>
      </c>
      <c r="G24" s="19">
        <v>0</v>
      </c>
      <c r="H24" s="19"/>
      <c r="I24" s="19">
        <v>0</v>
      </c>
      <c r="J24" s="19">
        <v>34300</v>
      </c>
      <c r="K24" s="19" t="s">
        <v>186</v>
      </c>
      <c r="L24" s="19">
        <v>79.489999999999995</v>
      </c>
    </row>
    <row r="25" spans="1:12">
      <c r="A25" s="19" t="s">
        <v>187</v>
      </c>
      <c r="B25" s="19" t="s">
        <v>188</v>
      </c>
      <c r="C25" s="19" t="s">
        <v>133</v>
      </c>
      <c r="D25" s="19" t="s">
        <v>185</v>
      </c>
      <c r="E25" s="19">
        <v>0</v>
      </c>
      <c r="F25" s="19">
        <v>39400</v>
      </c>
      <c r="G25" s="19">
        <v>0</v>
      </c>
      <c r="H25" s="19"/>
      <c r="I25" s="19">
        <v>0</v>
      </c>
      <c r="J25" s="19">
        <v>39400</v>
      </c>
      <c r="K25" s="19" t="s">
        <v>189</v>
      </c>
      <c r="L25" s="19">
        <v>64.58</v>
      </c>
    </row>
    <row r="26" spans="1:12">
      <c r="A26" s="19" t="s">
        <v>190</v>
      </c>
      <c r="B26" s="19" t="s">
        <v>191</v>
      </c>
      <c r="C26" s="19" t="s">
        <v>133</v>
      </c>
      <c r="D26" s="19" t="s">
        <v>185</v>
      </c>
      <c r="E26" s="19">
        <v>0</v>
      </c>
      <c r="F26" s="19">
        <v>111600</v>
      </c>
      <c r="G26" s="19">
        <v>0</v>
      </c>
      <c r="H26" s="19"/>
      <c r="I26" s="19">
        <v>0</v>
      </c>
      <c r="J26" s="19">
        <v>111600</v>
      </c>
      <c r="K26" s="19" t="s">
        <v>192</v>
      </c>
      <c r="L26" s="19">
        <v>47.88</v>
      </c>
    </row>
    <row r="27" spans="1:12">
      <c r="A27" s="19" t="s">
        <v>193</v>
      </c>
      <c r="B27" s="19" t="s">
        <v>194</v>
      </c>
      <c r="C27" s="19" t="s">
        <v>133</v>
      </c>
      <c r="D27" s="19" t="s">
        <v>185</v>
      </c>
      <c r="E27" s="19">
        <v>0</v>
      </c>
      <c r="F27" s="19">
        <v>99400</v>
      </c>
      <c r="G27" s="19">
        <v>0</v>
      </c>
      <c r="H27" s="19"/>
      <c r="I27" s="19">
        <v>0</v>
      </c>
      <c r="J27" s="19">
        <v>99400</v>
      </c>
      <c r="K27" s="19" t="s">
        <v>195</v>
      </c>
      <c r="L27" s="19">
        <v>23.52</v>
      </c>
    </row>
    <row r="28" spans="1:12">
      <c r="A28" s="19" t="s">
        <v>196</v>
      </c>
      <c r="B28" s="19" t="s">
        <v>197</v>
      </c>
      <c r="C28" s="19" t="s">
        <v>133</v>
      </c>
      <c r="D28" s="19" t="s">
        <v>185</v>
      </c>
      <c r="E28" s="19">
        <v>0</v>
      </c>
      <c r="F28" s="19">
        <v>95000</v>
      </c>
      <c r="G28" s="19">
        <v>0</v>
      </c>
      <c r="H28" s="19"/>
      <c r="I28" s="19">
        <v>0</v>
      </c>
      <c r="J28" s="19">
        <v>95000</v>
      </c>
      <c r="K28" s="19" t="s">
        <v>198</v>
      </c>
      <c r="L28" s="19">
        <v>26.78</v>
      </c>
    </row>
    <row r="29" spans="1:12">
      <c r="A29" s="19" t="s">
        <v>199</v>
      </c>
      <c r="B29" s="19" t="s">
        <v>200</v>
      </c>
      <c r="C29" s="19" t="s">
        <v>164</v>
      </c>
      <c r="D29" s="19" t="s">
        <v>165</v>
      </c>
      <c r="E29" s="19">
        <v>21</v>
      </c>
      <c r="F29" s="19">
        <v>4055</v>
      </c>
      <c r="G29" s="19">
        <v>166.13</v>
      </c>
      <c r="H29" s="19"/>
      <c r="I29" s="19">
        <v>0</v>
      </c>
      <c r="J29" s="19">
        <v>4221.13</v>
      </c>
      <c r="K29" s="19" t="s">
        <v>201</v>
      </c>
      <c r="L29" s="19">
        <v>76.760000000000005</v>
      </c>
    </row>
    <row r="30" spans="1:12">
      <c r="A30" s="19" t="s">
        <v>202</v>
      </c>
      <c r="B30" s="19" t="s">
        <v>203</v>
      </c>
      <c r="C30" s="19" t="s">
        <v>164</v>
      </c>
      <c r="D30" s="19" t="s">
        <v>185</v>
      </c>
      <c r="E30" s="19"/>
      <c r="F30" s="19">
        <v>11445</v>
      </c>
      <c r="G30" s="19"/>
      <c r="H30" s="19"/>
      <c r="I30" s="19">
        <v>0</v>
      </c>
      <c r="J30" s="19">
        <v>11445</v>
      </c>
      <c r="K30" s="19" t="s">
        <v>204</v>
      </c>
      <c r="L30" s="19">
        <v>1055.25</v>
      </c>
    </row>
    <row r="31" spans="1:12">
      <c r="A31" s="19" t="s">
        <v>205</v>
      </c>
      <c r="B31" s="19" t="s">
        <v>206</v>
      </c>
      <c r="C31" s="19" t="s">
        <v>207</v>
      </c>
      <c r="D31" s="19" t="s">
        <v>185</v>
      </c>
      <c r="E31" s="19">
        <v>0</v>
      </c>
      <c r="F31" s="19">
        <v>5750</v>
      </c>
      <c r="G31" s="19">
        <v>0</v>
      </c>
      <c r="H31" s="19"/>
      <c r="I31" s="19"/>
      <c r="J31" s="19">
        <v>5750</v>
      </c>
      <c r="K31" s="19" t="s">
        <v>208</v>
      </c>
      <c r="L31" s="19">
        <v>879.9</v>
      </c>
    </row>
    <row r="32" spans="1:12">
      <c r="A32" s="19" t="s">
        <v>209</v>
      </c>
      <c r="B32" s="19" t="s">
        <v>210</v>
      </c>
      <c r="C32" s="19" t="s">
        <v>207</v>
      </c>
      <c r="D32" s="19" t="s">
        <v>175</v>
      </c>
      <c r="E32" s="19">
        <v>0</v>
      </c>
      <c r="F32" s="19">
        <v>45000</v>
      </c>
      <c r="G32" s="19">
        <v>0</v>
      </c>
      <c r="H32" s="19"/>
      <c r="I32" s="19">
        <v>0</v>
      </c>
      <c r="J32" s="19">
        <v>45000</v>
      </c>
      <c r="K32" s="19" t="s">
        <v>211</v>
      </c>
      <c r="L32" s="19">
        <v>984.9</v>
      </c>
    </row>
    <row r="33" spans="1:12">
      <c r="A33" s="22" t="s">
        <v>212</v>
      </c>
      <c r="B33" s="19" t="s">
        <v>213</v>
      </c>
      <c r="C33" s="19" t="s">
        <v>207</v>
      </c>
      <c r="D33" s="19" t="s">
        <v>175</v>
      </c>
      <c r="E33" s="19">
        <v>0</v>
      </c>
      <c r="F33" s="19">
        <v>45000</v>
      </c>
      <c r="G33" s="19">
        <v>0</v>
      </c>
      <c r="H33" s="19"/>
      <c r="I33" s="19">
        <v>0</v>
      </c>
      <c r="J33" s="19">
        <v>45000</v>
      </c>
      <c r="K33" s="19" t="s">
        <v>214</v>
      </c>
      <c r="L33" s="19">
        <v>9381.75</v>
      </c>
    </row>
    <row r="34" spans="1:12">
      <c r="A34" s="22" t="s">
        <v>215</v>
      </c>
      <c r="B34" s="19" t="s">
        <v>216</v>
      </c>
      <c r="C34" s="19" t="s">
        <v>164</v>
      </c>
      <c r="D34" s="19" t="s">
        <v>165</v>
      </c>
      <c r="E34" s="19"/>
      <c r="F34" s="19">
        <v>4055</v>
      </c>
      <c r="G34" s="19">
        <v>166.13</v>
      </c>
      <c r="H34" s="19"/>
      <c r="I34" s="19">
        <v>0</v>
      </c>
      <c r="J34" s="19">
        <v>4221.13</v>
      </c>
      <c r="K34" s="19" t="s">
        <v>217</v>
      </c>
      <c r="L34" s="19">
        <v>823.2</v>
      </c>
    </row>
    <row r="35" spans="1:12">
      <c r="A35" s="19" t="s">
        <v>218</v>
      </c>
      <c r="B35" s="19" t="s">
        <v>219</v>
      </c>
      <c r="C35" s="19" t="s">
        <v>133</v>
      </c>
      <c r="D35" s="19" t="s">
        <v>134</v>
      </c>
      <c r="E35" s="19">
        <v>18</v>
      </c>
      <c r="F35" s="19">
        <v>835</v>
      </c>
      <c r="G35" s="19">
        <v>171.76</v>
      </c>
      <c r="H35" s="19"/>
      <c r="I35" s="19"/>
      <c r="J35" s="19">
        <v>1006.76</v>
      </c>
      <c r="K35" s="19" t="s">
        <v>220</v>
      </c>
      <c r="L35" s="19">
        <v>735</v>
      </c>
    </row>
    <row r="36" spans="1:12">
      <c r="A36" s="19" t="s">
        <v>221</v>
      </c>
      <c r="B36" s="19" t="s">
        <v>222</v>
      </c>
      <c r="C36" s="19" t="s">
        <v>133</v>
      </c>
      <c r="D36" s="19" t="s">
        <v>134</v>
      </c>
      <c r="E36" s="19">
        <v>18</v>
      </c>
      <c r="F36" s="19">
        <v>941</v>
      </c>
      <c r="G36" s="19">
        <v>171.76</v>
      </c>
      <c r="H36" s="19"/>
      <c r="I36" s="19">
        <v>0</v>
      </c>
      <c r="J36" s="19">
        <v>1112.76</v>
      </c>
      <c r="K36" s="19" t="s">
        <v>223</v>
      </c>
      <c r="L36" s="19">
        <v>114.35</v>
      </c>
    </row>
    <row r="37" spans="1:12">
      <c r="A37" s="19" t="s">
        <v>224</v>
      </c>
      <c r="B37" s="19" t="s">
        <v>225</v>
      </c>
      <c r="C37" s="19" t="s">
        <v>133</v>
      </c>
      <c r="D37" s="19" t="s">
        <v>134</v>
      </c>
      <c r="E37" s="19">
        <v>18</v>
      </c>
      <c r="F37" s="19">
        <v>795.75</v>
      </c>
      <c r="G37" s="19">
        <v>171.76</v>
      </c>
      <c r="H37" s="19"/>
      <c r="I37" s="19">
        <v>0</v>
      </c>
      <c r="J37" s="19">
        <v>967.51</v>
      </c>
      <c r="K37" s="19" t="s">
        <v>226</v>
      </c>
      <c r="L37" s="19">
        <v>576.45000000000005</v>
      </c>
    </row>
    <row r="38" spans="1:12">
      <c r="A38" s="19" t="s">
        <v>227</v>
      </c>
      <c r="B38" s="19" t="s">
        <v>228</v>
      </c>
      <c r="C38" s="19" t="s">
        <v>133</v>
      </c>
      <c r="D38" s="19" t="s">
        <v>229</v>
      </c>
      <c r="E38" s="19">
        <v>20</v>
      </c>
      <c r="F38" s="19">
        <v>210</v>
      </c>
      <c r="G38" s="19">
        <v>189.2</v>
      </c>
      <c r="H38" s="19"/>
      <c r="I38" s="19">
        <v>0</v>
      </c>
      <c r="J38" s="19">
        <v>399.2</v>
      </c>
      <c r="K38" s="19" t="s">
        <v>230</v>
      </c>
      <c r="L38" s="19">
        <v>594.29999999999995</v>
      </c>
    </row>
    <row r="39" spans="1:12">
      <c r="A39" s="19">
        <v>31</v>
      </c>
      <c r="B39" s="19" t="s">
        <v>231</v>
      </c>
      <c r="C39" s="19" t="s">
        <v>133</v>
      </c>
      <c r="D39" s="19"/>
      <c r="E39" s="19">
        <v>40</v>
      </c>
      <c r="F39" s="19">
        <v>157</v>
      </c>
      <c r="G39" s="19">
        <v>339.6</v>
      </c>
      <c r="H39" s="19"/>
      <c r="I39" s="19">
        <v>0</v>
      </c>
      <c r="J39" s="19">
        <v>496.6</v>
      </c>
      <c r="K39" s="19" t="s">
        <v>232</v>
      </c>
      <c r="L39" s="19">
        <v>51.24</v>
      </c>
    </row>
    <row r="40" spans="1:12">
      <c r="A40" s="19" t="s">
        <v>58</v>
      </c>
      <c r="B40" s="19" t="s">
        <v>58</v>
      </c>
      <c r="C40" s="19" t="s">
        <v>58</v>
      </c>
      <c r="D40" s="19" t="s">
        <v>58</v>
      </c>
      <c r="E40" s="19" t="s">
        <v>58</v>
      </c>
      <c r="F40" s="19" t="s">
        <v>58</v>
      </c>
      <c r="G40" s="19" t="s">
        <v>58</v>
      </c>
      <c r="H40" s="19" t="s">
        <v>58</v>
      </c>
      <c r="I40" s="19" t="s">
        <v>58</v>
      </c>
      <c r="J40" s="19" t="s">
        <v>58</v>
      </c>
      <c r="K40" s="19" t="s">
        <v>58</v>
      </c>
      <c r="L40" s="19">
        <v>0</v>
      </c>
    </row>
    <row r="41" spans="1:12">
      <c r="A41" s="19"/>
      <c r="B41" s="19" t="s">
        <v>233</v>
      </c>
      <c r="C41" s="19" t="s">
        <v>164</v>
      </c>
      <c r="D41" s="19" t="s">
        <v>147</v>
      </c>
      <c r="E41" s="19">
        <v>10</v>
      </c>
      <c r="F41" s="19">
        <v>6220</v>
      </c>
      <c r="G41" s="19">
        <v>143.30000000000001</v>
      </c>
      <c r="H41" s="19">
        <v>0</v>
      </c>
      <c r="I41" s="19">
        <v>0</v>
      </c>
      <c r="J41" s="19">
        <v>6363.3</v>
      </c>
      <c r="K41" s="19"/>
      <c r="L41" s="19">
        <v>0</v>
      </c>
    </row>
    <row r="42" spans="1:12">
      <c r="A42" s="19"/>
      <c r="B42" s="19" t="s">
        <v>234</v>
      </c>
      <c r="C42" s="19" t="s">
        <v>164</v>
      </c>
      <c r="D42" s="19" t="s">
        <v>147</v>
      </c>
      <c r="E42" s="19">
        <v>10</v>
      </c>
      <c r="F42" s="19">
        <v>6405</v>
      </c>
      <c r="G42" s="19">
        <v>143.30000000000001</v>
      </c>
      <c r="H42" s="19">
        <v>0</v>
      </c>
      <c r="I42" s="19">
        <v>0</v>
      </c>
      <c r="J42" s="19">
        <v>6548.3</v>
      </c>
      <c r="K42" s="19"/>
      <c r="L42" s="19">
        <v>0</v>
      </c>
    </row>
    <row r="43" spans="1:12">
      <c r="A43" s="19"/>
      <c r="B43" s="19" t="s">
        <v>235</v>
      </c>
      <c r="C43" s="19" t="s">
        <v>13</v>
      </c>
      <c r="D43" s="19" t="s">
        <v>134</v>
      </c>
      <c r="E43" s="19">
        <v>18</v>
      </c>
      <c r="F43" s="19">
        <v>119</v>
      </c>
      <c r="G43" s="19">
        <v>118</v>
      </c>
      <c r="H43" s="19">
        <v>0</v>
      </c>
      <c r="I43" s="19">
        <v>0</v>
      </c>
      <c r="J43" s="19">
        <v>237</v>
      </c>
      <c r="K43" s="19"/>
      <c r="L43" s="19">
        <v>0</v>
      </c>
    </row>
    <row r="44" spans="1:12">
      <c r="A44" s="19"/>
      <c r="B44" s="19" t="s">
        <v>236</v>
      </c>
      <c r="C44" s="19" t="s">
        <v>13</v>
      </c>
      <c r="D44" s="19" t="s">
        <v>134</v>
      </c>
      <c r="E44" s="19">
        <v>18</v>
      </c>
      <c r="F44" s="19">
        <v>780.5</v>
      </c>
      <c r="G44" s="19">
        <v>171.76</v>
      </c>
      <c r="H44" s="19">
        <v>0</v>
      </c>
      <c r="I44" s="19">
        <v>0</v>
      </c>
      <c r="J44" s="19">
        <v>952.26</v>
      </c>
      <c r="K44" s="19"/>
      <c r="L44" s="19">
        <v>0</v>
      </c>
    </row>
    <row r="45" spans="1:12">
      <c r="A45" s="19"/>
      <c r="B45" s="19" t="s">
        <v>237</v>
      </c>
      <c r="C45" s="19" t="s">
        <v>13</v>
      </c>
      <c r="D45" s="19" t="s">
        <v>147</v>
      </c>
      <c r="E45" s="19">
        <v>10</v>
      </c>
      <c r="F45" s="19">
        <v>6220</v>
      </c>
      <c r="G45" s="19">
        <v>143.30000000000001</v>
      </c>
      <c r="H45" s="19"/>
      <c r="I45" s="19"/>
      <c r="J45" s="19">
        <v>6363.3</v>
      </c>
      <c r="K45" s="19"/>
      <c r="L45" s="19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H22"/>
  <sheetViews>
    <sheetView tabSelected="1" workbookViewId="0">
      <selection sqref="A1:F1"/>
    </sheetView>
  </sheetViews>
  <sheetFormatPr defaultRowHeight="15"/>
  <cols>
    <col min="2" max="2" width="12.42578125" customWidth="1"/>
    <col min="3" max="3" width="31.140625" customWidth="1"/>
    <col min="4" max="4" width="16" customWidth="1"/>
    <col min="5" max="5" width="12.42578125" customWidth="1"/>
    <col min="6" max="6" width="14.5703125" customWidth="1"/>
    <col min="8" max="8" width="11" customWidth="1"/>
  </cols>
  <sheetData>
    <row r="1" spans="1:6" ht="20.25">
      <c r="A1" s="71" t="s">
        <v>338</v>
      </c>
      <c r="B1" s="71"/>
      <c r="C1" s="71"/>
      <c r="D1" s="71"/>
      <c r="E1" s="71"/>
      <c r="F1" s="71"/>
    </row>
    <row r="2" spans="1:6" ht="57.75" customHeight="1">
      <c r="A2" s="72" t="s">
        <v>26</v>
      </c>
      <c r="B2" s="72"/>
      <c r="C2" s="72"/>
      <c r="D2" s="72"/>
      <c r="E2" s="72"/>
      <c r="F2" s="72"/>
    </row>
    <row r="3" spans="1:6" ht="18">
      <c r="A3" s="47" t="s">
        <v>339</v>
      </c>
      <c r="B3" s="47" t="s">
        <v>28</v>
      </c>
      <c r="C3" s="47" t="s">
        <v>340</v>
      </c>
      <c r="D3" s="47" t="s">
        <v>29</v>
      </c>
      <c r="E3" s="47" t="s">
        <v>341</v>
      </c>
      <c r="F3" s="47" t="s">
        <v>342</v>
      </c>
    </row>
    <row r="4" spans="1:6" ht="18">
      <c r="A4" s="48"/>
      <c r="B4" s="48"/>
      <c r="C4" s="48"/>
      <c r="D4" s="73" t="s">
        <v>343</v>
      </c>
      <c r="E4" s="73"/>
      <c r="F4" s="73"/>
    </row>
    <row r="5" spans="1:6" ht="18">
      <c r="A5" s="49">
        <v>1</v>
      </c>
      <c r="B5" s="50">
        <v>1</v>
      </c>
      <c r="C5" s="51" t="s">
        <v>9</v>
      </c>
      <c r="D5" s="50">
        <f>'3rd mile abs'!F18</f>
        <v>54063.999000000003</v>
      </c>
      <c r="E5" s="52" t="s">
        <v>344</v>
      </c>
      <c r="F5" s="50">
        <f t="shared" ref="F5:F12" si="0">D5*B5</f>
        <v>54063.999000000003</v>
      </c>
    </row>
    <row r="6" spans="1:6" ht="18">
      <c r="A6" s="49">
        <v>2</v>
      </c>
      <c r="B6" s="50">
        <v>1</v>
      </c>
      <c r="C6" s="51" t="s">
        <v>348</v>
      </c>
      <c r="D6" s="50">
        <f>'mill abs'!F24</f>
        <v>30878.73675</v>
      </c>
      <c r="E6" s="52"/>
      <c r="F6" s="50">
        <f t="shared" si="0"/>
        <v>30878.73675</v>
      </c>
    </row>
    <row r="7" spans="1:6" ht="18">
      <c r="A7" s="49">
        <v>3</v>
      </c>
      <c r="B7" s="50">
        <v>1</v>
      </c>
      <c r="C7" s="51" t="s">
        <v>349</v>
      </c>
      <c r="D7" s="50">
        <f>'Admin abs'!F15</f>
        <v>21118.5452</v>
      </c>
      <c r="E7" s="52"/>
      <c r="F7" s="50">
        <f t="shared" si="0"/>
        <v>21118.5452</v>
      </c>
    </row>
    <row r="8" spans="1:6" ht="18">
      <c r="A8" s="49">
        <v>4</v>
      </c>
      <c r="B8" s="50">
        <v>1</v>
      </c>
      <c r="C8" s="51" t="s">
        <v>11</v>
      </c>
      <c r="D8" s="50">
        <f>'DPO Abs'!F16</f>
        <v>54459.964449999999</v>
      </c>
      <c r="E8" s="52"/>
      <c r="F8" s="50">
        <f t="shared" si="0"/>
        <v>54459.964449999999</v>
      </c>
    </row>
    <row r="9" spans="1:6" ht="18">
      <c r="A9" s="49">
        <v>5</v>
      </c>
      <c r="B9" s="50">
        <v>1</v>
      </c>
      <c r="C9" s="51" t="s">
        <v>250</v>
      </c>
      <c r="D9" s="50">
        <f>'Central Abs'!F16</f>
        <v>90688.749249999993</v>
      </c>
      <c r="E9" s="52"/>
      <c r="F9" s="50">
        <f t="shared" si="0"/>
        <v>90688.749249999993</v>
      </c>
    </row>
    <row r="10" spans="1:6" ht="36">
      <c r="A10" s="49">
        <v>6</v>
      </c>
      <c r="B10" s="50">
        <v>1</v>
      </c>
      <c r="C10" s="51" t="s">
        <v>350</v>
      </c>
      <c r="D10" s="50">
        <f>'Thala Abs'!F16</f>
        <v>24237.311699999998</v>
      </c>
      <c r="E10" s="52"/>
      <c r="F10" s="50">
        <f t="shared" si="0"/>
        <v>24237.311699999998</v>
      </c>
    </row>
    <row r="11" spans="1:6" ht="36">
      <c r="A11" s="49">
        <v>7</v>
      </c>
      <c r="B11" s="50">
        <v>1</v>
      </c>
      <c r="C11" s="51" t="s">
        <v>258</v>
      </c>
      <c r="D11" s="50">
        <f>'Tharuvai Abs'!F22</f>
        <v>49687.013749999998</v>
      </c>
      <c r="E11" s="52"/>
      <c r="F11" s="50">
        <f t="shared" si="0"/>
        <v>49687.013749999998</v>
      </c>
    </row>
    <row r="12" spans="1:6" ht="36">
      <c r="A12" s="49">
        <v>8</v>
      </c>
      <c r="B12" s="50">
        <v>1</v>
      </c>
      <c r="C12" s="51" t="s">
        <v>351</v>
      </c>
      <c r="D12" s="50">
        <f>'Puduko Abs'!F16</f>
        <v>14333.172859999999</v>
      </c>
      <c r="E12" s="52"/>
      <c r="F12" s="50">
        <f t="shared" si="0"/>
        <v>14333.172859999999</v>
      </c>
    </row>
    <row r="13" spans="1:6" ht="18">
      <c r="A13" s="53"/>
      <c r="B13" s="54"/>
      <c r="C13" s="74" t="s">
        <v>345</v>
      </c>
      <c r="D13" s="74"/>
      <c r="E13" s="74"/>
      <c r="F13" s="55">
        <f>SUM(F5:F12)</f>
        <v>339467.49296</v>
      </c>
    </row>
    <row r="14" spans="1:6" ht="18.75">
      <c r="A14" s="56">
        <v>8</v>
      </c>
      <c r="B14" s="54"/>
      <c r="C14" s="57" t="s">
        <v>104</v>
      </c>
      <c r="D14" s="76" t="s">
        <v>346</v>
      </c>
      <c r="E14" s="76"/>
      <c r="F14" s="50">
        <f>F13*6%</f>
        <v>20368.049577599999</v>
      </c>
    </row>
    <row r="15" spans="1:6" ht="18.75">
      <c r="A15" s="56">
        <v>9</v>
      </c>
      <c r="B15" s="54"/>
      <c r="C15" s="57" t="s">
        <v>103</v>
      </c>
      <c r="D15" s="76" t="s">
        <v>347</v>
      </c>
      <c r="E15" s="76"/>
      <c r="F15" s="50">
        <f>F13*6%</f>
        <v>20368.049577599999</v>
      </c>
    </row>
    <row r="16" spans="1:6" ht="18">
      <c r="A16" s="56"/>
      <c r="B16" s="54"/>
      <c r="C16" s="74" t="s">
        <v>352</v>
      </c>
      <c r="D16" s="74"/>
      <c r="E16" s="74"/>
      <c r="F16" s="50">
        <f>SUM(F13:F15)</f>
        <v>380203.59211519995</v>
      </c>
    </row>
    <row r="17" spans="1:8" ht="36">
      <c r="A17" s="56">
        <v>10</v>
      </c>
      <c r="B17" s="54"/>
      <c r="C17" s="57" t="s">
        <v>106</v>
      </c>
      <c r="D17" s="76" t="s">
        <v>347</v>
      </c>
      <c r="E17" s="76"/>
      <c r="F17" s="50">
        <f>F16*1%</f>
        <v>3802.0359211519994</v>
      </c>
    </row>
    <row r="18" spans="1:8" ht="36">
      <c r="A18" s="56">
        <v>11</v>
      </c>
      <c r="B18" s="54"/>
      <c r="C18" s="57" t="s">
        <v>107</v>
      </c>
      <c r="D18" s="76" t="s">
        <v>347</v>
      </c>
      <c r="E18" s="76"/>
      <c r="F18" s="50">
        <f>F16*7.5%</f>
        <v>28515.269408639997</v>
      </c>
    </row>
    <row r="19" spans="1:8" ht="18">
      <c r="A19" s="19"/>
      <c r="B19" s="54"/>
      <c r="C19" s="74" t="s">
        <v>31</v>
      </c>
      <c r="D19" s="74"/>
      <c r="E19" s="74"/>
      <c r="F19" s="58">
        <f>SUM(F16:F18)</f>
        <v>412520.89744499192</v>
      </c>
      <c r="H19" s="30"/>
    </row>
    <row r="20" spans="1:8" ht="20.25">
      <c r="A20" s="75" t="s">
        <v>356</v>
      </c>
      <c r="B20" s="75"/>
      <c r="C20" s="75"/>
      <c r="D20" s="75"/>
      <c r="E20" s="75"/>
      <c r="F20" s="75"/>
    </row>
    <row r="22" spans="1:8">
      <c r="H22" s="30"/>
    </row>
  </sheetData>
  <mergeCells count="11">
    <mergeCell ref="A1:F1"/>
    <mergeCell ref="A2:F2"/>
    <mergeCell ref="D4:F4"/>
    <mergeCell ref="C13:E13"/>
    <mergeCell ref="A20:F20"/>
    <mergeCell ref="C16:E16"/>
    <mergeCell ref="D14:E14"/>
    <mergeCell ref="D15:E15"/>
    <mergeCell ref="D17:E17"/>
    <mergeCell ref="D18:E18"/>
    <mergeCell ref="C19:E1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I28"/>
  <sheetViews>
    <sheetView topLeftCell="A14" workbookViewId="0">
      <selection activeCell="I33" sqref="I33"/>
    </sheetView>
  </sheetViews>
  <sheetFormatPr defaultRowHeight="15"/>
  <cols>
    <col min="1" max="1" width="5.85546875" customWidth="1"/>
    <col min="2" max="2" width="30.42578125" customWidth="1"/>
    <col min="3" max="3" width="5.7109375" customWidth="1"/>
    <col min="4" max="4" width="6" customWidth="1"/>
    <col min="5" max="5" width="10.28515625" customWidth="1"/>
  </cols>
  <sheetData>
    <row r="1" spans="1:9" ht="44.25" customHeight="1">
      <c r="A1" s="61" t="s">
        <v>270</v>
      </c>
      <c r="B1" s="62"/>
      <c r="C1" s="62"/>
      <c r="D1" s="62"/>
      <c r="E1" s="62"/>
      <c r="F1" s="62"/>
      <c r="G1" s="62"/>
      <c r="H1" s="63"/>
    </row>
    <row r="2" spans="1:9">
      <c r="A2" s="64" t="s">
        <v>25</v>
      </c>
      <c r="B2" s="65"/>
      <c r="C2" s="65"/>
      <c r="D2" s="65"/>
      <c r="E2" s="65"/>
      <c r="F2" s="65"/>
      <c r="G2" s="65"/>
      <c r="H2" s="66"/>
    </row>
    <row r="3" spans="1:9">
      <c r="A3" s="6" t="s">
        <v>0</v>
      </c>
      <c r="B3" s="6" t="s">
        <v>1</v>
      </c>
      <c r="C3" s="60" t="s">
        <v>2</v>
      </c>
      <c r="D3" s="60"/>
      <c r="E3" s="6" t="s">
        <v>3</v>
      </c>
      <c r="F3" s="6" t="s">
        <v>4</v>
      </c>
      <c r="G3" s="6" t="s">
        <v>5</v>
      </c>
      <c r="H3" s="6" t="s">
        <v>6</v>
      </c>
    </row>
    <row r="4" spans="1:9">
      <c r="A4" s="1"/>
      <c r="B4" s="1"/>
      <c r="C4" s="1"/>
      <c r="D4" s="1"/>
      <c r="E4" s="1"/>
      <c r="F4" s="1"/>
      <c r="G4" s="1"/>
      <c r="H4" s="1"/>
    </row>
    <row r="5" spans="1:9" ht="30">
      <c r="A5" s="6">
        <v>1</v>
      </c>
      <c r="B5" s="9" t="s">
        <v>23</v>
      </c>
      <c r="C5" s="1"/>
      <c r="D5" s="1"/>
      <c r="E5" s="1"/>
      <c r="F5" s="1"/>
      <c r="G5" s="1"/>
      <c r="H5" s="1"/>
    </row>
    <row r="6" spans="1:9">
      <c r="A6" s="1"/>
      <c r="B6" s="1" t="s">
        <v>256</v>
      </c>
      <c r="C6" s="1">
        <v>1</v>
      </c>
      <c r="D6" s="1">
        <v>2</v>
      </c>
      <c r="E6" s="1"/>
      <c r="F6" s="1"/>
      <c r="G6" s="1"/>
      <c r="H6" s="2">
        <f t="shared" ref="H6" si="0">PRODUCT(C6:G6)</f>
        <v>2</v>
      </c>
    </row>
    <row r="7" spans="1:9">
      <c r="A7" s="1"/>
      <c r="B7" s="1"/>
      <c r="C7" s="1"/>
      <c r="D7" s="1"/>
      <c r="E7" s="1"/>
      <c r="F7" s="1"/>
      <c r="G7" s="1"/>
      <c r="H7" s="2">
        <f>SUM(H6:H6)</f>
        <v>2</v>
      </c>
    </row>
    <row r="8" spans="1:9">
      <c r="A8" s="1"/>
      <c r="B8" s="1"/>
      <c r="C8" s="1"/>
      <c r="D8" s="1"/>
      <c r="E8" s="1"/>
      <c r="F8" s="1"/>
      <c r="G8" s="11" t="s">
        <v>12</v>
      </c>
      <c r="H8" s="12">
        <f>CEILING(H7,1)</f>
        <v>2</v>
      </c>
      <c r="I8" s="13" t="s">
        <v>2</v>
      </c>
    </row>
    <row r="9" spans="1:9">
      <c r="A9" s="1"/>
      <c r="B9" s="1"/>
      <c r="C9" s="1"/>
      <c r="D9" s="1"/>
      <c r="E9" s="1"/>
      <c r="F9" s="1"/>
      <c r="G9" s="1"/>
      <c r="H9" s="1"/>
    </row>
    <row r="10" spans="1:9">
      <c r="A10" s="1">
        <v>2</v>
      </c>
      <c r="B10" s="1" t="s">
        <v>17</v>
      </c>
      <c r="C10" s="1">
        <v>1</v>
      </c>
      <c r="D10" s="1">
        <v>2</v>
      </c>
      <c r="E10" s="2">
        <v>3</v>
      </c>
      <c r="F10" s="1"/>
      <c r="G10" s="1"/>
      <c r="H10" s="2">
        <f>PRODUCT(C10:G10)</f>
        <v>6</v>
      </c>
    </row>
    <row r="11" spans="1:9">
      <c r="A11" s="1"/>
      <c r="B11" s="1"/>
      <c r="C11" s="1"/>
      <c r="D11" s="1"/>
      <c r="E11" s="1"/>
      <c r="F11" s="1"/>
      <c r="G11" s="1" t="s">
        <v>12</v>
      </c>
      <c r="H11" s="2">
        <v>6</v>
      </c>
      <c r="I11" t="s">
        <v>22</v>
      </c>
    </row>
    <row r="12" spans="1:9">
      <c r="A12" s="1"/>
      <c r="B12" s="1"/>
      <c r="C12" s="1"/>
      <c r="D12" s="1"/>
      <c r="E12" s="1"/>
      <c r="F12" s="1"/>
      <c r="G12" s="1"/>
      <c r="H12" s="1"/>
    </row>
    <row r="13" spans="1:9">
      <c r="A13" s="1">
        <v>3</v>
      </c>
      <c r="B13" s="1" t="s">
        <v>240</v>
      </c>
      <c r="C13" s="1"/>
      <c r="D13" s="1"/>
      <c r="E13" s="1"/>
      <c r="F13" s="1"/>
      <c r="G13" s="1"/>
      <c r="H13" s="2"/>
    </row>
    <row r="14" spans="1:9">
      <c r="A14" s="1"/>
      <c r="B14" s="1" t="s">
        <v>256</v>
      </c>
      <c r="C14" s="1">
        <v>1</v>
      </c>
      <c r="D14" s="1">
        <v>2</v>
      </c>
      <c r="E14" s="1" t="s">
        <v>354</v>
      </c>
      <c r="F14" s="1">
        <v>0.26500000000000001</v>
      </c>
      <c r="G14" s="1">
        <v>7.4999999999999997E-2</v>
      </c>
      <c r="H14" s="2">
        <f>2*3.14*1.115*0.265*0.075</f>
        <v>0.13916872500000002</v>
      </c>
    </row>
    <row r="15" spans="1:9">
      <c r="A15" s="1"/>
      <c r="B15" s="1"/>
      <c r="C15" s="1"/>
      <c r="D15" s="1"/>
      <c r="E15" s="1"/>
      <c r="F15" s="1"/>
      <c r="G15" s="1"/>
      <c r="H15" s="2">
        <v>0.14000000000000001</v>
      </c>
      <c r="I15" t="s">
        <v>13</v>
      </c>
    </row>
    <row r="16" spans="1:9">
      <c r="A16" s="1"/>
      <c r="B16" s="1"/>
      <c r="C16" s="1"/>
      <c r="D16" s="1"/>
      <c r="E16" s="1"/>
      <c r="F16" s="1"/>
      <c r="G16" s="1"/>
      <c r="H16" s="2"/>
    </row>
    <row r="17" spans="1:9">
      <c r="A17" s="1">
        <v>4</v>
      </c>
      <c r="B17" s="1" t="s">
        <v>241</v>
      </c>
      <c r="C17" s="1"/>
      <c r="D17" s="1"/>
      <c r="E17" s="1"/>
      <c r="F17" s="1"/>
      <c r="G17" s="1"/>
      <c r="H17" s="2"/>
    </row>
    <row r="18" spans="1:9">
      <c r="A18" s="1"/>
      <c r="B18" s="1" t="s">
        <v>256</v>
      </c>
      <c r="C18" s="1">
        <v>1</v>
      </c>
      <c r="D18" s="1">
        <v>2</v>
      </c>
      <c r="E18" s="1" t="s">
        <v>354</v>
      </c>
      <c r="F18" s="1"/>
      <c r="G18" s="2">
        <v>0.6</v>
      </c>
      <c r="H18" s="2">
        <f>2*3.14*1.115*0.6</f>
        <v>4.2013199999999999</v>
      </c>
    </row>
    <row r="19" spans="1:9">
      <c r="A19" s="1"/>
      <c r="B19" s="1"/>
      <c r="C19" s="1"/>
      <c r="D19" s="1"/>
      <c r="E19" s="1"/>
      <c r="F19" s="1"/>
      <c r="G19" s="1"/>
      <c r="H19" s="2">
        <v>4.2</v>
      </c>
      <c r="I19" t="s">
        <v>15</v>
      </c>
    </row>
    <row r="20" spans="1:9">
      <c r="A20" s="1">
        <v>5</v>
      </c>
      <c r="B20" s="1" t="s">
        <v>242</v>
      </c>
      <c r="C20" s="1"/>
      <c r="D20" s="1"/>
      <c r="E20" s="1"/>
      <c r="F20" s="1"/>
      <c r="G20" s="1"/>
      <c r="H20" s="1"/>
    </row>
    <row r="21" spans="1:9">
      <c r="A21" s="1"/>
      <c r="B21" s="1" t="s">
        <v>251</v>
      </c>
      <c r="C21" s="1">
        <v>1</v>
      </c>
      <c r="D21" s="1">
        <v>2</v>
      </c>
      <c r="E21" s="1">
        <v>3.14</v>
      </c>
      <c r="F21" s="2">
        <v>1</v>
      </c>
      <c r="G21" s="1">
        <v>0.6</v>
      </c>
      <c r="H21" s="2">
        <f>PRODUCT(C21:G21)</f>
        <v>3.7679999999999998</v>
      </c>
    </row>
    <row r="22" spans="1:9">
      <c r="A22" s="1"/>
      <c r="B22" s="1" t="s">
        <v>244</v>
      </c>
      <c r="C22" s="1">
        <v>1</v>
      </c>
      <c r="D22" s="1">
        <v>2</v>
      </c>
      <c r="E22" s="1">
        <v>3.14</v>
      </c>
      <c r="F22" s="1">
        <v>1.23</v>
      </c>
      <c r="G22" s="1">
        <v>0.6</v>
      </c>
      <c r="H22" s="2">
        <f>PRODUCT(C22:G22)</f>
        <v>4.6346400000000001</v>
      </c>
    </row>
    <row r="23" spans="1:9">
      <c r="A23" s="1"/>
      <c r="B23" s="1" t="s">
        <v>245</v>
      </c>
      <c r="C23" s="1">
        <v>1</v>
      </c>
      <c r="D23" s="1">
        <v>2</v>
      </c>
      <c r="E23" s="1">
        <v>3.14</v>
      </c>
      <c r="F23" s="1">
        <v>1.115</v>
      </c>
      <c r="G23" s="1"/>
      <c r="H23" s="2">
        <f>PRODUCT(C23:G23)</f>
        <v>7.0022000000000002</v>
      </c>
    </row>
    <row r="24" spans="1:9">
      <c r="A24" s="1"/>
      <c r="B24" s="1"/>
      <c r="C24" s="1"/>
      <c r="D24" s="1"/>
      <c r="E24" s="1"/>
      <c r="F24" s="1"/>
      <c r="G24" s="1"/>
      <c r="H24" s="2">
        <f>SUM(H21:H23)</f>
        <v>15.40484</v>
      </c>
    </row>
    <row r="25" spans="1:9">
      <c r="A25" s="1"/>
      <c r="B25" s="1"/>
      <c r="C25" s="1"/>
      <c r="D25" s="1"/>
      <c r="E25" s="1"/>
      <c r="F25" s="1"/>
      <c r="G25" s="1" t="s">
        <v>12</v>
      </c>
      <c r="H25" s="2">
        <v>15.5</v>
      </c>
      <c r="I25" t="s">
        <v>15</v>
      </c>
    </row>
    <row r="26" spans="1:9" ht="30">
      <c r="A26" s="1">
        <v>6</v>
      </c>
      <c r="B26" s="46" t="s">
        <v>271</v>
      </c>
      <c r="C26" s="1"/>
      <c r="D26" s="1"/>
      <c r="E26" s="1"/>
      <c r="F26" s="1"/>
      <c r="G26" s="1"/>
      <c r="H26" s="1"/>
    </row>
    <row r="27" spans="1:9">
      <c r="A27" s="1"/>
      <c r="B27" s="18" t="s">
        <v>332</v>
      </c>
      <c r="C27" s="1">
        <v>1</v>
      </c>
      <c r="D27" s="1">
        <v>2</v>
      </c>
      <c r="E27" s="1" t="s">
        <v>333</v>
      </c>
      <c r="F27" s="1">
        <f>0.79*0.05</f>
        <v>3.9500000000000007E-2</v>
      </c>
      <c r="G27" s="1" t="s">
        <v>267</v>
      </c>
      <c r="H27" s="1">
        <f>0.0395*50*2</f>
        <v>3.95</v>
      </c>
    </row>
    <row r="28" spans="1:9">
      <c r="A28" s="1"/>
      <c r="B28" s="1"/>
      <c r="C28" s="1"/>
      <c r="D28" s="1"/>
      <c r="E28" s="1"/>
      <c r="F28" s="1"/>
      <c r="G28" s="1"/>
      <c r="H28" s="1">
        <f>H27/1000</f>
        <v>3.9500000000000004E-3</v>
      </c>
      <c r="I28" t="s">
        <v>269</v>
      </c>
    </row>
  </sheetData>
  <mergeCells count="3">
    <mergeCell ref="A1:H1"/>
    <mergeCell ref="A2:H2"/>
    <mergeCell ref="C3:D3"/>
  </mergeCells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72"/>
  <sheetViews>
    <sheetView topLeftCell="A47" workbookViewId="0">
      <selection activeCell="C47" sqref="C47"/>
    </sheetView>
  </sheetViews>
  <sheetFormatPr defaultRowHeight="15"/>
  <cols>
    <col min="3" max="3" width="36.28515625" customWidth="1"/>
  </cols>
  <sheetData>
    <row r="1" spans="1:6">
      <c r="A1" s="1"/>
      <c r="B1" s="1"/>
      <c r="C1" s="1" t="s">
        <v>108</v>
      </c>
      <c r="D1" s="1"/>
      <c r="E1" s="1"/>
      <c r="F1" s="1"/>
    </row>
    <row r="2" spans="1:6">
      <c r="A2" s="21">
        <v>1.1000000000000001</v>
      </c>
      <c r="B2" s="19" t="s">
        <v>50</v>
      </c>
      <c r="C2" s="19" t="s">
        <v>51</v>
      </c>
      <c r="D2" s="19"/>
      <c r="E2" s="19"/>
      <c r="F2" s="19"/>
    </row>
    <row r="3" spans="1:6">
      <c r="A3" s="21" t="s">
        <v>50</v>
      </c>
      <c r="B3" s="19"/>
      <c r="C3" s="19" t="s">
        <v>52</v>
      </c>
      <c r="D3" s="19"/>
      <c r="E3" s="19"/>
      <c r="F3" s="19"/>
    </row>
    <row r="4" spans="1:6">
      <c r="A4" s="19">
        <v>10</v>
      </c>
      <c r="B4" s="19" t="s">
        <v>53</v>
      </c>
      <c r="C4" s="19" t="s">
        <v>54</v>
      </c>
      <c r="D4" s="19">
        <v>73.099999999999994</v>
      </c>
      <c r="E4" s="19" t="s">
        <v>53</v>
      </c>
      <c r="F4" s="19">
        <v>731</v>
      </c>
    </row>
    <row r="5" spans="1:6">
      <c r="A5" s="19">
        <v>10</v>
      </c>
      <c r="B5" s="19" t="s">
        <v>53</v>
      </c>
      <c r="C5" s="19" t="s">
        <v>55</v>
      </c>
      <c r="D5" s="19">
        <v>73.099999999999994</v>
      </c>
      <c r="E5" s="19" t="s">
        <v>53</v>
      </c>
      <c r="F5" s="19">
        <v>731</v>
      </c>
    </row>
    <row r="6" spans="1:6">
      <c r="A6" s="19">
        <v>10</v>
      </c>
      <c r="B6" s="19" t="s">
        <v>53</v>
      </c>
      <c r="C6" s="19" t="s">
        <v>56</v>
      </c>
      <c r="D6" s="19">
        <v>8.5</v>
      </c>
      <c r="E6" s="19" t="s">
        <v>53</v>
      </c>
      <c r="F6" s="19">
        <v>85</v>
      </c>
    </row>
    <row r="7" spans="1:6">
      <c r="A7" s="19"/>
      <c r="B7" s="19" t="s">
        <v>38</v>
      </c>
      <c r="C7" s="19" t="s">
        <v>57</v>
      </c>
      <c r="D7" s="19"/>
      <c r="E7" s="19" t="s">
        <v>38</v>
      </c>
      <c r="F7" s="19">
        <v>0</v>
      </c>
    </row>
    <row r="8" spans="1:6">
      <c r="A8" s="19"/>
      <c r="B8" s="19"/>
      <c r="C8" s="19"/>
      <c r="D8" s="19"/>
      <c r="E8" s="19"/>
      <c r="F8" s="19" t="s">
        <v>58</v>
      </c>
    </row>
    <row r="9" spans="1:6">
      <c r="A9" s="19"/>
      <c r="B9" s="19"/>
      <c r="C9" s="19" t="s">
        <v>59</v>
      </c>
      <c r="D9" s="19"/>
      <c r="E9" s="19"/>
      <c r="F9" s="19">
        <v>1547</v>
      </c>
    </row>
    <row r="10" spans="1:6">
      <c r="A10" s="19"/>
      <c r="B10" s="19"/>
      <c r="C10" s="19"/>
      <c r="D10" s="19"/>
      <c r="E10" s="19"/>
      <c r="F10" s="19" t="s">
        <v>58</v>
      </c>
    </row>
    <row r="11" spans="1:6">
      <c r="A11" s="19"/>
      <c r="B11" s="19"/>
      <c r="C11" s="19" t="s">
        <v>60</v>
      </c>
      <c r="D11" s="19" t="s">
        <v>61</v>
      </c>
      <c r="E11" s="19"/>
      <c r="F11" s="19">
        <v>154.69999999999999</v>
      </c>
    </row>
    <row r="12" spans="1:6">
      <c r="A12" s="19"/>
      <c r="B12" s="19"/>
      <c r="C12" s="19"/>
      <c r="D12" s="19" t="s">
        <v>62</v>
      </c>
      <c r="E12" s="19"/>
      <c r="F12" s="19">
        <v>161.80000000000001</v>
      </c>
    </row>
    <row r="13" spans="1:6">
      <c r="A13" s="22" t="s">
        <v>63</v>
      </c>
      <c r="B13" s="19"/>
      <c r="C13" s="19" t="s">
        <v>64</v>
      </c>
      <c r="D13" s="19" t="s">
        <v>61</v>
      </c>
      <c r="E13" s="19"/>
      <c r="F13" s="19">
        <v>146.19999999999999</v>
      </c>
    </row>
    <row r="14" spans="1:6">
      <c r="A14" s="19"/>
      <c r="B14" s="19"/>
      <c r="C14" s="19"/>
      <c r="D14" s="19" t="s">
        <v>62</v>
      </c>
      <c r="E14" s="19"/>
      <c r="F14" s="19">
        <v>153.30000000000001</v>
      </c>
    </row>
    <row r="15" spans="1:6">
      <c r="A15" s="19"/>
      <c r="B15" s="19"/>
      <c r="C15" s="19"/>
      <c r="D15" s="19"/>
      <c r="E15" s="19"/>
      <c r="F15" s="19"/>
    </row>
    <row r="16" spans="1:6">
      <c r="A16" s="19" t="s">
        <v>79</v>
      </c>
      <c r="B16" s="19" t="s">
        <v>66</v>
      </c>
      <c r="C16" s="19" t="s">
        <v>80</v>
      </c>
      <c r="D16" s="19"/>
      <c r="E16" s="19"/>
      <c r="F16" s="19"/>
    </row>
    <row r="17" spans="1:12">
      <c r="A17" s="19"/>
      <c r="B17" s="19"/>
      <c r="C17" s="19" t="s">
        <v>81</v>
      </c>
      <c r="D17" s="19"/>
      <c r="E17" s="19"/>
      <c r="F17" s="19"/>
    </row>
    <row r="18" spans="1:12">
      <c r="A18" s="19"/>
      <c r="B18" s="19"/>
      <c r="C18" s="19" t="s">
        <v>58</v>
      </c>
      <c r="D18" s="19"/>
      <c r="E18" s="19"/>
      <c r="F18" s="19"/>
    </row>
    <row r="19" spans="1:12">
      <c r="A19" s="19">
        <v>1</v>
      </c>
      <c r="B19" s="19" t="s">
        <v>53</v>
      </c>
      <c r="C19" s="19" t="s">
        <v>82</v>
      </c>
      <c r="D19" s="19">
        <v>1624.85</v>
      </c>
      <c r="E19" s="19" t="s">
        <v>53</v>
      </c>
      <c r="F19" s="19">
        <v>1624.85</v>
      </c>
    </row>
    <row r="20" spans="1:12">
      <c r="A20" s="19">
        <v>1</v>
      </c>
      <c r="B20" s="19" t="s">
        <v>53</v>
      </c>
      <c r="C20" s="19" t="s">
        <v>83</v>
      </c>
      <c r="D20" s="19">
        <v>22.4</v>
      </c>
      <c r="E20" s="19" t="s">
        <v>53</v>
      </c>
      <c r="F20" s="19">
        <v>22.4</v>
      </c>
    </row>
    <row r="21" spans="1:12">
      <c r="A21" s="19"/>
      <c r="B21" s="19" t="s">
        <v>38</v>
      </c>
      <c r="C21" s="19" t="s">
        <v>57</v>
      </c>
      <c r="D21" s="19" t="s">
        <v>50</v>
      </c>
      <c r="E21" s="19" t="s">
        <v>38</v>
      </c>
      <c r="F21" s="19">
        <v>0</v>
      </c>
    </row>
    <row r="22" spans="1:12">
      <c r="A22" s="19"/>
      <c r="B22" s="19"/>
      <c r="C22" s="19"/>
      <c r="D22" s="19"/>
      <c r="E22" s="19"/>
      <c r="F22" s="19" t="s">
        <v>58</v>
      </c>
    </row>
    <row r="23" spans="1:12">
      <c r="A23" s="19"/>
      <c r="B23" s="19"/>
      <c r="C23" s="19" t="s">
        <v>84</v>
      </c>
      <c r="D23" s="19"/>
      <c r="E23" s="19"/>
      <c r="F23" s="19">
        <v>1647.25</v>
      </c>
    </row>
    <row r="24" spans="1:12">
      <c r="A24" s="19"/>
      <c r="B24" s="19"/>
      <c r="C24" s="19"/>
      <c r="D24" s="19"/>
      <c r="E24" s="19"/>
      <c r="F24" s="19" t="s">
        <v>58</v>
      </c>
    </row>
    <row r="25" spans="1:12">
      <c r="A25" s="19" t="s">
        <v>65</v>
      </c>
      <c r="B25" s="19" t="s">
        <v>66</v>
      </c>
      <c r="C25" s="19" t="s">
        <v>78</v>
      </c>
      <c r="D25" s="19"/>
      <c r="E25" s="19"/>
      <c r="F25" s="19"/>
      <c r="G25" s="17"/>
      <c r="H25" s="17"/>
      <c r="I25" s="17"/>
      <c r="J25" s="17"/>
      <c r="K25" s="17"/>
      <c r="L25" s="17"/>
    </row>
    <row r="26" spans="1:12">
      <c r="A26" s="19"/>
      <c r="B26" s="19"/>
      <c r="C26" s="19" t="s">
        <v>58</v>
      </c>
      <c r="D26" s="19"/>
      <c r="E26" s="19"/>
      <c r="F26" s="19"/>
      <c r="G26" s="17"/>
      <c r="H26" s="17"/>
      <c r="I26" s="17"/>
      <c r="J26" s="17"/>
      <c r="K26" s="17"/>
      <c r="L26" s="17"/>
    </row>
    <row r="27" spans="1:12">
      <c r="A27" s="19">
        <v>0.03</v>
      </c>
      <c r="B27" s="19" t="s">
        <v>53</v>
      </c>
      <c r="C27" s="19" t="s">
        <v>67</v>
      </c>
      <c r="D27" s="19">
        <v>6470.79</v>
      </c>
      <c r="E27" s="19" t="s">
        <v>53</v>
      </c>
      <c r="F27" s="19">
        <v>194.12</v>
      </c>
      <c r="G27" s="17"/>
      <c r="H27" s="17"/>
      <c r="I27" s="17"/>
      <c r="J27" s="17"/>
      <c r="K27" s="17"/>
      <c r="L27" s="17"/>
    </row>
    <row r="28" spans="1:12">
      <c r="A28" s="19">
        <v>0.5</v>
      </c>
      <c r="B28" s="19" t="s">
        <v>68</v>
      </c>
      <c r="C28" s="19" t="s">
        <v>69</v>
      </c>
      <c r="D28" s="19">
        <v>652</v>
      </c>
      <c r="E28" s="19" t="s">
        <v>68</v>
      </c>
      <c r="F28" s="19">
        <v>326</v>
      </c>
      <c r="G28" s="17"/>
      <c r="H28" s="17"/>
      <c r="I28" s="17"/>
      <c r="J28" s="17"/>
      <c r="K28" s="17"/>
      <c r="L28" s="17"/>
    </row>
    <row r="29" spans="1:12">
      <c r="A29" s="19">
        <v>0.75</v>
      </c>
      <c r="B29" s="19" t="s">
        <v>68</v>
      </c>
      <c r="C29" s="19" t="s">
        <v>70</v>
      </c>
      <c r="D29" s="19">
        <v>426</v>
      </c>
      <c r="E29" s="19" t="s">
        <v>68</v>
      </c>
      <c r="F29" s="19">
        <v>319.5</v>
      </c>
      <c r="G29" s="17"/>
      <c r="H29" s="17"/>
      <c r="I29" s="17"/>
      <c r="J29" s="17"/>
      <c r="K29" s="17"/>
      <c r="L29" s="17"/>
    </row>
    <row r="30" spans="1:12">
      <c r="A30" s="19"/>
      <c r="B30" s="19" t="s">
        <v>38</v>
      </c>
      <c r="C30" s="19" t="s">
        <v>57</v>
      </c>
      <c r="D30" s="19">
        <v>0</v>
      </c>
      <c r="E30" s="19" t="s">
        <v>38</v>
      </c>
      <c r="F30" s="19">
        <v>0</v>
      </c>
      <c r="G30" s="17"/>
      <c r="H30" s="17"/>
      <c r="I30" s="17"/>
      <c r="J30" s="17"/>
      <c r="K30" s="17"/>
      <c r="L30" s="17"/>
    </row>
    <row r="31" spans="1:12">
      <c r="A31" s="19"/>
      <c r="B31" s="19"/>
      <c r="C31" s="19"/>
      <c r="D31" s="19"/>
      <c r="E31" s="19"/>
      <c r="F31" s="19" t="s">
        <v>58</v>
      </c>
      <c r="G31" s="17"/>
      <c r="H31" s="17"/>
      <c r="I31" s="17"/>
      <c r="J31" s="17"/>
      <c r="K31" s="17"/>
      <c r="L31" s="17"/>
    </row>
    <row r="32" spans="1:12">
      <c r="A32" s="19"/>
      <c r="B32" s="19"/>
      <c r="C32" s="19" t="s">
        <v>71</v>
      </c>
      <c r="D32" s="19"/>
      <c r="E32" s="19"/>
      <c r="F32" s="19">
        <v>839.62</v>
      </c>
      <c r="G32" s="17"/>
      <c r="H32" s="17"/>
      <c r="I32" s="17"/>
      <c r="J32" s="17"/>
      <c r="K32" s="17"/>
      <c r="L32" s="17"/>
    </row>
    <row r="33" spans="1:12">
      <c r="A33" s="19"/>
      <c r="B33" s="19"/>
      <c r="C33" s="19"/>
      <c r="D33" s="19"/>
      <c r="E33" s="19"/>
      <c r="F33" s="19" t="s">
        <v>58</v>
      </c>
      <c r="G33" s="17"/>
      <c r="H33" s="17"/>
      <c r="I33" s="17"/>
      <c r="J33" s="17"/>
      <c r="K33" s="17"/>
      <c r="L33" s="17"/>
    </row>
    <row r="34" spans="1:12">
      <c r="A34" s="19"/>
      <c r="B34" s="19"/>
      <c r="C34" s="19" t="s">
        <v>72</v>
      </c>
      <c r="D34" s="19"/>
      <c r="E34" s="19"/>
      <c r="F34" s="19">
        <v>1130.04</v>
      </c>
      <c r="G34" s="17"/>
      <c r="H34" s="17"/>
      <c r="I34" s="17"/>
      <c r="J34" s="17"/>
      <c r="K34" s="17"/>
      <c r="L34" s="17"/>
    </row>
    <row r="35" spans="1:12">
      <c r="A35" s="19"/>
      <c r="B35" s="19"/>
      <c r="C35" s="19"/>
      <c r="D35" s="19"/>
      <c r="E35" s="19"/>
      <c r="F35" s="19" t="s">
        <v>73</v>
      </c>
      <c r="G35" s="17"/>
      <c r="H35" s="17"/>
      <c r="I35" s="17"/>
      <c r="J35" s="17"/>
      <c r="K35" s="17"/>
      <c r="L35" s="17"/>
    </row>
    <row r="36" spans="1:12">
      <c r="A36" s="19"/>
      <c r="B36" s="19"/>
      <c r="C36" s="19" t="s">
        <v>74</v>
      </c>
      <c r="D36" s="19">
        <v>1130.04</v>
      </c>
      <c r="E36" s="19">
        <v>3.16</v>
      </c>
      <c r="F36" s="19">
        <v>1133.2</v>
      </c>
      <c r="G36" s="17"/>
      <c r="H36" s="17"/>
      <c r="I36" s="17"/>
      <c r="J36" s="17"/>
      <c r="K36" s="17"/>
      <c r="L36" s="17"/>
    </row>
    <row r="37" spans="1:12">
      <c r="A37" s="19"/>
      <c r="B37" s="19"/>
      <c r="C37" s="19" t="s">
        <v>75</v>
      </c>
      <c r="D37" s="19">
        <v>1133.2</v>
      </c>
      <c r="E37" s="19">
        <v>6.22</v>
      </c>
      <c r="F37" s="19">
        <v>1139.42</v>
      </c>
      <c r="G37" s="17"/>
      <c r="H37" s="17"/>
      <c r="I37" s="17"/>
      <c r="J37" s="17"/>
      <c r="K37" s="17"/>
      <c r="L37" s="17"/>
    </row>
    <row r="38" spans="1:12">
      <c r="A38" s="19"/>
      <c r="B38" s="19"/>
      <c r="C38" s="19" t="s">
        <v>76</v>
      </c>
      <c r="D38" s="19">
        <v>1139.42</v>
      </c>
      <c r="E38" s="19">
        <v>6.22</v>
      </c>
      <c r="F38" s="19">
        <v>1145.6400000000001</v>
      </c>
      <c r="G38" s="17"/>
      <c r="H38" s="17"/>
      <c r="I38" s="17"/>
      <c r="J38" s="17"/>
      <c r="K38" s="17"/>
      <c r="L38" s="17"/>
    </row>
    <row r="39" spans="1:12">
      <c r="A39" s="19"/>
      <c r="B39" s="19"/>
      <c r="C39" s="19" t="s">
        <v>77</v>
      </c>
      <c r="D39" s="19">
        <v>1145.6400000000001</v>
      </c>
      <c r="E39" s="19">
        <v>6.22</v>
      </c>
      <c r="F39" s="19">
        <v>1151.8599999999999</v>
      </c>
      <c r="G39" s="17"/>
      <c r="H39" s="17"/>
      <c r="I39" s="17"/>
      <c r="J39" s="17"/>
      <c r="K39" s="17"/>
      <c r="L39" s="17"/>
    </row>
    <row r="40" spans="1:12">
      <c r="A40" s="19"/>
      <c r="B40" s="19"/>
      <c r="C40" s="23" t="s">
        <v>75</v>
      </c>
      <c r="D40" s="19">
        <v>1151.8599999999999</v>
      </c>
      <c r="E40" s="19">
        <v>6.22</v>
      </c>
      <c r="F40" s="19">
        <v>1158.08</v>
      </c>
      <c r="G40" s="17"/>
      <c r="H40" s="17"/>
      <c r="I40" s="17"/>
      <c r="J40" s="17"/>
      <c r="K40" s="17"/>
      <c r="L40" s="17"/>
    </row>
    <row r="41" spans="1:12">
      <c r="A41" s="19"/>
      <c r="B41" s="19"/>
      <c r="C41" s="19" t="s">
        <v>76</v>
      </c>
      <c r="D41" s="19">
        <v>1158.08</v>
      </c>
      <c r="E41" s="19">
        <v>0</v>
      </c>
      <c r="F41" s="19">
        <v>1158.08</v>
      </c>
      <c r="G41" s="17"/>
      <c r="H41" s="17"/>
      <c r="I41" s="17"/>
      <c r="J41" s="17"/>
      <c r="K41" s="17"/>
      <c r="L41" s="17"/>
    </row>
    <row r="42" spans="1:12">
      <c r="A42" s="19"/>
      <c r="B42" s="19"/>
      <c r="C42" s="19"/>
      <c r="D42" s="19"/>
      <c r="E42" s="19"/>
      <c r="F42" s="19"/>
      <c r="G42" s="17"/>
      <c r="H42" s="17"/>
      <c r="I42" s="17"/>
      <c r="J42" s="17"/>
      <c r="K42" s="17"/>
      <c r="L42" s="17"/>
    </row>
    <row r="43" spans="1:12">
      <c r="A43" s="21">
        <v>44.1</v>
      </c>
      <c r="B43" s="19" t="s">
        <v>66</v>
      </c>
      <c r="C43" s="19" t="s">
        <v>87</v>
      </c>
      <c r="D43" s="19"/>
      <c r="E43" s="19"/>
      <c r="F43" s="19"/>
      <c r="G43" s="17"/>
      <c r="H43" s="17"/>
      <c r="I43" s="17"/>
      <c r="J43" s="17"/>
      <c r="K43" s="17"/>
      <c r="L43" s="17"/>
    </row>
    <row r="44" spans="1:12">
      <c r="A44" s="19"/>
      <c r="B44" s="19"/>
      <c r="C44" s="19" t="s">
        <v>88</v>
      </c>
      <c r="D44" s="19"/>
      <c r="E44" s="19"/>
      <c r="F44" s="19"/>
      <c r="G44" s="17"/>
      <c r="H44" s="17"/>
      <c r="I44" s="17"/>
      <c r="J44" s="17"/>
      <c r="K44" s="17"/>
      <c r="L44" s="17"/>
    </row>
    <row r="45" spans="1:12">
      <c r="A45" s="19"/>
      <c r="B45" s="19"/>
      <c r="C45" s="19" t="s">
        <v>89</v>
      </c>
      <c r="D45" s="19"/>
      <c r="E45" s="19"/>
      <c r="F45" s="19"/>
      <c r="G45" s="17"/>
      <c r="H45" s="17"/>
      <c r="I45" s="17"/>
      <c r="J45" s="17"/>
      <c r="K45" s="17"/>
      <c r="L45" s="17"/>
    </row>
    <row r="46" spans="1:12">
      <c r="A46" s="19"/>
      <c r="B46" s="19"/>
      <c r="C46" s="19" t="s">
        <v>58</v>
      </c>
      <c r="D46" s="19"/>
      <c r="E46" s="19"/>
      <c r="F46" s="19"/>
      <c r="G46" s="17"/>
      <c r="H46" s="17"/>
      <c r="I46" s="17"/>
      <c r="J46" s="17"/>
      <c r="K46" s="17"/>
      <c r="L46" s="17"/>
    </row>
    <row r="47" spans="1:12">
      <c r="A47" s="19">
        <v>3</v>
      </c>
      <c r="B47" s="19" t="s">
        <v>18</v>
      </c>
      <c r="C47" s="19" t="s">
        <v>90</v>
      </c>
      <c r="D47" s="19">
        <v>120.54</v>
      </c>
      <c r="E47" s="19" t="s">
        <v>91</v>
      </c>
      <c r="F47" s="19">
        <v>361.62</v>
      </c>
      <c r="G47" s="17"/>
      <c r="H47" s="17"/>
      <c r="I47" s="17"/>
      <c r="J47" s="17"/>
      <c r="K47" s="17"/>
      <c r="L47" s="17"/>
    </row>
    <row r="48" spans="1:12">
      <c r="A48" s="19">
        <v>1</v>
      </c>
      <c r="B48" s="19" t="s">
        <v>91</v>
      </c>
      <c r="C48" s="19" t="s">
        <v>92</v>
      </c>
      <c r="D48" s="19">
        <v>76.78</v>
      </c>
      <c r="E48" s="19" t="s">
        <v>91</v>
      </c>
      <c r="F48" s="19">
        <v>76.78</v>
      </c>
      <c r="G48" s="17"/>
      <c r="H48" s="17"/>
      <c r="I48" s="17"/>
      <c r="J48" s="17"/>
      <c r="K48" s="17"/>
      <c r="L48" s="17"/>
    </row>
    <row r="49" spans="1:12">
      <c r="A49" s="19">
        <v>1</v>
      </c>
      <c r="B49" s="19" t="s">
        <v>91</v>
      </c>
      <c r="C49" s="19" t="s">
        <v>93</v>
      </c>
      <c r="D49" s="19">
        <v>71</v>
      </c>
      <c r="E49" s="19" t="s">
        <v>91</v>
      </c>
      <c r="F49" s="19">
        <v>71</v>
      </c>
      <c r="G49" s="17"/>
      <c r="H49" s="17"/>
      <c r="I49" s="17"/>
      <c r="J49" s="17"/>
      <c r="K49" s="17"/>
      <c r="L49" s="17"/>
    </row>
    <row r="50" spans="1:12">
      <c r="A50" s="19">
        <v>2</v>
      </c>
      <c r="B50" s="19" t="s">
        <v>94</v>
      </c>
      <c r="C50" s="19" t="s">
        <v>95</v>
      </c>
      <c r="D50" s="19">
        <v>12</v>
      </c>
      <c r="E50" s="19" t="s">
        <v>91</v>
      </c>
      <c r="F50" s="19">
        <v>24</v>
      </c>
      <c r="G50" s="17"/>
      <c r="H50" s="17"/>
      <c r="I50" s="17"/>
      <c r="J50" s="17"/>
      <c r="K50" s="17"/>
      <c r="L50" s="17"/>
    </row>
    <row r="51" spans="1:12">
      <c r="A51" s="19">
        <v>1</v>
      </c>
      <c r="B51" s="19" t="s">
        <v>94</v>
      </c>
      <c r="C51" s="19" t="s">
        <v>96</v>
      </c>
      <c r="D51" s="19">
        <v>31.2</v>
      </c>
      <c r="E51" s="19" t="s">
        <v>38</v>
      </c>
      <c r="F51" s="19">
        <v>31.2</v>
      </c>
      <c r="G51" s="17"/>
      <c r="H51" s="17"/>
      <c r="I51" s="17"/>
      <c r="J51" s="17"/>
      <c r="K51" s="17"/>
      <c r="L51" s="17"/>
    </row>
    <row r="52" spans="1:12">
      <c r="A52" s="19">
        <v>0.5</v>
      </c>
      <c r="B52" s="19" t="s">
        <v>94</v>
      </c>
      <c r="C52" s="19" t="s">
        <v>97</v>
      </c>
      <c r="D52" s="19">
        <v>566</v>
      </c>
      <c r="E52" s="19"/>
      <c r="F52" s="19">
        <v>283</v>
      </c>
      <c r="G52" s="17"/>
      <c r="H52" s="17"/>
      <c r="I52" s="17"/>
      <c r="J52" s="17"/>
      <c r="K52" s="17"/>
      <c r="L52" s="17"/>
    </row>
    <row r="53" spans="1:12">
      <c r="A53" s="19"/>
      <c r="B53" s="19" t="s">
        <v>94</v>
      </c>
      <c r="C53" s="19" t="s">
        <v>98</v>
      </c>
      <c r="D53" s="19">
        <v>0</v>
      </c>
      <c r="E53" s="19"/>
      <c r="F53" s="19"/>
      <c r="G53" s="17"/>
      <c r="H53" s="17"/>
      <c r="I53" s="17"/>
      <c r="J53" s="17"/>
      <c r="K53" s="17"/>
      <c r="L53" s="17"/>
    </row>
    <row r="54" spans="1:12">
      <c r="A54" s="19"/>
      <c r="B54" s="19"/>
      <c r="C54" s="19" t="s">
        <v>99</v>
      </c>
      <c r="D54" s="19"/>
      <c r="E54" s="19"/>
      <c r="F54" s="19">
        <v>31.68</v>
      </c>
      <c r="G54" s="17"/>
      <c r="H54" s="17"/>
      <c r="I54" s="17"/>
      <c r="J54" s="17"/>
      <c r="K54" s="17"/>
      <c r="L54" s="17"/>
    </row>
    <row r="55" spans="1:12">
      <c r="A55" s="19"/>
      <c r="B55" s="19"/>
      <c r="C55" s="19"/>
      <c r="D55" s="19"/>
      <c r="E55" s="19"/>
      <c r="F55" s="19"/>
      <c r="G55" s="17"/>
      <c r="H55" s="17"/>
      <c r="I55" s="17"/>
      <c r="J55" s="17"/>
      <c r="K55" s="17"/>
      <c r="L55" s="17"/>
    </row>
    <row r="56" spans="1:12">
      <c r="A56" s="19"/>
      <c r="B56" s="19"/>
      <c r="C56" s="19" t="s">
        <v>100</v>
      </c>
      <c r="D56" s="19"/>
      <c r="E56" s="19"/>
      <c r="F56" s="19">
        <v>879.28</v>
      </c>
    </row>
    <row r="57" spans="1:12">
      <c r="A57" s="19"/>
      <c r="B57" s="19"/>
      <c r="C57" s="19"/>
      <c r="D57" s="19"/>
      <c r="E57" s="19"/>
      <c r="F57" s="19"/>
    </row>
    <row r="58" spans="1:12">
      <c r="A58" s="19"/>
      <c r="B58" s="19"/>
      <c r="C58" s="19"/>
      <c r="D58" s="19"/>
      <c r="E58" s="19"/>
      <c r="F58" s="19" t="s">
        <v>58</v>
      </c>
    </row>
    <row r="59" spans="1:12">
      <c r="A59" s="19"/>
      <c r="B59" s="19"/>
      <c r="C59" s="19" t="s">
        <v>101</v>
      </c>
      <c r="D59" s="19"/>
      <c r="E59" s="19"/>
      <c r="F59" s="19">
        <v>293.08999999999997</v>
      </c>
    </row>
    <row r="60" spans="1:12">
      <c r="A60" s="19"/>
      <c r="B60" s="19"/>
      <c r="C60" s="19"/>
      <c r="D60" s="19"/>
      <c r="E60" s="19"/>
      <c r="F60" s="19" t="s">
        <v>73</v>
      </c>
    </row>
    <row r="61" spans="1:12">
      <c r="A61" s="20" t="s">
        <v>297</v>
      </c>
      <c r="B61" s="19" t="s">
        <v>298</v>
      </c>
      <c r="C61" s="19" t="s">
        <v>287</v>
      </c>
      <c r="D61" s="19"/>
      <c r="E61" s="19"/>
      <c r="F61" s="19"/>
    </row>
    <row r="62" spans="1:12">
      <c r="A62" s="20"/>
      <c r="B62" s="19"/>
      <c r="C62" s="19" t="s">
        <v>299</v>
      </c>
      <c r="D62" s="19"/>
      <c r="E62" s="19"/>
      <c r="F62" s="19"/>
    </row>
    <row r="63" spans="1:12">
      <c r="A63" s="20"/>
      <c r="B63" s="19"/>
      <c r="C63" s="19" t="s">
        <v>58</v>
      </c>
      <c r="D63" s="19"/>
      <c r="E63" s="19"/>
      <c r="F63" s="19"/>
    </row>
    <row r="64" spans="1:12">
      <c r="A64" s="19">
        <v>1</v>
      </c>
      <c r="B64" s="19" t="s">
        <v>289</v>
      </c>
      <c r="C64" s="19" t="s">
        <v>290</v>
      </c>
      <c r="D64" s="19">
        <v>45000</v>
      </c>
      <c r="E64" s="19" t="s">
        <v>269</v>
      </c>
      <c r="F64" s="19">
        <v>4500</v>
      </c>
    </row>
    <row r="65" spans="1:6">
      <c r="A65" s="20">
        <v>0.01</v>
      </c>
      <c r="B65" s="19" t="s">
        <v>289</v>
      </c>
      <c r="C65" s="19" t="s">
        <v>291</v>
      </c>
      <c r="D65" s="19">
        <v>43750</v>
      </c>
      <c r="E65" s="19" t="s">
        <v>269</v>
      </c>
      <c r="F65" s="19">
        <v>43.75</v>
      </c>
    </row>
    <row r="66" spans="1:6">
      <c r="A66" s="20">
        <v>3.5</v>
      </c>
      <c r="B66" s="19" t="s">
        <v>68</v>
      </c>
      <c r="C66" s="19" t="s">
        <v>292</v>
      </c>
      <c r="D66" s="19">
        <v>566</v>
      </c>
      <c r="E66" s="19" t="s">
        <v>68</v>
      </c>
      <c r="F66" s="19">
        <v>1981</v>
      </c>
    </row>
    <row r="67" spans="1:6">
      <c r="A67" s="20"/>
      <c r="B67" s="19" t="s">
        <v>38</v>
      </c>
      <c r="C67" s="19" t="s">
        <v>57</v>
      </c>
      <c r="D67" s="19"/>
      <c r="E67" s="19" t="s">
        <v>38</v>
      </c>
      <c r="F67" s="19">
        <v>0</v>
      </c>
    </row>
    <row r="68" spans="1:6">
      <c r="A68" s="19"/>
      <c r="B68" s="19"/>
      <c r="C68" s="19"/>
      <c r="D68" s="19"/>
      <c r="E68" s="19"/>
      <c r="F68" s="19" t="s">
        <v>58</v>
      </c>
    </row>
    <row r="69" spans="1:6">
      <c r="A69" s="19"/>
      <c r="B69" s="19"/>
      <c r="C69" s="19" t="s">
        <v>295</v>
      </c>
      <c r="D69" s="19"/>
      <c r="E69" s="19"/>
      <c r="F69" s="19">
        <v>6524.75</v>
      </c>
    </row>
    <row r="70" spans="1:6">
      <c r="A70" s="19"/>
      <c r="B70" s="19"/>
      <c r="C70" s="19"/>
      <c r="D70" s="19"/>
      <c r="E70" s="19"/>
      <c r="F70" s="19" t="s">
        <v>58</v>
      </c>
    </row>
    <row r="71" spans="1:6">
      <c r="A71" s="19"/>
      <c r="B71" s="19"/>
      <c r="C71" s="19" t="s">
        <v>296</v>
      </c>
      <c r="D71" s="19"/>
      <c r="E71" s="19"/>
      <c r="F71" s="19">
        <v>65247.5</v>
      </c>
    </row>
    <row r="72" spans="1:6">
      <c r="A72" s="19"/>
      <c r="B72" s="19"/>
      <c r="C72" s="19"/>
      <c r="D72" s="19"/>
      <c r="E72" s="19"/>
      <c r="F72" s="1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H29"/>
  <sheetViews>
    <sheetView topLeftCell="A13" workbookViewId="0">
      <selection activeCell="C30" sqref="C30"/>
    </sheetView>
  </sheetViews>
  <sheetFormatPr defaultRowHeight="15"/>
  <cols>
    <col min="2" max="2" width="35.7109375" customWidth="1"/>
    <col min="6" max="6" width="10.5703125" bestFit="1" customWidth="1"/>
  </cols>
  <sheetData>
    <row r="1" spans="1:8" ht="48" customHeight="1">
      <c r="A1" s="59" t="s">
        <v>334</v>
      </c>
      <c r="B1" s="59"/>
      <c r="C1" s="59"/>
      <c r="D1" s="59"/>
      <c r="E1" s="59"/>
      <c r="F1" s="59"/>
      <c r="G1" s="16"/>
      <c r="H1" s="16"/>
    </row>
    <row r="2" spans="1:8">
      <c r="A2" s="60" t="s">
        <v>32</v>
      </c>
      <c r="B2" s="60"/>
      <c r="C2" s="60"/>
      <c r="D2" s="60"/>
      <c r="E2" s="60"/>
      <c r="F2" s="60"/>
    </row>
    <row r="3" spans="1:8">
      <c r="A3" s="6" t="s">
        <v>0</v>
      </c>
      <c r="B3" s="6" t="s">
        <v>1</v>
      </c>
      <c r="C3" s="6" t="s">
        <v>28</v>
      </c>
      <c r="D3" s="6" t="s">
        <v>29</v>
      </c>
      <c r="E3" s="6" t="s">
        <v>30</v>
      </c>
      <c r="F3" s="6" t="s">
        <v>31</v>
      </c>
    </row>
    <row r="4" spans="1:8" ht="45">
      <c r="A4" s="1">
        <v>1</v>
      </c>
      <c r="B4" s="32" t="s">
        <v>7</v>
      </c>
      <c r="C4" s="1"/>
      <c r="D4" s="1"/>
      <c r="E4" s="1"/>
      <c r="F4" s="1"/>
    </row>
    <row r="5" spans="1:8">
      <c r="A5" s="1"/>
      <c r="B5" s="31" t="s">
        <v>8</v>
      </c>
      <c r="C5" s="2">
        <f>Tharuvaikulam!H9</f>
        <v>16.5</v>
      </c>
      <c r="D5" s="1">
        <f>'Tharuvai Data'!F13</f>
        <v>146.19999999999999</v>
      </c>
      <c r="E5" s="1" t="s">
        <v>13</v>
      </c>
      <c r="F5" s="2">
        <f>C5*D5</f>
        <v>2412.2999999999997</v>
      </c>
    </row>
    <row r="6" spans="1:8">
      <c r="A6" s="1"/>
      <c r="B6" s="1"/>
      <c r="C6" s="1"/>
      <c r="D6" s="1"/>
      <c r="E6" s="1"/>
      <c r="F6" s="1"/>
    </row>
    <row r="7" spans="1:8">
      <c r="A7" s="1">
        <v>2</v>
      </c>
      <c r="B7" s="32" t="s">
        <v>14</v>
      </c>
      <c r="C7" s="2">
        <f>Tharuvaikulam!H14</f>
        <v>5.5</v>
      </c>
      <c r="D7" s="1">
        <f>[1]Data!$AC$15</f>
        <v>1206.8</v>
      </c>
      <c r="E7" s="1" t="s">
        <v>13</v>
      </c>
      <c r="F7" s="2">
        <f>C7*D7</f>
        <v>6637.4</v>
      </c>
    </row>
    <row r="8" spans="1:8">
      <c r="A8" s="1"/>
      <c r="B8" s="31"/>
      <c r="C8" s="1"/>
      <c r="D8" s="1"/>
      <c r="E8" s="1"/>
      <c r="F8" s="1"/>
    </row>
    <row r="9" spans="1:8">
      <c r="A9" s="1">
        <v>3</v>
      </c>
      <c r="B9" s="32" t="s">
        <v>260</v>
      </c>
      <c r="C9" s="2">
        <f>Tharuvaikulam!H19</f>
        <v>5.5</v>
      </c>
      <c r="D9" s="1">
        <f>[1]Data!$AC$14</f>
        <v>1590.8</v>
      </c>
      <c r="E9" s="1" t="s">
        <v>13</v>
      </c>
      <c r="F9" s="2">
        <f>C9*D9</f>
        <v>8749.4</v>
      </c>
    </row>
    <row r="10" spans="1:8">
      <c r="A10" s="1"/>
      <c r="B10" s="31"/>
      <c r="C10" s="1"/>
      <c r="D10" s="1"/>
      <c r="E10" s="1"/>
      <c r="F10" s="1"/>
    </row>
    <row r="11" spans="1:8" ht="30">
      <c r="A11" s="1">
        <v>4</v>
      </c>
      <c r="B11" s="32" t="s">
        <v>261</v>
      </c>
      <c r="C11" s="2">
        <f>Tharuvaikulam!H28</f>
        <v>2.7</v>
      </c>
      <c r="D11" s="1">
        <v>1325.3</v>
      </c>
      <c r="E11" s="1" t="s">
        <v>13</v>
      </c>
      <c r="F11" s="2">
        <f>C11*D11</f>
        <v>3578.31</v>
      </c>
    </row>
    <row r="12" spans="1:8">
      <c r="A12" s="1"/>
      <c r="B12" s="1"/>
      <c r="C12" s="1"/>
      <c r="D12" s="1"/>
      <c r="E12" s="1"/>
      <c r="F12" s="1"/>
    </row>
    <row r="13" spans="1:8">
      <c r="A13" s="1">
        <v>5</v>
      </c>
      <c r="B13" s="32" t="s">
        <v>16</v>
      </c>
      <c r="C13" s="2">
        <f>Tharuvaikulam!H28</f>
        <v>2.7</v>
      </c>
      <c r="D13" s="2">
        <f>'Tharuvai Data'!F23</f>
        <v>1647.25</v>
      </c>
      <c r="E13" s="1" t="s">
        <v>13</v>
      </c>
      <c r="F13" s="2">
        <f>C13*D13</f>
        <v>4447.5750000000007</v>
      </c>
    </row>
    <row r="14" spans="1:8">
      <c r="A14" s="1"/>
      <c r="B14" s="26"/>
      <c r="C14" s="43"/>
      <c r="D14" s="2"/>
      <c r="E14" s="1"/>
      <c r="F14" s="2"/>
    </row>
    <row r="15" spans="1:8" ht="31.5">
      <c r="A15" s="1">
        <v>6</v>
      </c>
      <c r="B15" s="36" t="s">
        <v>27</v>
      </c>
      <c r="C15" s="2">
        <f>Tharuvaikulam!H33</f>
        <v>9</v>
      </c>
      <c r="D15" s="2">
        <f>'Tharuvai Data'!F34</f>
        <v>1130.04</v>
      </c>
      <c r="E15" s="1" t="s">
        <v>15</v>
      </c>
      <c r="F15" s="2">
        <f>C15*D15</f>
        <v>10170.36</v>
      </c>
    </row>
    <row r="16" spans="1:8">
      <c r="A16" s="1"/>
      <c r="B16" s="26"/>
      <c r="C16" s="43"/>
      <c r="D16" s="2"/>
      <c r="E16" s="1"/>
      <c r="F16" s="2"/>
    </row>
    <row r="17" spans="1:6" ht="30">
      <c r="A17" s="1">
        <v>7</v>
      </c>
      <c r="B17" s="32" t="s">
        <v>21</v>
      </c>
      <c r="C17" s="43">
        <f>Tharuvaikulam!H37</f>
        <v>40</v>
      </c>
      <c r="D17" s="2">
        <f>'Tharuvai Data'!F59</f>
        <v>293.08999999999997</v>
      </c>
      <c r="E17" s="1" t="s">
        <v>22</v>
      </c>
      <c r="F17" s="2">
        <f>C17*D17</f>
        <v>11723.599999999999</v>
      </c>
    </row>
    <row r="18" spans="1:6">
      <c r="A18" s="1"/>
      <c r="B18" s="26"/>
      <c r="C18" s="43"/>
      <c r="D18" s="2"/>
      <c r="E18" s="1"/>
      <c r="F18" s="2"/>
    </row>
    <row r="19" spans="1:6" ht="30">
      <c r="A19" s="1">
        <v>8</v>
      </c>
      <c r="B19" s="26" t="s">
        <v>353</v>
      </c>
      <c r="C19" s="43">
        <f>Tharuvaikulam!H41</f>
        <v>1</v>
      </c>
      <c r="D19" s="2">
        <v>500</v>
      </c>
      <c r="E19" s="1" t="s">
        <v>49</v>
      </c>
      <c r="F19" s="2">
        <f>C19*D19</f>
        <v>500</v>
      </c>
    </row>
    <row r="20" spans="1:6">
      <c r="A20" s="1"/>
      <c r="B20" s="26"/>
      <c r="C20" s="43"/>
      <c r="D20" s="2"/>
      <c r="E20" s="1"/>
      <c r="F20" s="2"/>
    </row>
    <row r="21" spans="1:6">
      <c r="A21" s="1">
        <v>9</v>
      </c>
      <c r="B21" s="31" t="s">
        <v>265</v>
      </c>
      <c r="C21" s="43">
        <f>Tharuvaikulam!H44</f>
        <v>2.2499999999999999E-2</v>
      </c>
      <c r="D21" s="2">
        <f>'Tharuvai Data'!F71</f>
        <v>65247.5</v>
      </c>
      <c r="E21" s="1" t="s">
        <v>269</v>
      </c>
      <c r="F21" s="2">
        <f>C21*D21</f>
        <v>1468.0687499999999</v>
      </c>
    </row>
    <row r="22" spans="1:6">
      <c r="A22" s="1"/>
      <c r="B22" s="1" t="s">
        <v>102</v>
      </c>
      <c r="C22" s="1"/>
      <c r="D22" s="1"/>
      <c r="E22" s="1"/>
      <c r="F22" s="2">
        <f>SUM(F5:F21)</f>
        <v>49687.013749999998</v>
      </c>
    </row>
    <row r="23" spans="1:6">
      <c r="A23" s="1"/>
      <c r="B23" s="1" t="s">
        <v>104</v>
      </c>
      <c r="C23" s="1"/>
      <c r="D23" s="1"/>
      <c r="E23" s="1"/>
      <c r="F23" s="2">
        <f>F22*6%</f>
        <v>2981.2208249999999</v>
      </c>
    </row>
    <row r="24" spans="1:6">
      <c r="A24" s="1"/>
      <c r="B24" s="1" t="s">
        <v>103</v>
      </c>
      <c r="C24" s="1"/>
      <c r="D24" s="1"/>
      <c r="E24" s="1"/>
      <c r="F24" s="2">
        <f>F22*6%</f>
        <v>2981.2208249999999</v>
      </c>
    </row>
    <row r="25" spans="1:6">
      <c r="A25" s="1"/>
      <c r="B25" s="1" t="s">
        <v>105</v>
      </c>
      <c r="C25" s="1"/>
      <c r="D25" s="1"/>
      <c r="E25" s="1"/>
      <c r="F25" s="2">
        <f>SUM(F22:F24)</f>
        <v>55649.455399999992</v>
      </c>
    </row>
    <row r="26" spans="1:6">
      <c r="A26" s="1"/>
      <c r="B26" s="1" t="s">
        <v>300</v>
      </c>
      <c r="C26" s="1"/>
      <c r="D26" s="1"/>
      <c r="E26" s="1"/>
      <c r="F26" s="2">
        <f>F25*1%</f>
        <v>556.49455399999988</v>
      </c>
    </row>
    <row r="27" spans="1:6">
      <c r="A27" s="1"/>
      <c r="B27" s="1" t="s">
        <v>301</v>
      </c>
      <c r="C27" s="1"/>
      <c r="D27" s="1"/>
      <c r="E27" s="1"/>
      <c r="F27" s="2">
        <f>F25*7.5%</f>
        <v>4173.7091549999996</v>
      </c>
    </row>
    <row r="28" spans="1:6">
      <c r="A28" s="1"/>
      <c r="B28" s="1" t="s">
        <v>302</v>
      </c>
      <c r="C28" s="1"/>
      <c r="D28" s="1"/>
      <c r="E28" s="1"/>
      <c r="F28" s="2">
        <f>SUM(F25:F27)</f>
        <v>60379.659108999986</v>
      </c>
    </row>
    <row r="29" spans="1:6">
      <c r="A29" s="1"/>
      <c r="B29" s="1"/>
      <c r="C29" s="1"/>
      <c r="D29" s="1"/>
      <c r="E29" s="1" t="s">
        <v>12</v>
      </c>
      <c r="F29" s="12">
        <v>60380</v>
      </c>
    </row>
  </sheetData>
  <mergeCells count="2">
    <mergeCell ref="A1:F1"/>
    <mergeCell ref="A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I44"/>
  <sheetViews>
    <sheetView topLeftCell="A38" workbookViewId="0">
      <selection activeCell="G52" sqref="G52"/>
    </sheetView>
  </sheetViews>
  <sheetFormatPr defaultRowHeight="15"/>
  <cols>
    <col min="1" max="1" width="5.85546875" customWidth="1"/>
    <col min="2" max="2" width="30.42578125" customWidth="1"/>
    <col min="3" max="3" width="5.7109375" customWidth="1"/>
    <col min="4" max="4" width="6" customWidth="1"/>
  </cols>
  <sheetData>
    <row r="1" spans="1:9" ht="44.25" customHeight="1">
      <c r="A1" s="61" t="s">
        <v>257</v>
      </c>
      <c r="B1" s="62"/>
      <c r="C1" s="62"/>
      <c r="D1" s="62"/>
      <c r="E1" s="62"/>
      <c r="F1" s="62"/>
      <c r="G1" s="62"/>
      <c r="H1" s="63"/>
    </row>
    <row r="2" spans="1:9">
      <c r="A2" s="64" t="s">
        <v>25</v>
      </c>
      <c r="B2" s="65"/>
      <c r="C2" s="65"/>
      <c r="D2" s="65"/>
      <c r="E2" s="65"/>
      <c r="F2" s="65"/>
      <c r="G2" s="65"/>
      <c r="H2" s="66"/>
    </row>
    <row r="3" spans="1:9">
      <c r="A3" s="6" t="s">
        <v>0</v>
      </c>
      <c r="B3" s="6" t="s">
        <v>1</v>
      </c>
      <c r="C3" s="60" t="s">
        <v>2</v>
      </c>
      <c r="D3" s="60"/>
      <c r="E3" s="6" t="s">
        <v>3</v>
      </c>
      <c r="F3" s="6" t="s">
        <v>4</v>
      </c>
      <c r="G3" s="6" t="s">
        <v>5</v>
      </c>
      <c r="H3" s="6" t="s">
        <v>6</v>
      </c>
    </row>
    <row r="4" spans="1:9">
      <c r="A4" s="1"/>
      <c r="B4" s="1"/>
      <c r="C4" s="1"/>
      <c r="D4" s="1"/>
      <c r="E4" s="1"/>
      <c r="F4" s="1"/>
      <c r="G4" s="1"/>
      <c r="H4" s="1"/>
    </row>
    <row r="5" spans="1:9" ht="45">
      <c r="A5" s="31">
        <v>1</v>
      </c>
      <c r="B5" s="32" t="s">
        <v>7</v>
      </c>
      <c r="C5" s="31"/>
      <c r="D5" s="31"/>
      <c r="E5" s="31"/>
      <c r="F5" s="31"/>
      <c r="G5" s="31"/>
      <c r="H5" s="31"/>
      <c r="I5" s="29"/>
    </row>
    <row r="6" spans="1:9">
      <c r="A6" s="31"/>
      <c r="B6" s="31" t="s">
        <v>8</v>
      </c>
      <c r="C6" s="31"/>
      <c r="D6" s="31"/>
      <c r="E6" s="31"/>
      <c r="F6" s="31"/>
      <c r="G6" s="31"/>
      <c r="H6" s="31"/>
      <c r="I6" s="29"/>
    </row>
    <row r="7" spans="1:9">
      <c r="A7" s="31"/>
      <c r="B7" s="31" t="s">
        <v>259</v>
      </c>
      <c r="C7" s="31">
        <v>1</v>
      </c>
      <c r="D7" s="31">
        <v>1</v>
      </c>
      <c r="E7" s="40">
        <v>3</v>
      </c>
      <c r="F7" s="41">
        <v>3</v>
      </c>
      <c r="G7" s="28">
        <v>1.8</v>
      </c>
      <c r="H7" s="28">
        <f>PRODUCT(C7:G7)</f>
        <v>16.2</v>
      </c>
      <c r="I7" s="29"/>
    </row>
    <row r="8" spans="1:9">
      <c r="A8" s="31"/>
      <c r="B8" s="31"/>
      <c r="C8" s="31"/>
      <c r="D8" s="31"/>
      <c r="E8" s="31"/>
      <c r="F8" s="31"/>
      <c r="G8" s="31"/>
      <c r="H8" s="28">
        <f>SUM(H7:H7)</f>
        <v>16.2</v>
      </c>
      <c r="I8" s="29"/>
    </row>
    <row r="9" spans="1:9">
      <c r="A9" s="31"/>
      <c r="B9" s="31"/>
      <c r="C9" s="31"/>
      <c r="D9" s="31"/>
      <c r="E9" s="31"/>
      <c r="F9" s="31"/>
      <c r="G9" s="27" t="s">
        <v>12</v>
      </c>
      <c r="H9" s="28">
        <v>16.5</v>
      </c>
      <c r="I9" s="29" t="s">
        <v>13</v>
      </c>
    </row>
    <row r="10" spans="1:9">
      <c r="A10" s="31"/>
      <c r="B10" s="31"/>
      <c r="C10" s="31"/>
      <c r="D10" s="31"/>
      <c r="E10" s="31"/>
      <c r="F10" s="31"/>
      <c r="G10" s="31"/>
      <c r="H10" s="31"/>
      <c r="I10" s="29"/>
    </row>
    <row r="11" spans="1:9" ht="30">
      <c r="A11" s="31">
        <v>2</v>
      </c>
      <c r="B11" s="32" t="s">
        <v>14</v>
      </c>
      <c r="C11" s="31"/>
      <c r="D11" s="31"/>
      <c r="E11" s="31"/>
      <c r="F11" s="31"/>
      <c r="G11" s="31"/>
      <c r="H11" s="31"/>
      <c r="I11" s="29"/>
    </row>
    <row r="12" spans="1:9" ht="15" customHeight="1">
      <c r="A12" s="31"/>
      <c r="B12" s="31" t="s">
        <v>259</v>
      </c>
      <c r="C12" s="31">
        <v>1</v>
      </c>
      <c r="D12" s="31">
        <v>1</v>
      </c>
      <c r="E12" s="40">
        <v>3</v>
      </c>
      <c r="F12" s="41">
        <v>3</v>
      </c>
      <c r="G12" s="28">
        <v>0.6</v>
      </c>
      <c r="H12" s="28">
        <f>PRODUCT(C12:G12)</f>
        <v>5.3999999999999995</v>
      </c>
      <c r="I12" s="29"/>
    </row>
    <row r="13" spans="1:9">
      <c r="A13" s="31"/>
      <c r="B13" s="31"/>
      <c r="C13" s="31"/>
      <c r="D13" s="31"/>
      <c r="E13" s="31"/>
      <c r="F13" s="31"/>
      <c r="G13" s="28"/>
      <c r="H13" s="28">
        <f>SUM(H12:H12)</f>
        <v>5.3999999999999995</v>
      </c>
      <c r="I13" s="29"/>
    </row>
    <row r="14" spans="1:9">
      <c r="A14" s="31"/>
      <c r="B14" s="31"/>
      <c r="C14" s="31"/>
      <c r="D14" s="31"/>
      <c r="E14" s="31"/>
      <c r="F14" s="31"/>
      <c r="G14" s="27" t="s">
        <v>12</v>
      </c>
      <c r="H14" s="28">
        <v>5.5</v>
      </c>
      <c r="I14" s="29" t="s">
        <v>13</v>
      </c>
    </row>
    <row r="15" spans="1:9">
      <c r="A15" s="31"/>
      <c r="B15" s="31"/>
      <c r="C15" s="31"/>
      <c r="D15" s="31"/>
      <c r="E15" s="31"/>
      <c r="F15" s="31"/>
      <c r="G15" s="28"/>
      <c r="H15" s="28"/>
      <c r="I15" s="29"/>
    </row>
    <row r="16" spans="1:9" ht="30">
      <c r="A16" s="31">
        <v>3</v>
      </c>
      <c r="B16" s="32" t="s">
        <v>260</v>
      </c>
      <c r="C16" s="31"/>
      <c r="D16" s="31"/>
      <c r="E16" s="31"/>
      <c r="F16" s="31"/>
      <c r="G16" s="31"/>
      <c r="H16" s="31"/>
      <c r="I16" s="29"/>
    </row>
    <row r="17" spans="1:9">
      <c r="A17" s="31"/>
      <c r="B17" s="31" t="s">
        <v>259</v>
      </c>
      <c r="C17" s="31">
        <v>1</v>
      </c>
      <c r="D17" s="31">
        <v>1</v>
      </c>
      <c r="E17" s="40">
        <v>3</v>
      </c>
      <c r="F17" s="41">
        <v>3</v>
      </c>
      <c r="G17" s="28">
        <v>0.6</v>
      </c>
      <c r="H17" s="28">
        <f>PRODUCT(C17:G17)</f>
        <v>5.3999999999999995</v>
      </c>
      <c r="I17" s="29"/>
    </row>
    <row r="18" spans="1:9">
      <c r="A18" s="31"/>
      <c r="B18" s="31"/>
      <c r="C18" s="31"/>
      <c r="D18" s="31"/>
      <c r="E18" s="31"/>
      <c r="F18" s="31"/>
      <c r="G18" s="28"/>
      <c r="H18" s="28">
        <f>SUM(H17:H17)</f>
        <v>5.3999999999999995</v>
      </c>
      <c r="I18" s="29"/>
    </row>
    <row r="19" spans="1:9">
      <c r="A19" s="31"/>
      <c r="B19" s="31"/>
      <c r="C19" s="31"/>
      <c r="D19" s="31"/>
      <c r="E19" s="31"/>
      <c r="F19" s="31"/>
      <c r="G19" s="27" t="s">
        <v>12</v>
      </c>
      <c r="H19" s="28">
        <v>5.5</v>
      </c>
      <c r="I19" s="29" t="s">
        <v>13</v>
      </c>
    </row>
    <row r="20" spans="1:9" ht="30">
      <c r="A20" s="31">
        <v>4</v>
      </c>
      <c r="B20" s="32" t="s">
        <v>261</v>
      </c>
      <c r="C20" s="31"/>
      <c r="D20" s="31"/>
      <c r="E20" s="31"/>
      <c r="F20" s="31"/>
      <c r="G20" s="31"/>
      <c r="H20" s="31"/>
      <c r="I20" s="29"/>
    </row>
    <row r="21" spans="1:9">
      <c r="A21" s="31"/>
      <c r="B21" s="31" t="s">
        <v>259</v>
      </c>
      <c r="C21" s="31">
        <v>1</v>
      </c>
      <c r="D21" s="31">
        <v>1</v>
      </c>
      <c r="E21" s="40">
        <v>3</v>
      </c>
      <c r="F21" s="41">
        <v>3</v>
      </c>
      <c r="G21" s="28">
        <v>0.3</v>
      </c>
      <c r="H21" s="28">
        <f>PRODUCT(C21:G21)</f>
        <v>2.6999999999999997</v>
      </c>
      <c r="I21" s="29"/>
    </row>
    <row r="22" spans="1:9">
      <c r="A22" s="31"/>
      <c r="B22" s="31"/>
      <c r="C22" s="31"/>
      <c r="D22" s="31"/>
      <c r="E22" s="31"/>
      <c r="F22" s="31"/>
      <c r="G22" s="28"/>
      <c r="H22" s="28">
        <f>SUM(H21:H21)</f>
        <v>2.6999999999999997</v>
      </c>
      <c r="I22" s="29"/>
    </row>
    <row r="23" spans="1:9">
      <c r="A23" s="31"/>
      <c r="B23" s="31"/>
      <c r="C23" s="31"/>
      <c r="D23" s="31"/>
      <c r="E23" s="31"/>
      <c r="F23" s="31"/>
      <c r="G23" s="27" t="s">
        <v>12</v>
      </c>
      <c r="H23" s="28">
        <v>2.7</v>
      </c>
      <c r="I23" s="29" t="s">
        <v>13</v>
      </c>
    </row>
    <row r="24" spans="1:9">
      <c r="A24" s="31"/>
      <c r="B24" s="31"/>
      <c r="C24" s="31"/>
      <c r="D24" s="31"/>
      <c r="E24" s="31"/>
      <c r="F24" s="31"/>
      <c r="G24" s="27"/>
      <c r="H24" s="28"/>
      <c r="I24" s="29"/>
    </row>
    <row r="25" spans="1:9">
      <c r="A25" s="31">
        <v>5</v>
      </c>
      <c r="B25" s="32" t="s">
        <v>16</v>
      </c>
      <c r="C25" s="31"/>
      <c r="D25" s="31"/>
      <c r="E25" s="31"/>
      <c r="F25" s="31"/>
      <c r="G25" s="31"/>
      <c r="H25" s="31"/>
      <c r="I25" s="29"/>
    </row>
    <row r="26" spans="1:9">
      <c r="A26" s="31"/>
      <c r="B26" s="31" t="s">
        <v>259</v>
      </c>
      <c r="C26" s="31">
        <v>1</v>
      </c>
      <c r="D26" s="31">
        <v>1</v>
      </c>
      <c r="E26" s="40">
        <v>3</v>
      </c>
      <c r="F26" s="41">
        <v>3</v>
      </c>
      <c r="G26" s="28">
        <v>0.3</v>
      </c>
      <c r="H26" s="28">
        <f>PRODUCT(C26:G26)</f>
        <v>2.6999999999999997</v>
      </c>
      <c r="I26" s="29"/>
    </row>
    <row r="27" spans="1:9">
      <c r="A27" s="31"/>
      <c r="B27" s="31"/>
      <c r="C27" s="31"/>
      <c r="D27" s="31"/>
      <c r="E27" s="31"/>
      <c r="F27" s="31"/>
      <c r="G27" s="28"/>
      <c r="H27" s="28">
        <f>SUM(H26:H26)</f>
        <v>2.6999999999999997</v>
      </c>
      <c r="I27" s="29"/>
    </row>
    <row r="28" spans="1:9">
      <c r="A28" s="31"/>
      <c r="B28" s="31"/>
      <c r="C28" s="31"/>
      <c r="D28" s="31"/>
      <c r="E28" s="31"/>
      <c r="F28" s="31"/>
      <c r="G28" s="27" t="s">
        <v>12</v>
      </c>
      <c r="H28" s="28">
        <v>2.7</v>
      </c>
      <c r="I28" s="29" t="s">
        <v>13</v>
      </c>
    </row>
    <row r="29" spans="1:9">
      <c r="A29" s="31"/>
      <c r="B29" s="31"/>
      <c r="C29" s="31"/>
      <c r="D29" s="31"/>
      <c r="E29" s="31"/>
      <c r="F29" s="31"/>
      <c r="G29" s="27"/>
      <c r="H29" s="28"/>
      <c r="I29" s="29"/>
    </row>
    <row r="30" spans="1:9" ht="31.5">
      <c r="A30" s="35">
        <v>6</v>
      </c>
      <c r="B30" s="36" t="s">
        <v>27</v>
      </c>
      <c r="C30" s="31"/>
      <c r="D30" s="31"/>
      <c r="E30" s="31"/>
      <c r="F30" s="31"/>
      <c r="G30" s="31"/>
      <c r="H30" s="31"/>
      <c r="I30" s="29"/>
    </row>
    <row r="31" spans="1:9">
      <c r="A31" s="31"/>
      <c r="B31" s="31" t="s">
        <v>259</v>
      </c>
      <c r="C31" s="31">
        <v>1</v>
      </c>
      <c r="D31" s="31">
        <v>1</v>
      </c>
      <c r="E31" s="31">
        <v>3</v>
      </c>
      <c r="F31" s="28">
        <v>3</v>
      </c>
      <c r="G31" s="28"/>
      <c r="H31" s="28">
        <f>PRODUCT(C31:G31)</f>
        <v>9</v>
      </c>
      <c r="I31" s="29"/>
    </row>
    <row r="32" spans="1:9">
      <c r="A32" s="31"/>
      <c r="B32" s="31"/>
      <c r="C32" s="31"/>
      <c r="D32" s="31"/>
      <c r="E32" s="31"/>
      <c r="F32" s="31"/>
      <c r="G32" s="31"/>
      <c r="H32" s="28">
        <f>SUM(H31:H31)</f>
        <v>9</v>
      </c>
      <c r="I32" s="29"/>
    </row>
    <row r="33" spans="1:9">
      <c r="A33" s="31"/>
      <c r="B33" s="31"/>
      <c r="C33" s="31"/>
      <c r="D33" s="31"/>
      <c r="E33" s="31"/>
      <c r="F33" s="31"/>
      <c r="G33" s="27" t="s">
        <v>12</v>
      </c>
      <c r="H33" s="37">
        <v>9</v>
      </c>
      <c r="I33" s="38" t="s">
        <v>15</v>
      </c>
    </row>
    <row r="34" spans="1:9">
      <c r="A34" s="31"/>
      <c r="B34" s="31"/>
      <c r="C34" s="31"/>
      <c r="D34" s="31"/>
      <c r="E34" s="31"/>
      <c r="F34" s="31"/>
      <c r="G34" s="31"/>
      <c r="H34" s="31"/>
      <c r="I34" s="29"/>
    </row>
    <row r="35" spans="1:9" ht="45">
      <c r="A35" s="39">
        <v>7</v>
      </c>
      <c r="B35" s="32" t="s">
        <v>21</v>
      </c>
      <c r="C35" s="31"/>
      <c r="D35" s="31"/>
      <c r="E35" s="31"/>
      <c r="F35" s="31"/>
      <c r="G35" s="31"/>
      <c r="H35" s="31"/>
      <c r="I35" s="29"/>
    </row>
    <row r="36" spans="1:9">
      <c r="A36" s="31"/>
      <c r="B36" s="31" t="s">
        <v>262</v>
      </c>
      <c r="C36" s="31">
        <v>1</v>
      </c>
      <c r="D36" s="31">
        <v>1</v>
      </c>
      <c r="E36" s="33">
        <v>40</v>
      </c>
      <c r="F36" s="31"/>
      <c r="G36" s="31"/>
      <c r="H36" s="28">
        <f t="shared" ref="H36" si="0">PRODUCT(C36:G36)</f>
        <v>40</v>
      </c>
      <c r="I36" s="29"/>
    </row>
    <row r="37" spans="1:9">
      <c r="A37" s="31"/>
      <c r="B37" s="31"/>
      <c r="C37" s="31"/>
      <c r="D37" s="31"/>
      <c r="E37" s="31"/>
      <c r="F37" s="31"/>
      <c r="G37" s="27" t="s">
        <v>12</v>
      </c>
      <c r="H37" s="28">
        <f>SUM(H36:H36)</f>
        <v>40</v>
      </c>
      <c r="I37" s="29" t="s">
        <v>22</v>
      </c>
    </row>
    <row r="38" spans="1:9">
      <c r="A38" s="31"/>
      <c r="B38" s="31"/>
      <c r="C38" s="31"/>
      <c r="D38" s="31"/>
      <c r="E38" s="31"/>
      <c r="F38" s="31"/>
      <c r="G38" s="31"/>
      <c r="H38" s="31"/>
      <c r="I38" s="29"/>
    </row>
    <row r="39" spans="1:9" ht="30">
      <c r="A39" s="31">
        <v>8</v>
      </c>
      <c r="B39" s="32" t="s">
        <v>263</v>
      </c>
      <c r="C39" s="31"/>
      <c r="D39" s="31"/>
      <c r="E39" s="31"/>
      <c r="F39" s="31"/>
      <c r="G39" s="31"/>
      <c r="H39" s="31"/>
      <c r="I39" s="29"/>
    </row>
    <row r="40" spans="1:9">
      <c r="A40" s="31"/>
      <c r="B40" s="31" t="s">
        <v>264</v>
      </c>
      <c r="C40" s="31">
        <v>1</v>
      </c>
      <c r="D40" s="31">
        <v>1</v>
      </c>
      <c r="E40" s="31">
        <v>3.14</v>
      </c>
      <c r="F40" s="31">
        <v>0.15</v>
      </c>
      <c r="G40" s="28">
        <f>1.8+0.3</f>
        <v>2.1</v>
      </c>
      <c r="H40" s="28">
        <f>PRODUCT(C40:G40)</f>
        <v>0.98909999999999998</v>
      </c>
      <c r="I40" s="29"/>
    </row>
    <row r="41" spans="1:9">
      <c r="A41" s="31"/>
      <c r="B41" s="31"/>
      <c r="C41" s="31"/>
      <c r="D41" s="31"/>
      <c r="E41" s="31"/>
      <c r="F41" s="31"/>
      <c r="G41" s="31"/>
      <c r="H41" s="28">
        <v>1</v>
      </c>
      <c r="I41" s="29" t="s">
        <v>15</v>
      </c>
    </row>
    <row r="42" spans="1:9">
      <c r="A42" s="31">
        <v>9</v>
      </c>
      <c r="B42" s="31" t="s">
        <v>265</v>
      </c>
      <c r="C42" s="31"/>
      <c r="D42" s="31"/>
      <c r="E42" s="31"/>
      <c r="F42" s="31"/>
      <c r="G42" s="31"/>
      <c r="H42" s="31"/>
      <c r="I42" s="29"/>
    </row>
    <row r="43" spans="1:9">
      <c r="A43" s="31"/>
      <c r="B43" s="31" t="s">
        <v>266</v>
      </c>
      <c r="C43" s="31" t="s">
        <v>268</v>
      </c>
      <c r="D43" s="31"/>
      <c r="E43" s="31">
        <f>9*0.05</f>
        <v>0.45</v>
      </c>
      <c r="F43" s="31" t="s">
        <v>267</v>
      </c>
      <c r="G43" s="31"/>
      <c r="H43" s="31">
        <f>0.45*50</f>
        <v>22.5</v>
      </c>
      <c r="I43" s="29"/>
    </row>
    <row r="44" spans="1:9">
      <c r="A44" s="31"/>
      <c r="B44" s="31"/>
      <c r="C44" s="31"/>
      <c r="D44" s="31"/>
      <c r="E44" s="31"/>
      <c r="F44" s="31"/>
      <c r="G44" s="31"/>
      <c r="H44" s="31">
        <f>22.5/1000</f>
        <v>2.2499999999999999E-2</v>
      </c>
      <c r="I44" s="29" t="s">
        <v>269</v>
      </c>
    </row>
  </sheetData>
  <mergeCells count="3">
    <mergeCell ref="A1:H1"/>
    <mergeCell ref="A2:H2"/>
    <mergeCell ref="C3:D3"/>
  </mergeCells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H23"/>
  <sheetViews>
    <sheetView topLeftCell="A9" workbookViewId="0">
      <selection activeCell="F24" sqref="F24"/>
    </sheetView>
  </sheetViews>
  <sheetFormatPr defaultRowHeight="15"/>
  <cols>
    <col min="2" max="2" width="35.7109375" customWidth="1"/>
    <col min="6" max="6" width="10.5703125" bestFit="1" customWidth="1"/>
  </cols>
  <sheetData>
    <row r="1" spans="1:8" ht="48" customHeight="1">
      <c r="A1" s="59" t="s">
        <v>331</v>
      </c>
      <c r="B1" s="59"/>
      <c r="C1" s="59"/>
      <c r="D1" s="59"/>
      <c r="E1" s="59"/>
      <c r="F1" s="59"/>
      <c r="G1" s="16"/>
      <c r="H1" s="16"/>
    </row>
    <row r="2" spans="1:8">
      <c r="A2" s="60" t="s">
        <v>32</v>
      </c>
      <c r="B2" s="60"/>
      <c r="C2" s="60"/>
      <c r="D2" s="60"/>
      <c r="E2" s="60"/>
      <c r="F2" s="60"/>
    </row>
    <row r="3" spans="1:8">
      <c r="A3" s="6" t="s">
        <v>0</v>
      </c>
      <c r="B3" s="6" t="s">
        <v>1</v>
      </c>
      <c r="C3" s="6" t="s">
        <v>28</v>
      </c>
      <c r="D3" s="6" t="s">
        <v>29</v>
      </c>
      <c r="E3" s="6" t="s">
        <v>30</v>
      </c>
      <c r="F3" s="6" t="s">
        <v>31</v>
      </c>
    </row>
    <row r="4" spans="1:8">
      <c r="A4" s="1"/>
      <c r="B4" s="1"/>
      <c r="C4" s="1"/>
      <c r="D4" s="1"/>
      <c r="E4" s="1"/>
      <c r="F4" s="1"/>
    </row>
    <row r="5" spans="1:8">
      <c r="A5" s="1">
        <v>1</v>
      </c>
      <c r="B5" s="9" t="str">
        <f>DPO!B5</f>
        <v>Providing Rain water harvesting Pit</v>
      </c>
      <c r="C5" s="2">
        <f>Thalamuthunagar!H8</f>
        <v>4</v>
      </c>
      <c r="D5" s="1">
        <f>'Data Thoothukudi'!F9</f>
        <v>1632.81</v>
      </c>
      <c r="E5" s="1" t="s">
        <v>45</v>
      </c>
      <c r="F5" s="2">
        <f>C5*D5</f>
        <v>6531.24</v>
      </c>
    </row>
    <row r="6" spans="1:8">
      <c r="A6" s="1"/>
      <c r="B6" s="1"/>
      <c r="C6" s="1"/>
      <c r="D6" s="1"/>
      <c r="E6" s="1"/>
      <c r="F6" s="1"/>
    </row>
    <row r="7" spans="1:8">
      <c r="A7" s="1">
        <v>2</v>
      </c>
      <c r="B7" s="1" t="s">
        <v>17</v>
      </c>
      <c r="C7" s="2">
        <f>Thalamuthunagar!H12</f>
        <v>12</v>
      </c>
      <c r="D7" s="1">
        <f>'Data Thoothukudi'!F16</f>
        <v>355.49</v>
      </c>
      <c r="E7" s="1" t="s">
        <v>22</v>
      </c>
      <c r="F7" s="1">
        <f>C7*D7</f>
        <v>4265.88</v>
      </c>
    </row>
    <row r="8" spans="1:8">
      <c r="A8" s="1"/>
      <c r="B8" s="1"/>
      <c r="C8" s="1"/>
      <c r="D8" s="1"/>
      <c r="E8" s="1"/>
      <c r="F8" s="1"/>
    </row>
    <row r="9" spans="1:8">
      <c r="A9" s="1">
        <v>3</v>
      </c>
      <c r="B9" s="31" t="s">
        <v>240</v>
      </c>
      <c r="C9" s="2">
        <f>Thalamuthunagar!H16</f>
        <v>0.3</v>
      </c>
      <c r="D9" s="1">
        <f>'Data Thoothukudi'!F133</f>
        <v>3931.83</v>
      </c>
      <c r="E9" s="1" t="s">
        <v>13</v>
      </c>
      <c r="F9" s="2">
        <f>C9*D9</f>
        <v>1179.549</v>
      </c>
    </row>
    <row r="10" spans="1:8">
      <c r="A10" s="1"/>
      <c r="B10" s="31"/>
      <c r="C10" s="1"/>
      <c r="D10" s="1"/>
      <c r="E10" s="1"/>
      <c r="F10" s="1"/>
    </row>
    <row r="11" spans="1:8">
      <c r="A11" s="1">
        <v>4</v>
      </c>
      <c r="B11" s="31" t="s">
        <v>241</v>
      </c>
      <c r="C11" s="2">
        <f>Thalamuthunagar!H20</f>
        <v>8.4</v>
      </c>
      <c r="D11" s="1">
        <f>'Data Thoothukudi'!F161</f>
        <v>717.54</v>
      </c>
      <c r="E11" s="1" t="s">
        <v>15</v>
      </c>
      <c r="F11" s="2">
        <f>C11*D11</f>
        <v>6027.3360000000002</v>
      </c>
    </row>
    <row r="12" spans="1:8">
      <c r="A12" s="1"/>
      <c r="B12" s="31"/>
      <c r="C12" s="1"/>
      <c r="D12" s="1"/>
      <c r="E12" s="1"/>
      <c r="F12" s="1"/>
    </row>
    <row r="13" spans="1:8">
      <c r="A13" s="1">
        <v>5</v>
      </c>
      <c r="B13" s="31" t="s">
        <v>242</v>
      </c>
      <c r="C13" s="2">
        <f>Thalamuthunagar!H26</f>
        <v>30.85</v>
      </c>
      <c r="D13" s="1">
        <f>'Data Thoothukudi'!F179</f>
        <v>185.09</v>
      </c>
      <c r="E13" s="1" t="s">
        <v>15</v>
      </c>
      <c r="F13" s="2">
        <f>C13*D13</f>
        <v>5710.0264999999999</v>
      </c>
    </row>
    <row r="14" spans="1:8">
      <c r="A14" s="1"/>
      <c r="B14" s="1"/>
      <c r="C14" s="1"/>
      <c r="D14" s="1"/>
      <c r="E14" s="1"/>
      <c r="F14" s="1"/>
    </row>
    <row r="15" spans="1:8" ht="30">
      <c r="A15" s="1">
        <v>6</v>
      </c>
      <c r="B15" s="26" t="s">
        <v>271</v>
      </c>
      <c r="C15" s="43">
        <f>Thalamuthunagar!H29</f>
        <v>7.9000000000000008E-3</v>
      </c>
      <c r="D15" s="2">
        <f>'Data Thoothukudi'!F119</f>
        <v>66238</v>
      </c>
      <c r="E15" s="1" t="s">
        <v>269</v>
      </c>
      <c r="F15" s="2">
        <f>C15*D15</f>
        <v>523.28020000000004</v>
      </c>
    </row>
    <row r="16" spans="1:8">
      <c r="A16" s="1"/>
      <c r="B16" s="1" t="s">
        <v>102</v>
      </c>
      <c r="C16" s="1"/>
      <c r="D16" s="1"/>
      <c r="E16" s="1"/>
      <c r="F16" s="2">
        <f>SUM(F4:F15)</f>
        <v>24237.311699999998</v>
      </c>
    </row>
    <row r="17" spans="1:6">
      <c r="A17" s="1"/>
      <c r="B17" s="1" t="s">
        <v>104</v>
      </c>
      <c r="C17" s="1"/>
      <c r="D17" s="1"/>
      <c r="E17" s="1"/>
      <c r="F17" s="2">
        <f>F16*6%</f>
        <v>1454.2387019999999</v>
      </c>
    </row>
    <row r="18" spans="1:6">
      <c r="A18" s="1"/>
      <c r="B18" s="1" t="s">
        <v>103</v>
      </c>
      <c r="C18" s="1"/>
      <c r="D18" s="1"/>
      <c r="E18" s="1"/>
      <c r="F18" s="2">
        <f>F16*6%</f>
        <v>1454.2387019999999</v>
      </c>
    </row>
    <row r="19" spans="1:6">
      <c r="A19" s="1"/>
      <c r="B19" s="1" t="s">
        <v>105</v>
      </c>
      <c r="C19" s="1"/>
      <c r="D19" s="1"/>
      <c r="E19" s="1"/>
      <c r="F19" s="2">
        <f>SUM(F16:F18)</f>
        <v>27145.789103999996</v>
      </c>
    </row>
    <row r="20" spans="1:6">
      <c r="A20" s="1"/>
      <c r="B20" s="1" t="s">
        <v>300</v>
      </c>
      <c r="C20" s="1"/>
      <c r="D20" s="1"/>
      <c r="E20" s="1"/>
      <c r="F20" s="2">
        <f>F19*1%</f>
        <v>271.45789103999994</v>
      </c>
    </row>
    <row r="21" spans="1:6">
      <c r="A21" s="1"/>
      <c r="B21" s="1" t="s">
        <v>301</v>
      </c>
      <c r="C21" s="1"/>
      <c r="D21" s="1"/>
      <c r="E21" s="1"/>
      <c r="F21" s="2">
        <f>F19*7.5%</f>
        <v>2035.9341827999997</v>
      </c>
    </row>
    <row r="22" spans="1:6">
      <c r="A22" s="1"/>
      <c r="B22" s="1" t="s">
        <v>302</v>
      </c>
      <c r="C22" s="1"/>
      <c r="D22" s="1"/>
      <c r="E22" s="1"/>
      <c r="F22" s="2">
        <f>SUM(F19:F21)</f>
        <v>29453.181177839997</v>
      </c>
    </row>
    <row r="23" spans="1:6">
      <c r="A23" s="1"/>
      <c r="B23" s="1"/>
      <c r="C23" s="1"/>
      <c r="D23" s="1"/>
      <c r="E23" s="1" t="s">
        <v>12</v>
      </c>
      <c r="F23" s="12">
        <v>29454</v>
      </c>
    </row>
  </sheetData>
  <mergeCells count="2">
    <mergeCell ref="A1:F1"/>
    <mergeCell ref="A2:F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I29"/>
  <sheetViews>
    <sheetView topLeftCell="A12" workbookViewId="0">
      <selection activeCell="H29" sqref="H29"/>
    </sheetView>
  </sheetViews>
  <sheetFormatPr defaultRowHeight="15"/>
  <cols>
    <col min="1" max="1" width="5.85546875" customWidth="1"/>
    <col min="2" max="2" width="30.42578125" customWidth="1"/>
    <col min="3" max="3" width="5.7109375" customWidth="1"/>
    <col min="4" max="4" width="6" customWidth="1"/>
  </cols>
  <sheetData>
    <row r="1" spans="1:9" ht="44.25" customHeight="1">
      <c r="A1" s="61" t="s">
        <v>255</v>
      </c>
      <c r="B1" s="62"/>
      <c r="C1" s="62"/>
      <c r="D1" s="62"/>
      <c r="E1" s="62"/>
      <c r="F1" s="62"/>
      <c r="G1" s="62"/>
      <c r="H1" s="63"/>
    </row>
    <row r="2" spans="1:9">
      <c r="A2" s="64" t="s">
        <v>25</v>
      </c>
      <c r="B2" s="65"/>
      <c r="C2" s="65"/>
      <c r="D2" s="65"/>
      <c r="E2" s="65"/>
      <c r="F2" s="65"/>
      <c r="G2" s="65"/>
      <c r="H2" s="66"/>
    </row>
    <row r="3" spans="1:9">
      <c r="A3" s="6" t="s">
        <v>0</v>
      </c>
      <c r="B3" s="6" t="s">
        <v>1</v>
      </c>
      <c r="C3" s="60" t="s">
        <v>2</v>
      </c>
      <c r="D3" s="60"/>
      <c r="E3" s="6" t="s">
        <v>3</v>
      </c>
      <c r="F3" s="6" t="s">
        <v>4</v>
      </c>
      <c r="G3" s="6" t="s">
        <v>5</v>
      </c>
      <c r="H3" s="6" t="s">
        <v>6</v>
      </c>
    </row>
    <row r="4" spans="1:9">
      <c r="A4" s="1"/>
      <c r="B4" s="1"/>
      <c r="C4" s="1"/>
      <c r="D4" s="1"/>
      <c r="E4" s="1"/>
      <c r="F4" s="1"/>
      <c r="G4" s="1"/>
      <c r="H4" s="1"/>
    </row>
    <row r="5" spans="1:9" ht="30">
      <c r="A5" s="6">
        <v>1</v>
      </c>
      <c r="B5" s="9" t="s">
        <v>23</v>
      </c>
      <c r="C5" s="1"/>
      <c r="D5" s="1"/>
      <c r="E5" s="1"/>
      <c r="F5" s="1"/>
      <c r="G5" s="1"/>
      <c r="H5" s="1"/>
    </row>
    <row r="6" spans="1:9">
      <c r="A6" s="1"/>
      <c r="B6" s="1" t="s">
        <v>256</v>
      </c>
      <c r="C6" s="1">
        <v>1</v>
      </c>
      <c r="D6" s="1">
        <v>4</v>
      </c>
      <c r="E6" s="1"/>
      <c r="F6" s="1"/>
      <c r="G6" s="1"/>
      <c r="H6" s="2">
        <f t="shared" ref="H6" si="0">PRODUCT(C6:G6)</f>
        <v>4</v>
      </c>
    </row>
    <row r="7" spans="1:9">
      <c r="A7" s="1"/>
      <c r="B7" s="1"/>
      <c r="C7" s="1"/>
      <c r="D7" s="1"/>
      <c r="E7" s="1"/>
      <c r="F7" s="1"/>
      <c r="G7" s="1"/>
      <c r="H7" s="2">
        <f>SUM(H6:H6)</f>
        <v>4</v>
      </c>
    </row>
    <row r="8" spans="1:9">
      <c r="A8" s="1"/>
      <c r="B8" s="1"/>
      <c r="C8" s="1"/>
      <c r="D8" s="1"/>
      <c r="E8" s="1"/>
      <c r="F8" s="1"/>
      <c r="G8" s="11" t="s">
        <v>12</v>
      </c>
      <c r="H8" s="12">
        <f>CEILING(H7,1)</f>
        <v>4</v>
      </c>
      <c r="I8" s="13" t="s">
        <v>2</v>
      </c>
    </row>
    <row r="9" spans="1:9">
      <c r="A9" s="1"/>
      <c r="B9" s="1"/>
      <c r="C9" s="1"/>
      <c r="D9" s="1"/>
      <c r="E9" s="1"/>
      <c r="F9" s="1"/>
      <c r="G9" s="1"/>
      <c r="H9" s="1"/>
    </row>
    <row r="10" spans="1:9">
      <c r="A10" s="1">
        <v>2</v>
      </c>
      <c r="B10" s="1" t="s">
        <v>336</v>
      </c>
      <c r="C10" s="1"/>
      <c r="D10" s="1"/>
      <c r="E10" s="1"/>
      <c r="F10" s="1"/>
      <c r="G10" s="1"/>
      <c r="H10" s="1"/>
    </row>
    <row r="11" spans="1:9">
      <c r="A11" s="1"/>
      <c r="B11" s="1" t="s">
        <v>256</v>
      </c>
      <c r="C11" s="1">
        <v>1</v>
      </c>
      <c r="D11" s="1">
        <v>4</v>
      </c>
      <c r="E11" s="1">
        <v>3</v>
      </c>
      <c r="F11" s="1"/>
      <c r="G11" s="1"/>
      <c r="H11" s="2">
        <f>PRODUCT(C11:G11)</f>
        <v>12</v>
      </c>
    </row>
    <row r="12" spans="1:9">
      <c r="A12" s="1"/>
      <c r="B12" s="1"/>
      <c r="C12" s="1"/>
      <c r="D12" s="1"/>
      <c r="E12" s="1"/>
      <c r="F12" s="1"/>
      <c r="G12" s="1" t="s">
        <v>12</v>
      </c>
      <c r="H12" s="2">
        <v>12</v>
      </c>
      <c r="I12" t="s">
        <v>22</v>
      </c>
    </row>
    <row r="13" spans="1:9">
      <c r="A13" s="1"/>
      <c r="B13" s="1"/>
      <c r="C13" s="1"/>
      <c r="D13" s="1"/>
      <c r="E13" s="1"/>
      <c r="F13" s="1"/>
      <c r="G13" s="1"/>
      <c r="H13" s="1"/>
    </row>
    <row r="14" spans="1:9">
      <c r="A14" s="1">
        <v>3</v>
      </c>
      <c r="B14" s="1" t="s">
        <v>240</v>
      </c>
      <c r="C14" s="1"/>
      <c r="D14" s="1"/>
      <c r="E14" s="1"/>
      <c r="F14" s="1"/>
      <c r="G14" s="1"/>
      <c r="H14" s="2"/>
    </row>
    <row r="15" spans="1:9">
      <c r="A15" s="1"/>
      <c r="B15" s="1" t="s">
        <v>256</v>
      </c>
      <c r="C15" s="1">
        <v>1</v>
      </c>
      <c r="D15" s="1">
        <v>4</v>
      </c>
      <c r="E15" s="1" t="s">
        <v>354</v>
      </c>
      <c r="F15" s="1">
        <v>0.26500000000000001</v>
      </c>
      <c r="G15" s="1">
        <v>7.4999999999999997E-2</v>
      </c>
      <c r="H15" s="2">
        <f>4*3.14*1.115*0.265*0.075</f>
        <v>0.27833745000000004</v>
      </c>
    </row>
    <row r="16" spans="1:9">
      <c r="A16" s="1"/>
      <c r="B16" s="1"/>
      <c r="C16" s="1"/>
      <c r="D16" s="1"/>
      <c r="E16" s="1"/>
      <c r="F16" s="1"/>
      <c r="G16" s="1"/>
      <c r="H16" s="2">
        <v>0.3</v>
      </c>
      <c r="I16" t="s">
        <v>13</v>
      </c>
    </row>
    <row r="17" spans="1:9">
      <c r="A17" s="1"/>
      <c r="B17" s="1"/>
      <c r="C17" s="1"/>
      <c r="D17" s="1"/>
      <c r="E17" s="1"/>
      <c r="F17" s="1"/>
      <c r="G17" s="1"/>
      <c r="H17" s="2"/>
    </row>
    <row r="18" spans="1:9">
      <c r="A18" s="1">
        <v>4</v>
      </c>
      <c r="B18" s="1" t="s">
        <v>241</v>
      </c>
      <c r="C18" s="1"/>
      <c r="D18" s="1"/>
      <c r="E18" s="1"/>
      <c r="F18" s="1"/>
      <c r="G18" s="1"/>
      <c r="H18" s="2"/>
    </row>
    <row r="19" spans="1:9">
      <c r="A19" s="1"/>
      <c r="B19" s="1" t="s">
        <v>256</v>
      </c>
      <c r="C19" s="1">
        <v>1</v>
      </c>
      <c r="D19" s="1">
        <v>4</v>
      </c>
      <c r="E19" s="1" t="s">
        <v>354</v>
      </c>
      <c r="F19" s="1"/>
      <c r="G19" s="2">
        <v>0.6</v>
      </c>
      <c r="H19" s="2">
        <f>4*3.14*1.115*0.6</f>
        <v>8.4026399999999999</v>
      </c>
    </row>
    <row r="20" spans="1:9">
      <c r="A20" s="1"/>
      <c r="B20" s="1"/>
      <c r="C20" s="1"/>
      <c r="D20" s="1"/>
      <c r="E20" s="1"/>
      <c r="F20" s="1"/>
      <c r="G20" s="1"/>
      <c r="H20" s="2">
        <v>8.4</v>
      </c>
      <c r="I20" t="s">
        <v>15</v>
      </c>
    </row>
    <row r="21" spans="1:9">
      <c r="A21" s="1">
        <v>5</v>
      </c>
      <c r="B21" s="1" t="s">
        <v>242</v>
      </c>
      <c r="C21" s="1"/>
      <c r="D21" s="1"/>
      <c r="E21" s="1"/>
      <c r="F21" s="1"/>
      <c r="G21" s="1"/>
      <c r="H21" s="1"/>
    </row>
    <row r="22" spans="1:9">
      <c r="A22" s="1"/>
      <c r="B22" s="1" t="s">
        <v>251</v>
      </c>
      <c r="C22" s="1">
        <v>1</v>
      </c>
      <c r="D22" s="1">
        <v>4</v>
      </c>
      <c r="E22" s="1">
        <v>3.14</v>
      </c>
      <c r="F22" s="2">
        <v>1</v>
      </c>
      <c r="G22" s="1">
        <v>0.6</v>
      </c>
      <c r="H22" s="2">
        <f>PRODUCT(C22:G22)</f>
        <v>7.5359999999999996</v>
      </c>
    </row>
    <row r="23" spans="1:9">
      <c r="A23" s="1"/>
      <c r="B23" s="1" t="s">
        <v>244</v>
      </c>
      <c r="C23" s="1">
        <v>1</v>
      </c>
      <c r="D23" s="1">
        <v>4</v>
      </c>
      <c r="E23" s="1">
        <v>3.14</v>
      </c>
      <c r="F23" s="1">
        <v>1.23</v>
      </c>
      <c r="G23" s="1">
        <v>0.6</v>
      </c>
      <c r="H23" s="2">
        <f>PRODUCT(C23:G23)</f>
        <v>9.2692800000000002</v>
      </c>
    </row>
    <row r="24" spans="1:9">
      <c r="A24" s="1"/>
      <c r="B24" s="1" t="s">
        <v>245</v>
      </c>
      <c r="C24" s="1">
        <v>1</v>
      </c>
      <c r="D24" s="1">
        <v>4</v>
      </c>
      <c r="E24" s="1">
        <v>3.14</v>
      </c>
      <c r="F24" s="1">
        <v>1.115</v>
      </c>
      <c r="G24" s="1"/>
      <c r="H24" s="2">
        <f>PRODUCT(C24:G24)</f>
        <v>14.0044</v>
      </c>
    </row>
    <row r="25" spans="1:9">
      <c r="A25" s="1"/>
      <c r="B25" s="1"/>
      <c r="C25" s="1"/>
      <c r="D25" s="1"/>
      <c r="E25" s="1"/>
      <c r="F25" s="1"/>
      <c r="G25" s="1"/>
      <c r="H25" s="2">
        <f>SUM(H22:H24)</f>
        <v>30.80968</v>
      </c>
    </row>
    <row r="26" spans="1:9">
      <c r="A26" s="1"/>
      <c r="B26" s="1"/>
      <c r="C26" s="1"/>
      <c r="D26" s="1"/>
      <c r="E26" s="1"/>
      <c r="F26" s="1"/>
      <c r="G26" s="1" t="s">
        <v>12</v>
      </c>
      <c r="H26" s="2">
        <v>30.85</v>
      </c>
      <c r="I26" t="s">
        <v>15</v>
      </c>
    </row>
    <row r="27" spans="1:9" ht="30">
      <c r="A27" s="1">
        <v>6</v>
      </c>
      <c r="B27" s="46" t="s">
        <v>271</v>
      </c>
      <c r="C27" s="1"/>
      <c r="D27" s="1"/>
      <c r="E27" s="1"/>
      <c r="F27" s="1"/>
      <c r="G27" s="1"/>
      <c r="H27" s="1"/>
    </row>
    <row r="28" spans="1:9">
      <c r="A28" s="1"/>
      <c r="B28" s="18" t="s">
        <v>332</v>
      </c>
      <c r="C28" s="1">
        <v>1</v>
      </c>
      <c r="D28" s="1">
        <v>4</v>
      </c>
      <c r="E28" s="1" t="s">
        <v>333</v>
      </c>
      <c r="F28" s="1">
        <f>0.79*0.05</f>
        <v>3.9500000000000007E-2</v>
      </c>
      <c r="G28" s="1" t="s">
        <v>267</v>
      </c>
      <c r="H28" s="1">
        <f>0.0395*50*4</f>
        <v>7.9</v>
      </c>
    </row>
    <row r="29" spans="1:9">
      <c r="A29" s="1"/>
      <c r="B29" s="1"/>
      <c r="C29" s="1"/>
      <c r="D29" s="1"/>
      <c r="E29" s="1"/>
      <c r="F29" s="1"/>
      <c r="G29" s="1"/>
      <c r="H29" s="1">
        <f>H28/1000</f>
        <v>7.9000000000000008E-3</v>
      </c>
      <c r="I29" t="s">
        <v>269</v>
      </c>
    </row>
  </sheetData>
  <mergeCells count="3">
    <mergeCell ref="A1:H1"/>
    <mergeCell ref="A2:H2"/>
    <mergeCell ref="C3:D3"/>
  </mergeCells>
  <pageMargins left="0.7" right="0.7" top="0.75" bottom="0.75" header="0.3" footer="0.3"/>
  <pageSetup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L179"/>
  <sheetViews>
    <sheetView workbookViewId="0">
      <selection activeCell="A3" sqref="A3"/>
    </sheetView>
  </sheetViews>
  <sheetFormatPr defaultRowHeight="15"/>
  <cols>
    <col min="3" max="3" width="36.28515625" customWidth="1"/>
  </cols>
  <sheetData>
    <row r="1" spans="1:6">
      <c r="A1" s="1"/>
      <c r="B1" s="1"/>
      <c r="C1" s="1" t="s">
        <v>108</v>
      </c>
      <c r="D1" s="1"/>
      <c r="E1" s="1"/>
      <c r="F1" s="1"/>
    </row>
    <row r="2" spans="1:6">
      <c r="A2" s="19"/>
      <c r="B2" s="19"/>
      <c r="C2" s="19" t="s">
        <v>33</v>
      </c>
      <c r="D2" s="19"/>
      <c r="E2" s="19"/>
      <c r="F2" s="19"/>
    </row>
    <row r="3" spans="1:6">
      <c r="A3" s="19">
        <v>0.47</v>
      </c>
      <c r="B3" s="19" t="s">
        <v>13</v>
      </c>
      <c r="C3" s="19" t="s">
        <v>34</v>
      </c>
      <c r="D3" s="19">
        <v>153.52000000000001</v>
      </c>
      <c r="E3" s="19" t="s">
        <v>35</v>
      </c>
      <c r="F3" s="19">
        <v>72.150000000000006</v>
      </c>
    </row>
    <row r="4" spans="1:6">
      <c r="A4" s="19"/>
      <c r="B4" s="19"/>
      <c r="C4" s="19"/>
      <c r="D4" s="19"/>
      <c r="E4" s="19"/>
      <c r="F4" s="19"/>
    </row>
    <row r="5" spans="1:6">
      <c r="A5" s="19">
        <v>0.24</v>
      </c>
      <c r="B5" s="19" t="s">
        <v>13</v>
      </c>
      <c r="C5" s="19" t="s">
        <v>36</v>
      </c>
      <c r="D5" s="19">
        <v>1151.76</v>
      </c>
      <c r="E5" s="19" t="s">
        <v>35</v>
      </c>
      <c r="F5" s="19">
        <v>276.42</v>
      </c>
    </row>
    <row r="6" spans="1:6">
      <c r="A6" s="19">
        <v>0.79</v>
      </c>
      <c r="B6" s="19" t="s">
        <v>15</v>
      </c>
      <c r="C6" s="19" t="s">
        <v>37</v>
      </c>
      <c r="D6" s="19">
        <v>1154.1300000000001</v>
      </c>
      <c r="E6" s="19" t="s">
        <v>38</v>
      </c>
      <c r="F6" s="19">
        <v>911.76</v>
      </c>
    </row>
    <row r="7" spans="1:6">
      <c r="A7" s="19">
        <v>0.24</v>
      </c>
      <c r="B7" s="19" t="s">
        <v>13</v>
      </c>
      <c r="C7" s="19" t="s">
        <v>39</v>
      </c>
      <c r="D7" s="19">
        <v>1552</v>
      </c>
      <c r="E7" s="19"/>
      <c r="F7" s="19">
        <v>372.48</v>
      </c>
    </row>
    <row r="8" spans="1:6">
      <c r="A8" s="19"/>
      <c r="B8" s="19"/>
      <c r="C8" s="19" t="s">
        <v>40</v>
      </c>
      <c r="D8" s="19"/>
      <c r="E8" s="19"/>
      <c r="F8" s="19" t="s">
        <v>41</v>
      </c>
    </row>
    <row r="9" spans="1:6">
      <c r="A9" s="19"/>
      <c r="B9" s="19"/>
      <c r="C9" s="19"/>
      <c r="D9" s="19"/>
      <c r="E9" s="19"/>
      <c r="F9" s="19">
        <v>1632.81</v>
      </c>
    </row>
    <row r="10" spans="1:6">
      <c r="A10" s="19"/>
      <c r="B10" s="19"/>
      <c r="C10" s="19"/>
      <c r="D10" s="19"/>
      <c r="E10" s="19"/>
      <c r="F10" s="19" t="s">
        <v>42</v>
      </c>
    </row>
    <row r="11" spans="1:6">
      <c r="A11" s="19"/>
      <c r="B11" s="19"/>
      <c r="C11" s="19"/>
      <c r="D11" s="19"/>
      <c r="E11" s="19"/>
      <c r="F11" s="19">
        <v>0</v>
      </c>
    </row>
    <row r="12" spans="1:6">
      <c r="A12" s="19"/>
      <c r="B12" s="19"/>
      <c r="C12" s="19" t="s">
        <v>43</v>
      </c>
      <c r="D12" s="19"/>
      <c r="E12" s="19"/>
      <c r="F12" s="19"/>
    </row>
    <row r="13" spans="1:6">
      <c r="A13" s="19">
        <v>1</v>
      </c>
      <c r="B13" s="19" t="s">
        <v>13</v>
      </c>
      <c r="C13" s="19" t="s">
        <v>44</v>
      </c>
      <c r="D13" s="19">
        <v>273.72000000000003</v>
      </c>
      <c r="E13" s="19" t="s">
        <v>35</v>
      </c>
      <c r="F13" s="19">
        <v>273.72000000000003</v>
      </c>
    </row>
    <row r="14" spans="1:6">
      <c r="A14" s="20">
        <v>7.0999999999999994E-2</v>
      </c>
      <c r="B14" s="19" t="s">
        <v>13</v>
      </c>
      <c r="C14" s="19" t="s">
        <v>36</v>
      </c>
      <c r="D14" s="19">
        <v>1151.76</v>
      </c>
      <c r="E14" s="19" t="s">
        <v>35</v>
      </c>
      <c r="F14" s="19">
        <v>81.77</v>
      </c>
    </row>
    <row r="15" spans="1:6">
      <c r="A15" s="19"/>
      <c r="B15" s="19"/>
      <c r="C15" s="19"/>
      <c r="D15" s="19"/>
      <c r="E15" s="19"/>
      <c r="F15" s="19" t="s">
        <v>41</v>
      </c>
    </row>
    <row r="16" spans="1:6">
      <c r="A16" s="19"/>
      <c r="B16" s="19"/>
      <c r="C16" s="19"/>
      <c r="D16" s="19"/>
      <c r="E16" s="19"/>
      <c r="F16" s="19">
        <v>355.49</v>
      </c>
    </row>
    <row r="17" spans="1:6">
      <c r="A17" s="19"/>
      <c r="B17" s="19"/>
      <c r="C17" s="19"/>
      <c r="D17" s="19"/>
      <c r="E17" s="19"/>
      <c r="F17" s="19" t="s">
        <v>41</v>
      </c>
    </row>
    <row r="18" spans="1:6">
      <c r="A18" s="19">
        <v>0.25</v>
      </c>
      <c r="B18" s="19" t="s">
        <v>45</v>
      </c>
      <c r="C18" s="19" t="s">
        <v>46</v>
      </c>
      <c r="D18" s="19">
        <v>639.45000000000005</v>
      </c>
      <c r="E18" s="19"/>
      <c r="F18" s="19">
        <v>159.86000000000001</v>
      </c>
    </row>
    <row r="19" spans="1:6">
      <c r="A19" s="19">
        <v>1</v>
      </c>
      <c r="B19" s="19" t="s">
        <v>45</v>
      </c>
      <c r="C19" s="19" t="s">
        <v>47</v>
      </c>
      <c r="D19" s="19">
        <v>447.3</v>
      </c>
      <c r="E19" s="19"/>
      <c r="F19" s="19">
        <v>447.3</v>
      </c>
    </row>
    <row r="20" spans="1:6">
      <c r="A20" s="19">
        <v>1</v>
      </c>
      <c r="B20" s="19" t="s">
        <v>45</v>
      </c>
      <c r="C20" s="19" t="s">
        <v>48</v>
      </c>
      <c r="D20" s="19" t="s">
        <v>49</v>
      </c>
      <c r="E20" s="19"/>
      <c r="F20" s="19">
        <v>60.72</v>
      </c>
    </row>
    <row r="21" spans="1:6">
      <c r="A21" s="19"/>
      <c r="B21" s="19"/>
      <c r="C21" s="19"/>
      <c r="D21" s="19"/>
      <c r="E21" s="19"/>
      <c r="F21" s="19" t="s">
        <v>41</v>
      </c>
    </row>
    <row r="22" spans="1:6">
      <c r="A22" s="19"/>
      <c r="B22" s="19"/>
      <c r="C22" s="19"/>
      <c r="D22" s="19"/>
      <c r="E22" s="19"/>
      <c r="F22" s="19">
        <v>667.88</v>
      </c>
    </row>
    <row r="23" spans="1:6">
      <c r="A23" s="19"/>
      <c r="B23" s="19"/>
      <c r="C23" s="19"/>
      <c r="D23" s="19"/>
      <c r="E23" s="19"/>
      <c r="F23" s="19" t="s">
        <v>41</v>
      </c>
    </row>
    <row r="24" spans="1:6">
      <c r="A24" s="1"/>
      <c r="B24" s="1"/>
      <c r="C24" s="1"/>
      <c r="D24" s="1"/>
      <c r="E24" s="1"/>
      <c r="F24" s="1"/>
    </row>
    <row r="25" spans="1:6">
      <c r="A25" s="21">
        <v>1.1000000000000001</v>
      </c>
      <c r="B25" s="19" t="s">
        <v>50</v>
      </c>
      <c r="C25" s="19" t="s">
        <v>51</v>
      </c>
      <c r="D25" s="19"/>
      <c r="E25" s="19"/>
      <c r="F25" s="19"/>
    </row>
    <row r="26" spans="1:6">
      <c r="A26" s="21" t="s">
        <v>50</v>
      </c>
      <c r="B26" s="19"/>
      <c r="C26" s="19" t="s">
        <v>52</v>
      </c>
      <c r="D26" s="19"/>
      <c r="E26" s="19"/>
      <c r="F26" s="19"/>
    </row>
    <row r="27" spans="1:6">
      <c r="A27" s="19">
        <v>10</v>
      </c>
      <c r="B27" s="19" t="s">
        <v>53</v>
      </c>
      <c r="C27" s="19" t="s">
        <v>54</v>
      </c>
      <c r="D27" s="19">
        <v>76.760000000000005</v>
      </c>
      <c r="E27" s="19" t="s">
        <v>53</v>
      </c>
      <c r="F27" s="19">
        <v>767.6</v>
      </c>
    </row>
    <row r="28" spans="1:6">
      <c r="A28" s="19">
        <v>10</v>
      </c>
      <c r="B28" s="19" t="s">
        <v>53</v>
      </c>
      <c r="C28" s="19" t="s">
        <v>55</v>
      </c>
      <c r="D28" s="19">
        <v>76.760000000000005</v>
      </c>
      <c r="E28" s="19" t="s">
        <v>53</v>
      </c>
      <c r="F28" s="19">
        <v>767.6</v>
      </c>
    </row>
    <row r="29" spans="1:6">
      <c r="A29" s="19">
        <v>10</v>
      </c>
      <c r="B29" s="19" t="s">
        <v>53</v>
      </c>
      <c r="C29" s="19" t="s">
        <v>56</v>
      </c>
      <c r="D29" s="19">
        <v>8.93</v>
      </c>
      <c r="E29" s="19" t="s">
        <v>53</v>
      </c>
      <c r="F29" s="19">
        <v>89.3</v>
      </c>
    </row>
    <row r="30" spans="1:6">
      <c r="A30" s="19"/>
      <c r="B30" s="19" t="s">
        <v>38</v>
      </c>
      <c r="C30" s="19" t="s">
        <v>57</v>
      </c>
      <c r="D30" s="19"/>
      <c r="E30" s="19" t="s">
        <v>38</v>
      </c>
      <c r="F30" s="19">
        <v>0</v>
      </c>
    </row>
    <row r="31" spans="1:6">
      <c r="A31" s="19"/>
      <c r="B31" s="19"/>
      <c r="C31" s="19"/>
      <c r="D31" s="19"/>
      <c r="E31" s="19"/>
      <c r="F31" s="19" t="s">
        <v>58</v>
      </c>
    </row>
    <row r="32" spans="1:6">
      <c r="A32" s="19"/>
      <c r="B32" s="19"/>
      <c r="C32" s="19" t="s">
        <v>59</v>
      </c>
      <c r="D32" s="19"/>
      <c r="E32" s="19"/>
      <c r="F32" s="19">
        <v>1624.5</v>
      </c>
    </row>
    <row r="33" spans="1:12">
      <c r="A33" s="19"/>
      <c r="B33" s="19"/>
      <c r="C33" s="19"/>
      <c r="D33" s="19"/>
      <c r="E33" s="19"/>
      <c r="F33" s="19" t="s">
        <v>58</v>
      </c>
    </row>
    <row r="34" spans="1:12">
      <c r="A34" s="19"/>
      <c r="B34" s="19"/>
      <c r="C34" s="19" t="s">
        <v>60</v>
      </c>
      <c r="D34" s="19" t="s">
        <v>61</v>
      </c>
      <c r="E34" s="19"/>
      <c r="F34" s="19">
        <v>162.44999999999999</v>
      </c>
    </row>
    <row r="35" spans="1:12">
      <c r="A35" s="19"/>
      <c r="B35" s="19"/>
      <c r="C35" s="19"/>
      <c r="D35" s="19" t="s">
        <v>62</v>
      </c>
      <c r="E35" s="19"/>
      <c r="F35" s="19">
        <v>169.55</v>
      </c>
    </row>
    <row r="36" spans="1:12">
      <c r="A36" s="22" t="s">
        <v>63</v>
      </c>
      <c r="B36" s="19"/>
      <c r="C36" s="19" t="s">
        <v>64</v>
      </c>
      <c r="D36" s="19" t="s">
        <v>61</v>
      </c>
      <c r="E36" s="19"/>
      <c r="F36" s="19">
        <v>153.52000000000001</v>
      </c>
    </row>
    <row r="37" spans="1:12">
      <c r="A37" s="19"/>
      <c r="B37" s="19"/>
      <c r="C37" s="19"/>
      <c r="D37" s="19" t="s">
        <v>62</v>
      </c>
      <c r="E37" s="19"/>
      <c r="F37" s="19">
        <v>160.62</v>
      </c>
    </row>
    <row r="38" spans="1:12">
      <c r="A38" s="1"/>
      <c r="B38" s="1"/>
      <c r="C38" s="1"/>
      <c r="D38" s="1"/>
      <c r="E38" s="1"/>
      <c r="F38" s="1"/>
    </row>
    <row r="39" spans="1:12">
      <c r="A39" s="1"/>
      <c r="B39" s="1"/>
      <c r="C39" s="1"/>
      <c r="D39" s="1"/>
      <c r="E39" s="1"/>
      <c r="F39" s="1"/>
    </row>
    <row r="40" spans="1:12" ht="45">
      <c r="A40" s="19" t="s">
        <v>65</v>
      </c>
      <c r="B40" s="19" t="s">
        <v>66</v>
      </c>
      <c r="C40" s="23" t="s">
        <v>78</v>
      </c>
      <c r="D40" s="19"/>
      <c r="E40" s="19"/>
      <c r="F40" s="19"/>
      <c r="G40" s="17"/>
      <c r="H40" s="17"/>
      <c r="I40" s="17"/>
      <c r="J40" s="17"/>
      <c r="K40" s="17"/>
      <c r="L40" s="17"/>
    </row>
    <row r="41" spans="1:12">
      <c r="A41" s="19"/>
      <c r="B41" s="19"/>
      <c r="C41" s="19" t="s">
        <v>58</v>
      </c>
      <c r="D41" s="19"/>
      <c r="E41" s="19"/>
      <c r="F41" s="19"/>
      <c r="G41" s="17"/>
      <c r="H41" s="17"/>
      <c r="I41" s="17"/>
      <c r="J41" s="17"/>
      <c r="K41" s="17"/>
      <c r="L41" s="17"/>
    </row>
    <row r="42" spans="1:12">
      <c r="A42" s="19">
        <v>0.03</v>
      </c>
      <c r="B42" s="19" t="s">
        <v>53</v>
      </c>
      <c r="C42" s="19" t="s">
        <v>67</v>
      </c>
      <c r="D42" s="19">
        <v>6511.18</v>
      </c>
      <c r="E42" s="19" t="s">
        <v>53</v>
      </c>
      <c r="F42" s="19">
        <v>195.34</v>
      </c>
      <c r="G42" s="17"/>
      <c r="H42" s="17"/>
      <c r="I42" s="17"/>
      <c r="J42" s="17"/>
      <c r="K42" s="17"/>
      <c r="L42" s="17"/>
    </row>
    <row r="43" spans="1:12">
      <c r="A43" s="19">
        <v>0.5</v>
      </c>
      <c r="B43" s="19" t="s">
        <v>68</v>
      </c>
      <c r="C43" s="19" t="s">
        <v>69</v>
      </c>
      <c r="D43" s="19">
        <v>684.6</v>
      </c>
      <c r="E43" s="19" t="s">
        <v>68</v>
      </c>
      <c r="F43" s="19">
        <v>342.3</v>
      </c>
      <c r="G43" s="17"/>
      <c r="H43" s="17"/>
      <c r="I43" s="17"/>
      <c r="J43" s="17"/>
      <c r="K43" s="17"/>
      <c r="L43" s="17"/>
    </row>
    <row r="44" spans="1:12">
      <c r="A44" s="19">
        <v>0.75</v>
      </c>
      <c r="B44" s="19" t="s">
        <v>68</v>
      </c>
      <c r="C44" s="19" t="s">
        <v>70</v>
      </c>
      <c r="D44" s="19">
        <v>447.3</v>
      </c>
      <c r="E44" s="19" t="s">
        <v>68</v>
      </c>
      <c r="F44" s="19">
        <v>335.48</v>
      </c>
      <c r="G44" s="17"/>
      <c r="H44" s="17"/>
      <c r="I44" s="17"/>
      <c r="J44" s="17"/>
      <c r="K44" s="17"/>
      <c r="L44" s="17"/>
    </row>
    <row r="45" spans="1:12">
      <c r="A45" s="19"/>
      <c r="B45" s="19" t="s">
        <v>38</v>
      </c>
      <c r="C45" s="19" t="s">
        <v>57</v>
      </c>
      <c r="D45" s="19">
        <v>0</v>
      </c>
      <c r="E45" s="19" t="s">
        <v>38</v>
      </c>
      <c r="F45" s="19">
        <v>0</v>
      </c>
      <c r="G45" s="17"/>
      <c r="H45" s="17"/>
      <c r="I45" s="17"/>
      <c r="J45" s="17"/>
      <c r="K45" s="17"/>
      <c r="L45" s="17"/>
    </row>
    <row r="46" spans="1:12">
      <c r="A46" s="19"/>
      <c r="B46" s="19"/>
      <c r="C46" s="19"/>
      <c r="D46" s="19"/>
      <c r="E46" s="19"/>
      <c r="F46" s="19" t="s">
        <v>58</v>
      </c>
      <c r="G46" s="17"/>
      <c r="H46" s="17"/>
      <c r="I46" s="17"/>
      <c r="J46" s="17"/>
      <c r="K46" s="17"/>
      <c r="L46" s="17"/>
    </row>
    <row r="47" spans="1:12">
      <c r="A47" s="19"/>
      <c r="B47" s="19"/>
      <c r="C47" s="19" t="s">
        <v>71</v>
      </c>
      <c r="D47" s="19"/>
      <c r="E47" s="19"/>
      <c r="F47" s="19">
        <v>873.12</v>
      </c>
      <c r="G47" s="17"/>
      <c r="H47" s="17"/>
      <c r="I47" s="17"/>
      <c r="J47" s="17"/>
      <c r="K47" s="17"/>
      <c r="L47" s="17"/>
    </row>
    <row r="48" spans="1:12">
      <c r="A48" s="19"/>
      <c r="B48" s="19"/>
      <c r="C48" s="19"/>
      <c r="D48" s="19"/>
      <c r="E48" s="19"/>
      <c r="F48" s="19" t="s">
        <v>58</v>
      </c>
      <c r="G48" s="17"/>
      <c r="H48" s="17"/>
      <c r="I48" s="17"/>
      <c r="J48" s="17"/>
      <c r="K48" s="17"/>
      <c r="L48" s="17"/>
    </row>
    <row r="49" spans="1:12">
      <c r="A49" s="19"/>
      <c r="B49" s="19"/>
      <c r="C49" s="19" t="s">
        <v>72</v>
      </c>
      <c r="D49" s="19"/>
      <c r="E49" s="19"/>
      <c r="F49" s="19">
        <v>1175.1300000000001</v>
      </c>
      <c r="G49" s="17"/>
      <c r="H49" s="17"/>
      <c r="I49" s="17"/>
      <c r="J49" s="17"/>
      <c r="K49" s="17"/>
      <c r="L49" s="17"/>
    </row>
    <row r="50" spans="1:12">
      <c r="A50" s="19"/>
      <c r="B50" s="19"/>
      <c r="C50" s="19"/>
      <c r="D50" s="19"/>
      <c r="E50" s="19"/>
      <c r="F50" s="19" t="s">
        <v>73</v>
      </c>
      <c r="G50" s="17"/>
      <c r="H50" s="17"/>
      <c r="I50" s="17"/>
      <c r="J50" s="17"/>
      <c r="K50" s="17"/>
      <c r="L50" s="17"/>
    </row>
    <row r="51" spans="1:12">
      <c r="A51" s="19"/>
      <c r="B51" s="19"/>
      <c r="C51" s="19" t="s">
        <v>74</v>
      </c>
      <c r="D51" s="19">
        <v>1175.1300000000001</v>
      </c>
      <c r="E51" s="19">
        <v>3.16</v>
      </c>
      <c r="F51" s="19">
        <v>1178.29</v>
      </c>
      <c r="G51" s="17"/>
      <c r="H51" s="17"/>
      <c r="I51" s="17"/>
      <c r="J51" s="17"/>
      <c r="K51" s="17"/>
      <c r="L51" s="17"/>
    </row>
    <row r="52" spans="1:12">
      <c r="A52" s="19"/>
      <c r="B52" s="19"/>
      <c r="C52" s="19" t="s">
        <v>75</v>
      </c>
      <c r="D52" s="19">
        <v>1178.29</v>
      </c>
      <c r="E52" s="19">
        <v>6.22</v>
      </c>
      <c r="F52" s="19">
        <v>1184.51</v>
      </c>
      <c r="G52" s="17"/>
      <c r="H52" s="17"/>
      <c r="I52" s="17"/>
      <c r="J52" s="17"/>
      <c r="K52" s="17"/>
      <c r="L52" s="17"/>
    </row>
    <row r="53" spans="1:12">
      <c r="A53" s="19"/>
      <c r="B53" s="19"/>
      <c r="C53" s="19" t="s">
        <v>76</v>
      </c>
      <c r="D53" s="19">
        <v>1184.51</v>
      </c>
      <c r="E53" s="19">
        <v>6.22</v>
      </c>
      <c r="F53" s="19">
        <v>1190.73</v>
      </c>
      <c r="G53" s="17"/>
      <c r="H53" s="17"/>
      <c r="I53" s="17"/>
      <c r="J53" s="17"/>
      <c r="K53" s="17"/>
      <c r="L53" s="17"/>
    </row>
    <row r="54" spans="1:12">
      <c r="A54" s="19"/>
      <c r="B54" s="19"/>
      <c r="C54" s="19" t="s">
        <v>77</v>
      </c>
      <c r="D54" s="19">
        <v>1190.73</v>
      </c>
      <c r="E54" s="19">
        <v>6.22</v>
      </c>
      <c r="F54" s="19">
        <v>1196.95</v>
      </c>
      <c r="G54" s="17"/>
      <c r="H54" s="17"/>
      <c r="I54" s="17"/>
      <c r="J54" s="17"/>
      <c r="K54" s="17"/>
      <c r="L54" s="17"/>
    </row>
    <row r="55" spans="1:12">
      <c r="A55" s="19"/>
      <c r="B55" s="19"/>
      <c r="C55" s="19" t="s">
        <v>75</v>
      </c>
      <c r="D55" s="19">
        <v>1196.95</v>
      </c>
      <c r="E55" s="19">
        <v>6.22</v>
      </c>
      <c r="F55" s="19">
        <v>1203.17</v>
      </c>
      <c r="G55" s="17"/>
      <c r="H55" s="17"/>
      <c r="I55" s="17"/>
      <c r="J55" s="17"/>
      <c r="K55" s="17"/>
      <c r="L55" s="17"/>
    </row>
    <row r="56" spans="1:12">
      <c r="A56" s="1"/>
      <c r="B56" s="1"/>
      <c r="C56" s="1"/>
      <c r="D56" s="1"/>
      <c r="E56" s="1"/>
      <c r="F56" s="1"/>
    </row>
    <row r="57" spans="1:12">
      <c r="A57" s="19" t="s">
        <v>79</v>
      </c>
      <c r="B57" s="19" t="s">
        <v>66</v>
      </c>
      <c r="C57" s="19" t="s">
        <v>80</v>
      </c>
      <c r="D57" s="19"/>
      <c r="E57" s="19"/>
      <c r="F57" s="19"/>
    </row>
    <row r="58" spans="1:12">
      <c r="A58" s="19"/>
      <c r="B58" s="19"/>
      <c r="C58" s="19" t="s">
        <v>81</v>
      </c>
      <c r="D58" s="19"/>
      <c r="E58" s="19"/>
      <c r="F58" s="19"/>
    </row>
    <row r="59" spans="1:12">
      <c r="A59" s="19"/>
      <c r="B59" s="19"/>
      <c r="C59" s="19" t="s">
        <v>58</v>
      </c>
      <c r="D59" s="19"/>
      <c r="E59" s="19"/>
      <c r="F59" s="19"/>
    </row>
    <row r="60" spans="1:12">
      <c r="A60" s="19">
        <v>1</v>
      </c>
      <c r="B60" s="19" t="s">
        <v>53</v>
      </c>
      <c r="C60" s="19" t="s">
        <v>82</v>
      </c>
      <c r="D60" s="19">
        <v>1552</v>
      </c>
      <c r="E60" s="19" t="s">
        <v>53</v>
      </c>
      <c r="F60" s="19">
        <v>1552</v>
      </c>
    </row>
    <row r="61" spans="1:12">
      <c r="A61" s="19">
        <v>1</v>
      </c>
      <c r="B61" s="19" t="s">
        <v>53</v>
      </c>
      <c r="C61" s="19" t="s">
        <v>83</v>
      </c>
      <c r="D61" s="19">
        <v>23.52</v>
      </c>
      <c r="E61" s="19" t="s">
        <v>53</v>
      </c>
      <c r="F61" s="19">
        <v>23.52</v>
      </c>
    </row>
    <row r="62" spans="1:12">
      <c r="A62" s="19"/>
      <c r="B62" s="19" t="s">
        <v>38</v>
      </c>
      <c r="C62" s="19" t="s">
        <v>57</v>
      </c>
      <c r="D62" s="19" t="s">
        <v>50</v>
      </c>
      <c r="E62" s="19" t="s">
        <v>38</v>
      </c>
      <c r="F62" s="19">
        <v>0</v>
      </c>
    </row>
    <row r="63" spans="1:12">
      <c r="A63" s="19"/>
      <c r="B63" s="19"/>
      <c r="C63" s="19"/>
      <c r="D63" s="19"/>
      <c r="E63" s="19"/>
      <c r="F63" s="19" t="s">
        <v>58</v>
      </c>
    </row>
    <row r="64" spans="1:12">
      <c r="A64" s="19"/>
      <c r="B64" s="19"/>
      <c r="C64" s="19" t="s">
        <v>84</v>
      </c>
      <c r="D64" s="19"/>
      <c r="E64" s="19"/>
      <c r="F64" s="19">
        <v>1575.52</v>
      </c>
    </row>
    <row r="65" spans="1:6">
      <c r="A65" s="1"/>
      <c r="B65" s="1"/>
      <c r="C65" s="1"/>
      <c r="D65" s="1"/>
      <c r="E65" s="1"/>
      <c r="F65" s="1"/>
    </row>
    <row r="66" spans="1:6">
      <c r="A66" s="19"/>
      <c r="B66" s="19" t="s">
        <v>66</v>
      </c>
      <c r="C66" s="19" t="s">
        <v>80</v>
      </c>
      <c r="D66" s="19"/>
      <c r="E66" s="19"/>
      <c r="F66" s="19"/>
    </row>
    <row r="67" spans="1:6">
      <c r="A67" s="19"/>
      <c r="B67" s="19"/>
      <c r="C67" s="19" t="s">
        <v>85</v>
      </c>
      <c r="D67" s="19"/>
      <c r="E67" s="19"/>
      <c r="F67" s="19"/>
    </row>
    <row r="68" spans="1:6">
      <c r="A68" s="19"/>
      <c r="B68" s="19"/>
      <c r="C68" s="19" t="s">
        <v>58</v>
      </c>
      <c r="D68" s="19"/>
      <c r="E68" s="19"/>
      <c r="F68" s="19"/>
    </row>
    <row r="69" spans="1:6">
      <c r="A69" s="19">
        <v>1</v>
      </c>
      <c r="B69" s="19" t="s">
        <v>53</v>
      </c>
      <c r="C69" s="19" t="s">
        <v>86</v>
      </c>
      <c r="D69" s="19">
        <f>[2]Data!$AC$15</f>
        <v>1051.4000000000001</v>
      </c>
      <c r="E69" s="19" t="s">
        <v>53</v>
      </c>
      <c r="F69" s="19">
        <f>A69*D69</f>
        <v>1051.4000000000001</v>
      </c>
    </row>
    <row r="70" spans="1:6">
      <c r="A70" s="19">
        <v>1</v>
      </c>
      <c r="B70" s="19" t="s">
        <v>53</v>
      </c>
      <c r="C70" s="19" t="s">
        <v>83</v>
      </c>
      <c r="D70" s="19">
        <v>23.52</v>
      </c>
      <c r="E70" s="19" t="s">
        <v>53</v>
      </c>
      <c r="F70" s="19">
        <v>23.52</v>
      </c>
    </row>
    <row r="71" spans="1:6">
      <c r="A71" s="19"/>
      <c r="B71" s="19" t="s">
        <v>38</v>
      </c>
      <c r="C71" s="19" t="s">
        <v>57</v>
      </c>
      <c r="D71" s="19" t="s">
        <v>50</v>
      </c>
      <c r="E71" s="19" t="s">
        <v>38</v>
      </c>
      <c r="F71" s="19">
        <v>0</v>
      </c>
    </row>
    <row r="72" spans="1:6">
      <c r="A72" s="19"/>
      <c r="B72" s="19"/>
      <c r="C72" s="19"/>
      <c r="D72" s="19"/>
      <c r="E72" s="19"/>
      <c r="F72" s="19" t="s">
        <v>58</v>
      </c>
    </row>
    <row r="73" spans="1:6">
      <c r="A73" s="19"/>
      <c r="B73" s="19"/>
      <c r="C73" s="19" t="s">
        <v>84</v>
      </c>
      <c r="D73" s="19"/>
      <c r="E73" s="19"/>
      <c r="F73" s="19">
        <f>SUM(F69:F72)</f>
        <v>1074.92</v>
      </c>
    </row>
    <row r="74" spans="1:6">
      <c r="A74" s="1"/>
      <c r="B74" s="1"/>
      <c r="C74" s="1"/>
      <c r="D74" s="1"/>
      <c r="E74" s="1"/>
      <c r="F74" s="1"/>
    </row>
    <row r="75" spans="1:6">
      <c r="A75" s="21">
        <v>44.1</v>
      </c>
      <c r="B75" s="19" t="s">
        <v>66</v>
      </c>
      <c r="C75" s="19" t="s">
        <v>87</v>
      </c>
      <c r="D75" s="19"/>
      <c r="E75" s="19"/>
      <c r="F75" s="19"/>
    </row>
    <row r="76" spans="1:6">
      <c r="A76" s="19"/>
      <c r="B76" s="19"/>
      <c r="C76" s="19" t="s">
        <v>88</v>
      </c>
      <c r="D76" s="19"/>
      <c r="E76" s="19"/>
      <c r="F76" s="19"/>
    </row>
    <row r="77" spans="1:6">
      <c r="A77" s="19"/>
      <c r="B77" s="19"/>
      <c r="C77" s="19" t="s">
        <v>89</v>
      </c>
      <c r="D77" s="19"/>
      <c r="E77" s="19"/>
      <c r="F77" s="19"/>
    </row>
    <row r="78" spans="1:6">
      <c r="A78" s="19"/>
      <c r="B78" s="19"/>
      <c r="C78" s="19" t="s">
        <v>58</v>
      </c>
      <c r="D78" s="19"/>
      <c r="E78" s="19"/>
      <c r="F78" s="19"/>
    </row>
    <row r="79" spans="1:6">
      <c r="A79" s="19">
        <v>3</v>
      </c>
      <c r="B79" s="19" t="s">
        <v>18</v>
      </c>
      <c r="C79" s="19" t="s">
        <v>90</v>
      </c>
      <c r="D79" s="19">
        <v>120.54</v>
      </c>
      <c r="E79" s="19" t="s">
        <v>91</v>
      </c>
      <c r="F79" s="19">
        <v>361.62</v>
      </c>
    </row>
    <row r="80" spans="1:6">
      <c r="A80" s="19">
        <v>1</v>
      </c>
      <c r="B80" s="19" t="s">
        <v>91</v>
      </c>
      <c r="C80" s="19" t="s">
        <v>92</v>
      </c>
      <c r="D80" s="19">
        <v>76.78</v>
      </c>
      <c r="E80" s="19" t="s">
        <v>91</v>
      </c>
      <c r="F80" s="19">
        <v>76.78</v>
      </c>
    </row>
    <row r="81" spans="1:6">
      <c r="A81" s="19">
        <v>1</v>
      </c>
      <c r="B81" s="19" t="s">
        <v>91</v>
      </c>
      <c r="C81" s="19" t="s">
        <v>93</v>
      </c>
      <c r="D81" s="19">
        <v>71</v>
      </c>
      <c r="E81" s="19" t="s">
        <v>91</v>
      </c>
      <c r="F81" s="19">
        <v>71</v>
      </c>
    </row>
    <row r="82" spans="1:6">
      <c r="A82" s="19">
        <v>2</v>
      </c>
      <c r="B82" s="19" t="s">
        <v>94</v>
      </c>
      <c r="C82" s="19" t="s">
        <v>95</v>
      </c>
      <c r="D82" s="19">
        <v>12</v>
      </c>
      <c r="E82" s="19" t="s">
        <v>91</v>
      </c>
      <c r="F82" s="19">
        <v>24</v>
      </c>
    </row>
    <row r="83" spans="1:6">
      <c r="A83" s="19">
        <v>1</v>
      </c>
      <c r="B83" s="19" t="s">
        <v>94</v>
      </c>
      <c r="C83" s="19" t="s">
        <v>96</v>
      </c>
      <c r="D83" s="19">
        <v>31.2</v>
      </c>
      <c r="E83" s="19" t="s">
        <v>38</v>
      </c>
      <c r="F83" s="19">
        <v>31.2</v>
      </c>
    </row>
    <row r="84" spans="1:6">
      <c r="A84" s="19">
        <v>0.5</v>
      </c>
      <c r="B84" s="19" t="s">
        <v>94</v>
      </c>
      <c r="C84" s="19" t="s">
        <v>97</v>
      </c>
      <c r="D84" s="19">
        <v>594.29999999999995</v>
      </c>
      <c r="E84" s="19"/>
      <c r="F84" s="19">
        <v>297.14999999999998</v>
      </c>
    </row>
    <row r="85" spans="1:6">
      <c r="A85" s="19"/>
      <c r="B85" s="19" t="s">
        <v>94</v>
      </c>
      <c r="C85" s="19" t="s">
        <v>98</v>
      </c>
      <c r="D85" s="19">
        <v>0</v>
      </c>
      <c r="E85" s="19"/>
      <c r="F85" s="19"/>
    </row>
    <row r="86" spans="1:6">
      <c r="A86" s="19"/>
      <c r="B86" s="19"/>
      <c r="C86" s="19" t="s">
        <v>99</v>
      </c>
      <c r="D86" s="19"/>
      <c r="E86" s="19"/>
      <c r="F86" s="19">
        <v>31.68</v>
      </c>
    </row>
    <row r="87" spans="1:6">
      <c r="A87" s="19"/>
      <c r="B87" s="19"/>
      <c r="C87" s="19"/>
      <c r="D87" s="19"/>
      <c r="E87" s="19"/>
      <c r="F87" s="19"/>
    </row>
    <row r="88" spans="1:6">
      <c r="A88" s="19"/>
      <c r="B88" s="19"/>
      <c r="C88" s="19" t="s">
        <v>100</v>
      </c>
      <c r="D88" s="19"/>
      <c r="E88" s="19"/>
      <c r="F88" s="19">
        <v>893.43</v>
      </c>
    </row>
    <row r="89" spans="1:6">
      <c r="A89" s="19"/>
      <c r="B89" s="19"/>
      <c r="C89" s="19"/>
      <c r="D89" s="19"/>
      <c r="E89" s="19"/>
      <c r="F89" s="19"/>
    </row>
    <row r="90" spans="1:6">
      <c r="A90" s="19"/>
      <c r="B90" s="19"/>
      <c r="C90" s="19"/>
      <c r="D90" s="19"/>
      <c r="E90" s="19"/>
      <c r="F90" s="19" t="s">
        <v>58</v>
      </c>
    </row>
    <row r="91" spans="1:6">
      <c r="A91" s="19"/>
      <c r="B91" s="19"/>
      <c r="C91" s="19" t="s">
        <v>101</v>
      </c>
      <c r="D91" s="19"/>
      <c r="E91" s="19"/>
      <c r="F91" s="19">
        <v>297.81</v>
      </c>
    </row>
    <row r="92" spans="1:6">
      <c r="A92" s="19"/>
      <c r="B92" s="19"/>
      <c r="C92" s="19"/>
      <c r="D92" s="19"/>
      <c r="E92" s="19"/>
      <c r="F92" s="19" t="s">
        <v>73</v>
      </c>
    </row>
    <row r="93" spans="1:6">
      <c r="A93" s="22">
        <v>238</v>
      </c>
      <c r="B93" s="19" t="s">
        <v>66</v>
      </c>
      <c r="C93" s="19" t="s">
        <v>274</v>
      </c>
      <c r="D93" s="19"/>
      <c r="E93" s="19"/>
      <c r="F93" s="19"/>
    </row>
    <row r="94" spans="1:6">
      <c r="A94" s="19"/>
      <c r="B94" s="19"/>
      <c r="C94" s="19" t="s">
        <v>275</v>
      </c>
      <c r="D94" s="19"/>
      <c r="E94" s="19"/>
      <c r="F94" s="19"/>
    </row>
    <row r="95" spans="1:6">
      <c r="A95" s="19"/>
      <c r="B95" s="19"/>
      <c r="C95" s="19" t="s">
        <v>58</v>
      </c>
      <c r="D95" s="19"/>
      <c r="E95" s="19"/>
      <c r="F95" s="19"/>
    </row>
    <row r="96" spans="1:6">
      <c r="A96" s="19">
        <v>20</v>
      </c>
      <c r="B96" s="19" t="s">
        <v>276</v>
      </c>
      <c r="C96" s="19" t="s">
        <v>277</v>
      </c>
      <c r="D96" s="19">
        <v>116.2</v>
      </c>
      <c r="E96" s="19" t="s">
        <v>276</v>
      </c>
      <c r="F96" s="19">
        <v>2324</v>
      </c>
    </row>
    <row r="97" spans="1:6">
      <c r="A97" s="19"/>
      <c r="B97" s="19"/>
      <c r="C97" s="19" t="s">
        <v>278</v>
      </c>
      <c r="D97" s="19"/>
      <c r="E97" s="19"/>
      <c r="F97" s="19" t="s">
        <v>50</v>
      </c>
    </row>
    <row r="98" spans="1:6">
      <c r="A98" s="19">
        <v>50</v>
      </c>
      <c r="B98" s="19" t="s">
        <v>279</v>
      </c>
      <c r="C98" s="19" t="s">
        <v>280</v>
      </c>
      <c r="D98" s="19">
        <v>5.75</v>
      </c>
      <c r="E98" s="19" t="s">
        <v>279</v>
      </c>
      <c r="F98" s="19">
        <v>287.5</v>
      </c>
    </row>
    <row r="99" spans="1:6">
      <c r="A99" s="19">
        <v>1</v>
      </c>
      <c r="B99" s="19" t="s">
        <v>38</v>
      </c>
      <c r="C99" s="19" t="s">
        <v>281</v>
      </c>
      <c r="D99" s="19">
        <v>75</v>
      </c>
      <c r="E99" s="19" t="s">
        <v>38</v>
      </c>
      <c r="F99" s="19">
        <v>75</v>
      </c>
    </row>
    <row r="100" spans="1:6">
      <c r="A100" s="19">
        <v>1</v>
      </c>
      <c r="B100" s="19" t="s">
        <v>38</v>
      </c>
      <c r="C100" s="19" t="s">
        <v>282</v>
      </c>
      <c r="D100" s="19">
        <v>40</v>
      </c>
      <c r="E100" s="19" t="s">
        <v>38</v>
      </c>
      <c r="F100" s="19">
        <v>40</v>
      </c>
    </row>
    <row r="101" spans="1:6">
      <c r="A101" s="19">
        <v>2.5</v>
      </c>
      <c r="B101" s="19" t="s">
        <v>38</v>
      </c>
      <c r="C101" s="19" t="s">
        <v>283</v>
      </c>
      <c r="D101" s="19">
        <v>530.25</v>
      </c>
      <c r="E101" s="19" t="s">
        <v>38</v>
      </c>
      <c r="F101" s="19">
        <v>1325.63</v>
      </c>
    </row>
    <row r="102" spans="1:6">
      <c r="A102" s="19"/>
      <c r="B102" s="19" t="s">
        <v>38</v>
      </c>
      <c r="C102" s="19" t="s">
        <v>284</v>
      </c>
      <c r="D102" s="19"/>
      <c r="E102" s="19" t="s">
        <v>38</v>
      </c>
      <c r="F102" s="19">
        <v>1.5</v>
      </c>
    </row>
    <row r="103" spans="1:6">
      <c r="A103" s="19"/>
      <c r="B103" s="19"/>
      <c r="C103" s="19"/>
      <c r="D103" s="19"/>
      <c r="E103" s="19"/>
      <c r="F103" s="19" t="s">
        <v>58</v>
      </c>
    </row>
    <row r="104" spans="1:6">
      <c r="A104" s="19"/>
      <c r="B104" s="19"/>
      <c r="C104" s="19" t="s">
        <v>285</v>
      </c>
      <c r="D104" s="19"/>
      <c r="E104" s="19"/>
      <c r="F104" s="19">
        <v>4053.63</v>
      </c>
    </row>
    <row r="105" spans="1:6">
      <c r="A105" s="19"/>
      <c r="B105" s="19"/>
      <c r="C105" s="19"/>
      <c r="D105" s="19"/>
      <c r="E105" s="19"/>
      <c r="F105" s="19" t="s">
        <v>58</v>
      </c>
    </row>
    <row r="106" spans="1:6">
      <c r="A106" s="19"/>
      <c r="B106" s="19"/>
      <c r="C106" s="19"/>
      <c r="D106" s="19"/>
      <c r="E106" s="19"/>
      <c r="F106" s="19"/>
    </row>
    <row r="107" spans="1:6">
      <c r="A107" s="20"/>
      <c r="B107" s="19"/>
      <c r="C107" s="19"/>
      <c r="D107" s="19"/>
      <c r="E107" s="19"/>
      <c r="F107" s="19" t="s">
        <v>73</v>
      </c>
    </row>
    <row r="108" spans="1:6">
      <c r="A108" s="20"/>
      <c r="B108" s="19"/>
      <c r="C108" s="19" t="s">
        <v>50</v>
      </c>
      <c r="D108" s="19"/>
      <c r="E108" s="19"/>
      <c r="F108" s="19" t="s">
        <v>50</v>
      </c>
    </row>
    <row r="109" spans="1:6">
      <c r="A109" s="20" t="s">
        <v>297</v>
      </c>
      <c r="B109" s="19" t="s">
        <v>298</v>
      </c>
      <c r="C109" s="19" t="s">
        <v>287</v>
      </c>
      <c r="D109" s="19"/>
      <c r="E109" s="19"/>
      <c r="F109" s="19"/>
    </row>
    <row r="110" spans="1:6">
      <c r="A110" s="20"/>
      <c r="B110" s="19"/>
      <c r="C110" s="19" t="s">
        <v>299</v>
      </c>
      <c r="D110" s="19"/>
      <c r="E110" s="19"/>
      <c r="F110" s="19"/>
    </row>
    <row r="111" spans="1:6">
      <c r="A111" s="20"/>
      <c r="B111" s="19"/>
      <c r="C111" s="19" t="s">
        <v>58</v>
      </c>
      <c r="D111" s="19"/>
      <c r="E111" s="19"/>
      <c r="F111" s="19"/>
    </row>
    <row r="112" spans="1:6">
      <c r="A112" s="19">
        <v>1</v>
      </c>
      <c r="B112" s="19" t="s">
        <v>289</v>
      </c>
      <c r="C112" s="19" t="s">
        <v>290</v>
      </c>
      <c r="D112" s="19">
        <v>45000</v>
      </c>
      <c r="E112" s="19" t="s">
        <v>269</v>
      </c>
      <c r="F112" s="19">
        <v>4500</v>
      </c>
    </row>
    <row r="113" spans="1:6">
      <c r="A113" s="20">
        <v>0.01</v>
      </c>
      <c r="B113" s="19" t="s">
        <v>289</v>
      </c>
      <c r="C113" s="19" t="s">
        <v>291</v>
      </c>
      <c r="D113" s="19">
        <v>43750</v>
      </c>
      <c r="E113" s="19" t="s">
        <v>269</v>
      </c>
      <c r="F113" s="19">
        <v>43.75</v>
      </c>
    </row>
    <row r="114" spans="1:6">
      <c r="A114" s="20">
        <v>3.5</v>
      </c>
      <c r="B114" s="19" t="s">
        <v>68</v>
      </c>
      <c r="C114" s="19" t="s">
        <v>292</v>
      </c>
      <c r="D114" s="19">
        <v>594.29999999999995</v>
      </c>
      <c r="E114" s="19" t="s">
        <v>68</v>
      </c>
      <c r="F114" s="19">
        <v>2080.0500000000002</v>
      </c>
    </row>
    <row r="115" spans="1:6">
      <c r="A115" s="20"/>
      <c r="B115" s="19" t="s">
        <v>38</v>
      </c>
      <c r="C115" s="19" t="s">
        <v>57</v>
      </c>
      <c r="D115" s="19"/>
      <c r="E115" s="19" t="s">
        <v>38</v>
      </c>
      <c r="F115" s="19">
        <v>0</v>
      </c>
    </row>
    <row r="116" spans="1:6">
      <c r="A116" s="19"/>
      <c r="B116" s="19"/>
      <c r="C116" s="19"/>
      <c r="D116" s="19"/>
      <c r="E116" s="19"/>
      <c r="F116" s="19" t="s">
        <v>58</v>
      </c>
    </row>
    <row r="117" spans="1:6">
      <c r="A117" s="19"/>
      <c r="B117" s="19"/>
      <c r="C117" s="19" t="s">
        <v>295</v>
      </c>
      <c r="D117" s="19"/>
      <c r="E117" s="19"/>
      <c r="F117" s="19">
        <v>6623.8</v>
      </c>
    </row>
    <row r="118" spans="1:6">
      <c r="A118" s="19"/>
      <c r="B118" s="19"/>
      <c r="C118" s="19"/>
      <c r="D118" s="19"/>
      <c r="E118" s="19"/>
      <c r="F118" s="19" t="s">
        <v>58</v>
      </c>
    </row>
    <row r="119" spans="1:6">
      <c r="A119" s="19"/>
      <c r="B119" s="19"/>
      <c r="C119" s="19" t="s">
        <v>296</v>
      </c>
      <c r="D119" s="19"/>
      <c r="E119" s="19"/>
      <c r="F119" s="19">
        <v>66238</v>
      </c>
    </row>
    <row r="120" spans="1:6">
      <c r="A120" s="1"/>
      <c r="B120" s="1"/>
      <c r="C120" s="1"/>
      <c r="D120" s="1"/>
      <c r="E120" s="1"/>
      <c r="F120" s="1"/>
    </row>
    <row r="121" spans="1:6">
      <c r="A121" s="19" t="s">
        <v>304</v>
      </c>
      <c r="B121" s="19" t="s">
        <v>66</v>
      </c>
      <c r="C121" s="19" t="s">
        <v>305</v>
      </c>
      <c r="D121" s="19"/>
      <c r="E121" s="19"/>
      <c r="F121" s="19"/>
    </row>
    <row r="122" spans="1:6">
      <c r="A122" s="19"/>
      <c r="B122" s="19"/>
      <c r="C122" s="19" t="s">
        <v>306</v>
      </c>
      <c r="D122" s="19"/>
      <c r="E122" s="19"/>
      <c r="F122" s="19"/>
    </row>
    <row r="123" spans="1:6">
      <c r="A123" s="19"/>
      <c r="B123" s="19"/>
      <c r="C123" s="19" t="s">
        <v>58</v>
      </c>
      <c r="D123" s="19"/>
      <c r="E123" s="19"/>
      <c r="F123" s="19"/>
    </row>
    <row r="124" spans="1:6">
      <c r="A124" s="19">
        <v>9</v>
      </c>
      <c r="B124" s="19" t="s">
        <v>53</v>
      </c>
      <c r="C124" s="19" t="s">
        <v>307</v>
      </c>
      <c r="D124" s="19">
        <v>1151.76</v>
      </c>
      <c r="E124" s="19" t="s">
        <v>53</v>
      </c>
      <c r="F124" s="19">
        <v>10365.84</v>
      </c>
    </row>
    <row r="125" spans="1:6">
      <c r="A125" s="19">
        <v>4.5</v>
      </c>
      <c r="B125" s="19" t="s">
        <v>53</v>
      </c>
      <c r="C125" s="19" t="s">
        <v>308</v>
      </c>
      <c r="D125" s="19">
        <v>3208</v>
      </c>
      <c r="E125" s="19" t="s">
        <v>53</v>
      </c>
      <c r="F125" s="19">
        <v>14436</v>
      </c>
    </row>
    <row r="126" spans="1:6">
      <c r="A126" s="19">
        <v>1.8</v>
      </c>
      <c r="B126" s="19" t="s">
        <v>91</v>
      </c>
      <c r="C126" s="19" t="s">
        <v>309</v>
      </c>
      <c r="D126" s="19">
        <v>639.45000000000005</v>
      </c>
      <c r="E126" s="19" t="s">
        <v>91</v>
      </c>
      <c r="F126" s="19">
        <v>1151.01</v>
      </c>
    </row>
    <row r="127" spans="1:6">
      <c r="A127" s="19">
        <v>17.7</v>
      </c>
      <c r="B127" s="19" t="s">
        <v>91</v>
      </c>
      <c r="C127" s="19" t="s">
        <v>70</v>
      </c>
      <c r="D127" s="19">
        <v>447.3</v>
      </c>
      <c r="E127" s="19" t="s">
        <v>91</v>
      </c>
      <c r="F127" s="19">
        <v>7917.21</v>
      </c>
    </row>
    <row r="128" spans="1:6">
      <c r="A128" s="19">
        <v>14.1</v>
      </c>
      <c r="B128" s="19" t="s">
        <v>91</v>
      </c>
      <c r="C128" s="19" t="s">
        <v>310</v>
      </c>
      <c r="D128" s="19">
        <v>386.4</v>
      </c>
      <c r="E128" s="19" t="s">
        <v>91</v>
      </c>
      <c r="F128" s="19">
        <v>5448.24</v>
      </c>
    </row>
    <row r="129" spans="1:10">
      <c r="A129" s="19"/>
      <c r="B129" s="19" t="s">
        <v>38</v>
      </c>
      <c r="C129" s="19" t="s">
        <v>57</v>
      </c>
      <c r="D129" s="19"/>
      <c r="E129" s="19" t="s">
        <v>38</v>
      </c>
      <c r="F129" s="19">
        <v>0</v>
      </c>
    </row>
    <row r="130" spans="1:10">
      <c r="A130" s="19"/>
      <c r="B130" s="19"/>
      <c r="C130" s="19"/>
      <c r="D130" s="19"/>
      <c r="E130" s="19"/>
      <c r="F130" s="19" t="s">
        <v>58</v>
      </c>
    </row>
    <row r="131" spans="1:10">
      <c r="A131" s="19"/>
      <c r="B131" s="19"/>
      <c r="C131" s="19"/>
      <c r="D131" s="19"/>
      <c r="E131" s="19"/>
      <c r="F131" s="19">
        <v>39318.300000000003</v>
      </c>
    </row>
    <row r="132" spans="1:10">
      <c r="A132" s="19"/>
      <c r="B132" s="19"/>
      <c r="C132" s="19" t="s">
        <v>59</v>
      </c>
      <c r="D132" s="19"/>
      <c r="E132" s="19"/>
      <c r="F132" s="19" t="s">
        <v>58</v>
      </c>
    </row>
    <row r="133" spans="1:10">
      <c r="A133" s="19"/>
      <c r="B133" s="19"/>
      <c r="C133" s="19"/>
      <c r="D133" s="19"/>
      <c r="E133" s="19"/>
      <c r="F133" s="19">
        <v>3931.83</v>
      </c>
    </row>
    <row r="134" spans="1:10">
      <c r="A134" s="19"/>
      <c r="B134" s="19"/>
      <c r="C134" s="19" t="s">
        <v>311</v>
      </c>
      <c r="D134" s="19"/>
      <c r="E134" s="19"/>
      <c r="F134" s="19" t="s">
        <v>73</v>
      </c>
    </row>
    <row r="135" spans="1:10">
      <c r="A135" s="19"/>
      <c r="B135" s="19"/>
      <c r="C135" s="19" t="s">
        <v>312</v>
      </c>
      <c r="D135" s="19"/>
      <c r="E135" s="19"/>
      <c r="F135" s="19"/>
      <c r="G135" s="17"/>
      <c r="H135" s="17"/>
      <c r="I135" s="17"/>
      <c r="J135" s="17"/>
    </row>
    <row r="136" spans="1:10">
      <c r="A136" s="19"/>
      <c r="B136" s="19"/>
      <c r="C136" s="19" t="s">
        <v>58</v>
      </c>
      <c r="D136" s="19"/>
      <c r="E136" s="19"/>
      <c r="F136" s="19"/>
      <c r="G136" s="17"/>
      <c r="H136" s="17"/>
      <c r="I136" s="17"/>
      <c r="J136" s="17"/>
    </row>
    <row r="137" spans="1:10">
      <c r="A137" s="22">
        <v>10</v>
      </c>
      <c r="B137" s="19" t="s">
        <v>66</v>
      </c>
      <c r="C137" s="19" t="s">
        <v>313</v>
      </c>
      <c r="D137" s="19"/>
      <c r="E137" s="19"/>
      <c r="F137" s="19"/>
      <c r="G137" s="17"/>
      <c r="H137" s="17"/>
      <c r="I137" s="17"/>
      <c r="J137" s="17"/>
    </row>
    <row r="138" spans="1:10">
      <c r="A138" s="19"/>
      <c r="B138" s="19"/>
      <c r="C138" s="19" t="s">
        <v>314</v>
      </c>
      <c r="D138" s="19"/>
      <c r="E138" s="19"/>
      <c r="F138" s="19"/>
      <c r="G138" s="17"/>
      <c r="H138" s="17"/>
      <c r="I138" s="17"/>
      <c r="J138" s="17"/>
    </row>
    <row r="139" spans="1:10">
      <c r="A139" s="19"/>
      <c r="B139" s="19"/>
      <c r="C139" s="19" t="s">
        <v>58</v>
      </c>
      <c r="D139" s="19"/>
      <c r="E139" s="19"/>
      <c r="F139" s="19"/>
      <c r="G139" s="17"/>
      <c r="H139" s="17"/>
      <c r="I139" s="17"/>
      <c r="J139" s="17"/>
    </row>
    <row r="140" spans="1:10">
      <c r="A140" s="19">
        <v>1300</v>
      </c>
      <c r="B140" s="19" t="s">
        <v>315</v>
      </c>
      <c r="C140" s="19" t="s">
        <v>314</v>
      </c>
      <c r="D140" s="19">
        <v>6363.3</v>
      </c>
      <c r="E140" s="19" t="s">
        <v>316</v>
      </c>
      <c r="F140" s="19">
        <v>8272.2900000000009</v>
      </c>
      <c r="G140" s="17"/>
      <c r="H140" s="17">
        <v>1876.98</v>
      </c>
      <c r="I140" s="17">
        <v>6395.31</v>
      </c>
      <c r="J140" s="17"/>
    </row>
    <row r="141" spans="1:10">
      <c r="A141" s="20">
        <v>0.70799999999999996</v>
      </c>
      <c r="B141" s="19" t="s">
        <v>53</v>
      </c>
      <c r="C141" s="19" t="s">
        <v>317</v>
      </c>
      <c r="D141" s="19">
        <v>3701.49</v>
      </c>
      <c r="E141" s="19" t="s">
        <v>53</v>
      </c>
      <c r="F141" s="19">
        <v>2620.65</v>
      </c>
      <c r="G141" s="17"/>
      <c r="H141" s="17">
        <v>594.63</v>
      </c>
      <c r="I141" s="17">
        <v>2026.02</v>
      </c>
      <c r="J141" s="17"/>
    </row>
    <row r="142" spans="1:10">
      <c r="A142" s="19">
        <v>1</v>
      </c>
      <c r="B142" s="19" t="s">
        <v>91</v>
      </c>
      <c r="C142" s="19" t="s">
        <v>69</v>
      </c>
      <c r="D142" s="19">
        <v>684.6</v>
      </c>
      <c r="E142" s="19" t="s">
        <v>91</v>
      </c>
      <c r="F142" s="19">
        <v>684.6</v>
      </c>
      <c r="G142" s="17"/>
      <c r="H142" s="17">
        <v>155.34</v>
      </c>
      <c r="I142" s="17">
        <v>529.26</v>
      </c>
      <c r="J142" s="17"/>
    </row>
    <row r="143" spans="1:10">
      <c r="A143" s="19">
        <v>3</v>
      </c>
      <c r="B143" s="19" t="s">
        <v>91</v>
      </c>
      <c r="C143" s="19" t="s">
        <v>309</v>
      </c>
      <c r="D143" s="19">
        <v>639.45000000000005</v>
      </c>
      <c r="E143" s="19" t="s">
        <v>91</v>
      </c>
      <c r="F143" s="19">
        <v>1918.35</v>
      </c>
      <c r="G143" s="17"/>
      <c r="H143" s="17">
        <v>435.27</v>
      </c>
      <c r="I143" s="17">
        <v>1483.08</v>
      </c>
      <c r="J143" s="17"/>
    </row>
    <row r="144" spans="1:10">
      <c r="A144" s="19">
        <v>2</v>
      </c>
      <c r="B144" s="19" t="s">
        <v>91</v>
      </c>
      <c r="C144" s="19" t="s">
        <v>70</v>
      </c>
      <c r="D144" s="19">
        <v>447.3</v>
      </c>
      <c r="E144" s="19" t="s">
        <v>91</v>
      </c>
      <c r="F144" s="19">
        <v>894.6</v>
      </c>
      <c r="G144" s="17"/>
      <c r="H144" s="17">
        <v>202.98</v>
      </c>
      <c r="I144" s="17">
        <v>691.62</v>
      </c>
      <c r="J144" s="17"/>
    </row>
    <row r="145" spans="1:10">
      <c r="A145" s="19">
        <v>6</v>
      </c>
      <c r="B145" s="19" t="s">
        <v>91</v>
      </c>
      <c r="C145" s="19" t="s">
        <v>310</v>
      </c>
      <c r="D145" s="19">
        <v>386.4</v>
      </c>
      <c r="E145" s="19" t="s">
        <v>91</v>
      </c>
      <c r="F145" s="19">
        <v>2318.4</v>
      </c>
      <c r="G145" s="17"/>
      <c r="H145" s="17">
        <v>526.04</v>
      </c>
      <c r="I145" s="17">
        <v>1792.36</v>
      </c>
      <c r="J145" s="17"/>
    </row>
    <row r="146" spans="1:10">
      <c r="A146" s="19"/>
      <c r="B146" s="19" t="s">
        <v>38</v>
      </c>
      <c r="C146" s="19" t="s">
        <v>57</v>
      </c>
      <c r="D146" s="19" t="s">
        <v>50</v>
      </c>
      <c r="E146" s="19" t="s">
        <v>38</v>
      </c>
      <c r="F146" s="19">
        <v>0</v>
      </c>
      <c r="G146" s="17"/>
      <c r="H146" s="17">
        <v>0</v>
      </c>
      <c r="I146" s="17">
        <v>0</v>
      </c>
      <c r="J146" s="17"/>
    </row>
    <row r="147" spans="1:10">
      <c r="A147" s="19"/>
      <c r="B147" s="19"/>
      <c r="C147" s="19"/>
      <c r="D147" s="19"/>
      <c r="E147" s="19"/>
      <c r="F147" s="19" t="s">
        <v>58</v>
      </c>
      <c r="G147" s="17"/>
      <c r="H147" s="17">
        <v>0</v>
      </c>
      <c r="I147" s="17">
        <v>0</v>
      </c>
      <c r="J147" s="17"/>
    </row>
    <row r="148" spans="1:10">
      <c r="A148" s="19"/>
      <c r="B148" s="19"/>
      <c r="C148" s="19" t="s">
        <v>59</v>
      </c>
      <c r="D148" s="19"/>
      <c r="E148" s="19"/>
      <c r="F148" s="19">
        <v>16708.89</v>
      </c>
      <c r="G148" s="17"/>
      <c r="H148" s="17">
        <v>3791.25</v>
      </c>
      <c r="I148" s="17">
        <v>12917.64</v>
      </c>
      <c r="J148" s="17"/>
    </row>
    <row r="149" spans="1:10">
      <c r="A149" s="19"/>
      <c r="B149" s="19"/>
      <c r="C149" s="19"/>
      <c r="D149" s="19"/>
      <c r="E149" s="19"/>
      <c r="F149" s="19" t="s">
        <v>58</v>
      </c>
      <c r="G149" s="17"/>
      <c r="H149" s="17">
        <v>0</v>
      </c>
      <c r="I149" s="17">
        <v>0</v>
      </c>
      <c r="J149" s="17"/>
    </row>
    <row r="150" spans="1:10">
      <c r="A150" s="19"/>
      <c r="B150" s="19"/>
      <c r="C150" s="19" t="s">
        <v>311</v>
      </c>
      <c r="D150" s="19"/>
      <c r="E150" s="19"/>
      <c r="F150" s="19">
        <v>5900.7</v>
      </c>
      <c r="G150" s="17"/>
      <c r="H150" s="17">
        <v>1338.87</v>
      </c>
      <c r="I150" s="17">
        <v>4561.83</v>
      </c>
      <c r="J150" s="17"/>
    </row>
    <row r="151" spans="1:10">
      <c r="A151" s="19"/>
      <c r="B151" s="19"/>
      <c r="C151" s="19"/>
      <c r="D151" s="19"/>
      <c r="E151" s="19"/>
      <c r="F151" s="19" t="s">
        <v>73</v>
      </c>
      <c r="G151" s="17"/>
      <c r="H151" s="17">
        <v>0</v>
      </c>
      <c r="I151" s="17">
        <v>0</v>
      </c>
      <c r="J151" s="17"/>
    </row>
    <row r="152" spans="1:10">
      <c r="A152" s="19"/>
      <c r="B152" s="19"/>
      <c r="C152" s="19"/>
      <c r="D152" s="19"/>
      <c r="E152" s="19"/>
      <c r="F152" s="19"/>
      <c r="G152" s="17"/>
      <c r="H152" s="17">
        <v>0</v>
      </c>
      <c r="I152" s="17">
        <v>0</v>
      </c>
      <c r="J152" s="17"/>
    </row>
    <row r="153" spans="1:10">
      <c r="A153" s="19"/>
      <c r="B153" s="19" t="s">
        <v>318</v>
      </c>
      <c r="C153" s="19" t="s">
        <v>319</v>
      </c>
      <c r="D153" s="19"/>
      <c r="E153" s="19"/>
      <c r="F153" s="19"/>
      <c r="G153" s="17"/>
      <c r="H153" s="17">
        <v>0</v>
      </c>
      <c r="I153" s="17">
        <v>0</v>
      </c>
      <c r="J153" s="17"/>
    </row>
    <row r="154" spans="1:10">
      <c r="A154" s="19"/>
      <c r="B154" s="19"/>
      <c r="C154" s="19" t="s">
        <v>58</v>
      </c>
      <c r="D154" s="19"/>
      <c r="E154" s="19"/>
      <c r="F154" s="19"/>
      <c r="G154" s="17"/>
      <c r="H154" s="17">
        <v>0</v>
      </c>
      <c r="I154" s="17">
        <v>0</v>
      </c>
      <c r="J154" s="17"/>
    </row>
    <row r="155" spans="1:10">
      <c r="A155" s="19">
        <v>1.1000000000000001</v>
      </c>
      <c r="B155" s="19" t="s">
        <v>53</v>
      </c>
      <c r="C155" s="19" t="s">
        <v>320</v>
      </c>
      <c r="D155" s="19">
        <v>5900.7</v>
      </c>
      <c r="E155" s="19" t="s">
        <v>53</v>
      </c>
      <c r="F155" s="19">
        <v>6490.77</v>
      </c>
      <c r="G155" s="17"/>
      <c r="H155" s="17">
        <v>1472.76</v>
      </c>
      <c r="I155" s="17">
        <v>5018.01</v>
      </c>
      <c r="J155" s="17"/>
    </row>
    <row r="156" spans="1:10">
      <c r="A156" s="19">
        <v>1</v>
      </c>
      <c r="B156" s="19" t="s">
        <v>68</v>
      </c>
      <c r="C156" s="19" t="s">
        <v>69</v>
      </c>
      <c r="D156" s="19">
        <v>684.6</v>
      </c>
      <c r="E156" s="19" t="s">
        <v>91</v>
      </c>
      <c r="F156" s="19">
        <v>684.6</v>
      </c>
      <c r="G156" s="17"/>
      <c r="H156" s="17">
        <v>155.34</v>
      </c>
      <c r="I156" s="17">
        <v>529.26</v>
      </c>
      <c r="J156" s="17"/>
    </row>
    <row r="157" spans="1:10">
      <c r="A157" s="19"/>
      <c r="B157" s="19" t="s">
        <v>38</v>
      </c>
      <c r="C157" s="19" t="s">
        <v>57</v>
      </c>
      <c r="D157" s="19" t="s">
        <v>50</v>
      </c>
      <c r="E157" s="19" t="s">
        <v>38</v>
      </c>
      <c r="F157" s="19">
        <v>0</v>
      </c>
      <c r="G157" s="17"/>
      <c r="H157" s="17">
        <v>0</v>
      </c>
      <c r="I157" s="17">
        <v>0</v>
      </c>
      <c r="J157" s="17"/>
    </row>
    <row r="158" spans="1:10">
      <c r="A158" s="19"/>
      <c r="B158" s="19"/>
      <c r="C158" s="19"/>
      <c r="D158" s="19"/>
      <c r="E158" s="19"/>
      <c r="F158" s="19" t="s">
        <v>58</v>
      </c>
      <c r="G158" s="17"/>
      <c r="H158" s="17">
        <v>0</v>
      </c>
      <c r="I158" s="17">
        <v>0</v>
      </c>
      <c r="J158" s="17"/>
    </row>
    <row r="159" spans="1:10">
      <c r="A159" s="19"/>
      <c r="B159" s="19"/>
      <c r="C159" s="19" t="s">
        <v>321</v>
      </c>
      <c r="D159" s="19"/>
      <c r="E159" s="19"/>
      <c r="F159" s="19">
        <v>7175.37</v>
      </c>
      <c r="G159" s="17"/>
      <c r="H159" s="17">
        <v>1628.09</v>
      </c>
      <c r="I159" s="17">
        <v>5547.28</v>
      </c>
      <c r="J159" s="17"/>
    </row>
    <row r="160" spans="1:10">
      <c r="A160" s="19"/>
      <c r="B160" s="19"/>
      <c r="C160" s="19"/>
      <c r="D160" s="19"/>
      <c r="E160" s="19"/>
      <c r="F160" s="19" t="s">
        <v>58</v>
      </c>
      <c r="G160" s="17"/>
      <c r="H160" s="17">
        <v>0</v>
      </c>
      <c r="I160" s="17">
        <v>0</v>
      </c>
      <c r="J160" s="17"/>
    </row>
    <row r="161" spans="1:10">
      <c r="A161" s="19"/>
      <c r="B161" s="19"/>
      <c r="C161" s="19" t="s">
        <v>322</v>
      </c>
      <c r="D161" s="19"/>
      <c r="E161" s="19"/>
      <c r="F161" s="19">
        <v>717.54</v>
      </c>
      <c r="G161" s="17"/>
      <c r="H161" s="17">
        <v>162.81</v>
      </c>
      <c r="I161" s="17">
        <v>554.73</v>
      </c>
      <c r="J161" s="17"/>
    </row>
    <row r="162" spans="1:10">
      <c r="A162" s="19"/>
      <c r="B162" s="19"/>
      <c r="C162" s="19"/>
      <c r="D162" s="19"/>
      <c r="E162" s="19"/>
      <c r="F162" s="19" t="s">
        <v>73</v>
      </c>
      <c r="G162" s="17"/>
      <c r="H162" s="17">
        <v>0</v>
      </c>
      <c r="I162" s="17">
        <v>0</v>
      </c>
      <c r="J162" s="17"/>
    </row>
    <row r="163" spans="1:10">
      <c r="A163" s="19"/>
      <c r="B163" s="19"/>
      <c r="C163" s="19" t="s">
        <v>74</v>
      </c>
      <c r="D163" s="19"/>
      <c r="E163" s="19">
        <v>5.67</v>
      </c>
      <c r="F163" s="19">
        <v>723.21</v>
      </c>
      <c r="G163" s="17">
        <v>-5.67</v>
      </c>
      <c r="H163" s="17">
        <v>164.1</v>
      </c>
      <c r="I163" s="17">
        <v>559.11</v>
      </c>
      <c r="J163" s="17"/>
    </row>
    <row r="164" spans="1:10">
      <c r="A164" s="19"/>
      <c r="B164" s="19"/>
      <c r="C164" s="19" t="s">
        <v>75</v>
      </c>
      <c r="D164" s="19"/>
      <c r="E164" s="19">
        <v>11.42</v>
      </c>
      <c r="F164" s="19">
        <v>734.63</v>
      </c>
      <c r="G164" s="17">
        <v>11.42</v>
      </c>
      <c r="H164" s="17">
        <v>166.69</v>
      </c>
      <c r="I164" s="17">
        <v>567.94000000000005</v>
      </c>
      <c r="J164" s="17"/>
    </row>
    <row r="165" spans="1:10">
      <c r="A165" s="19"/>
      <c r="B165" s="19"/>
      <c r="C165" s="19" t="s">
        <v>76</v>
      </c>
      <c r="D165" s="19"/>
      <c r="E165" s="19">
        <v>11.42</v>
      </c>
      <c r="F165" s="19">
        <v>746.05</v>
      </c>
      <c r="G165" s="17"/>
      <c r="H165" s="17">
        <v>169.28</v>
      </c>
      <c r="I165" s="17">
        <v>576.77</v>
      </c>
      <c r="J165" s="17"/>
    </row>
    <row r="166" spans="1:10">
      <c r="A166" s="19"/>
      <c r="B166" s="19"/>
      <c r="C166" s="19" t="s">
        <v>77</v>
      </c>
      <c r="D166" s="19"/>
      <c r="E166" s="19">
        <v>11.42</v>
      </c>
      <c r="F166" s="19">
        <v>757.47</v>
      </c>
      <c r="G166" s="17"/>
      <c r="H166" s="17">
        <v>171.87</v>
      </c>
      <c r="I166" s="17">
        <v>585.6</v>
      </c>
      <c r="J166" s="17"/>
    </row>
    <row r="167" spans="1:10">
      <c r="A167" s="19"/>
      <c r="B167" s="19"/>
      <c r="C167" s="19" t="s">
        <v>323</v>
      </c>
      <c r="D167" s="19"/>
      <c r="E167" s="19">
        <v>11.42</v>
      </c>
      <c r="F167" s="19">
        <v>768.89</v>
      </c>
      <c r="G167" s="17"/>
      <c r="H167" s="17">
        <v>174.46</v>
      </c>
      <c r="I167" s="17">
        <v>594.42999999999995</v>
      </c>
      <c r="J167" s="17"/>
    </row>
    <row r="168" spans="1:10">
      <c r="A168" s="1"/>
      <c r="B168" s="1"/>
      <c r="C168" s="1"/>
      <c r="D168" s="1"/>
      <c r="E168" s="1"/>
      <c r="F168" s="1"/>
    </row>
    <row r="169" spans="1:10">
      <c r="A169" s="19" t="s">
        <v>324</v>
      </c>
      <c r="B169" s="19" t="s">
        <v>66</v>
      </c>
      <c r="C169" s="19" t="s">
        <v>325</v>
      </c>
      <c r="D169" s="19"/>
      <c r="E169" s="19"/>
      <c r="F169" s="19"/>
    </row>
    <row r="170" spans="1:10">
      <c r="A170" s="19"/>
      <c r="B170" s="19"/>
      <c r="C170" s="19" t="s">
        <v>58</v>
      </c>
      <c r="D170" s="19"/>
      <c r="E170" s="19"/>
      <c r="F170" s="19"/>
    </row>
    <row r="171" spans="1:10">
      <c r="A171" s="19">
        <v>0.14000000000000001</v>
      </c>
      <c r="B171" s="19" t="s">
        <v>53</v>
      </c>
      <c r="C171" s="19" t="s">
        <v>308</v>
      </c>
      <c r="D171" s="19">
        <v>3208</v>
      </c>
      <c r="E171" s="19" t="s">
        <v>53</v>
      </c>
      <c r="F171" s="19">
        <v>449.12</v>
      </c>
    </row>
    <row r="172" spans="1:10">
      <c r="A172" s="19">
        <v>1.1000000000000001</v>
      </c>
      <c r="B172" s="19" t="s">
        <v>91</v>
      </c>
      <c r="C172" s="19" t="s">
        <v>69</v>
      </c>
      <c r="D172" s="19">
        <v>684.6</v>
      </c>
      <c r="E172" s="19" t="s">
        <v>91</v>
      </c>
      <c r="F172" s="19">
        <v>753.06</v>
      </c>
    </row>
    <row r="173" spans="1:10">
      <c r="A173" s="19">
        <v>0.5</v>
      </c>
      <c r="B173" s="19" t="s">
        <v>91</v>
      </c>
      <c r="C173" s="19" t="s">
        <v>70</v>
      </c>
      <c r="D173" s="19">
        <v>447.3</v>
      </c>
      <c r="E173" s="19" t="s">
        <v>91</v>
      </c>
      <c r="F173" s="19">
        <v>223.65</v>
      </c>
    </row>
    <row r="174" spans="1:10">
      <c r="A174" s="19">
        <v>1.1000000000000001</v>
      </c>
      <c r="B174" s="19" t="s">
        <v>91</v>
      </c>
      <c r="C174" s="19" t="s">
        <v>310</v>
      </c>
      <c r="D174" s="19">
        <v>386.4</v>
      </c>
      <c r="E174" s="19" t="s">
        <v>91</v>
      </c>
      <c r="F174" s="19">
        <v>425.04</v>
      </c>
    </row>
    <row r="175" spans="1:10">
      <c r="A175" s="19"/>
      <c r="B175" s="19" t="s">
        <v>38</v>
      </c>
      <c r="C175" s="19" t="s">
        <v>57</v>
      </c>
      <c r="D175" s="19" t="s">
        <v>50</v>
      </c>
      <c r="E175" s="19" t="s">
        <v>38</v>
      </c>
      <c r="F175" s="19">
        <v>0</v>
      </c>
    </row>
    <row r="176" spans="1:10">
      <c r="A176" s="19"/>
      <c r="B176" s="19"/>
      <c r="C176" s="19"/>
      <c r="D176" s="19"/>
      <c r="E176" s="19"/>
      <c r="F176" s="19" t="s">
        <v>58</v>
      </c>
    </row>
    <row r="177" spans="1:6">
      <c r="A177" s="19"/>
      <c r="B177" s="19"/>
      <c r="C177" s="19" t="s">
        <v>321</v>
      </c>
      <c r="D177" s="19"/>
      <c r="E177" s="19"/>
      <c r="F177" s="19">
        <v>1850.87</v>
      </c>
    </row>
    <row r="178" spans="1:6">
      <c r="A178" s="19"/>
      <c r="B178" s="19"/>
      <c r="C178" s="19"/>
      <c r="D178" s="19"/>
      <c r="E178" s="19"/>
      <c r="F178" s="19" t="s">
        <v>58</v>
      </c>
    </row>
    <row r="179" spans="1:6">
      <c r="A179" s="19"/>
      <c r="B179" s="19"/>
      <c r="C179" s="19" t="s">
        <v>322</v>
      </c>
      <c r="D179" s="19"/>
      <c r="E179" s="19"/>
      <c r="F179" s="19">
        <v>185.09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Pudu Data</vt:lpstr>
      <vt:lpstr>Puduko Abs</vt:lpstr>
      <vt:lpstr>Pudukottai</vt:lpstr>
      <vt:lpstr>Tharuvai Data</vt:lpstr>
      <vt:lpstr>Tharuvai Abs</vt:lpstr>
      <vt:lpstr>Tharuvaikulam</vt:lpstr>
      <vt:lpstr>Thala Abs</vt:lpstr>
      <vt:lpstr>Thalamuthunagar</vt:lpstr>
      <vt:lpstr>Data Thoothukudi</vt:lpstr>
      <vt:lpstr>Central Abs</vt:lpstr>
      <vt:lpstr>Central</vt:lpstr>
      <vt:lpstr>DPO Abs</vt:lpstr>
      <vt:lpstr>DPO</vt:lpstr>
      <vt:lpstr>Admin abs</vt:lpstr>
      <vt:lpstr>Admin</vt:lpstr>
      <vt:lpstr>Millerpuram</vt:lpstr>
      <vt:lpstr>mill abs</vt:lpstr>
      <vt:lpstr>3rd mile abs</vt:lpstr>
      <vt:lpstr>3rd mile</vt:lpstr>
      <vt:lpstr>Abstract</vt:lpstr>
      <vt:lpstr>Lead</vt:lpstr>
      <vt:lpstr>Gen Abs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USER</cp:lastModifiedBy>
  <dcterms:created xsi:type="dcterms:W3CDTF">2019-08-31T06:59:07Z</dcterms:created>
  <dcterms:modified xsi:type="dcterms:W3CDTF">2022-02-18T09:05:31Z</dcterms:modified>
</cp:coreProperties>
</file>